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admin\Downloads\"/>
    </mc:Choice>
  </mc:AlternateContent>
  <xr:revisionPtr revIDLastSave="0" documentId="8_{2DCE3DF2-4B42-4AAD-9D0A-6F1E64DCEC07}" xr6:coauthVersionLast="47" xr6:coauthVersionMax="47" xr10:uidLastSave="{00000000-0000-0000-0000-000000000000}"/>
  <bookViews>
    <workbookView xWindow="11520" yWindow="0" windowWidth="11520" windowHeight="12360" tabRatio="925" firstSheet="2" activeTab="7" xr2:uid="{00000000-000D-0000-FFFF-FFFF00000000}"/>
  </bookViews>
  <sheets>
    <sheet name="F.M." sheetId="46" state="hidden" r:id="rId1"/>
    <sheet name="INTERVENTORIA" sheetId="77" state="hidden" r:id="rId2"/>
    <sheet name="Presupuesto INDERHUILA" sheetId="78" r:id="rId3"/>
    <sheet name="A.I.U." sheetId="76" r:id="rId4"/>
    <sheet name="INSUMOS" sheetId="51" state="hidden" r:id="rId5"/>
    <sheet name="Presta" sheetId="45" state="hidden" r:id="rId6"/>
    <sheet name="PRESTACIONES" sheetId="118" r:id="rId7"/>
    <sheet name="BASICOS" sheetId="53" r:id="rId8"/>
    <sheet name="EST MERCADO" sheetId="81" state="hidden" r:id="rId9"/>
    <sheet name="Mano de obra - Cargos" sheetId="48" state="hidden" r:id="rId10"/>
    <sheet name="Presupuesto" sheetId="52" state="hidden" r:id="rId11"/>
    <sheet name="CANTIDADES OBRA" sheetId="80" state="hidden" r:id="rId12"/>
    <sheet name="CRONOGRAMA DE FLUJO" sheetId="119" state="hidden" r:id="rId13"/>
    <sheet name="APU1.1" sheetId="1" r:id="rId14"/>
    <sheet name="APU1.2" sheetId="2" r:id="rId15"/>
    <sheet name="APU1.3" sheetId="3" r:id="rId16"/>
    <sheet name="APU1.4" sheetId="4" r:id="rId17"/>
    <sheet name="APU1.5" sheetId="5" r:id="rId18"/>
    <sheet name="APU1.6" sheetId="6" r:id="rId19"/>
    <sheet name="APU1.7" sheetId="7" r:id="rId20"/>
    <sheet name="APU2.1" sheetId="8" r:id="rId21"/>
    <sheet name="APU2.2" sheetId="9" r:id="rId22"/>
    <sheet name="APU2.3" sheetId="10" r:id="rId23"/>
    <sheet name="APU2.4" sheetId="11" r:id="rId24"/>
    <sheet name="APU2.5" sheetId="56" r:id="rId25"/>
    <sheet name="APU2.6" sheetId="57" r:id="rId26"/>
    <sheet name="APU2.7" sheetId="14" r:id="rId27"/>
    <sheet name="APU2.8" sheetId="15" r:id="rId28"/>
    <sheet name="APU2.9" sheetId="16" r:id="rId29"/>
    <sheet name="APU2.10" sheetId="17" r:id="rId30"/>
    <sheet name="APU2.11" sheetId="18" r:id="rId31"/>
    <sheet name="APU3.1" sheetId="19" r:id="rId32"/>
    <sheet name="APU3.2" sheetId="20" r:id="rId33"/>
    <sheet name="APU3.3" sheetId="21" r:id="rId34"/>
    <sheet name="APU3.4" sheetId="22" r:id="rId35"/>
    <sheet name="APU3.5" sheetId="23" r:id="rId36"/>
    <sheet name="APU4.1.1" sheetId="24" r:id="rId37"/>
    <sheet name="APU4.1.2" sheetId="25" r:id="rId38"/>
    <sheet name="APU4.1.3" sheetId="26" r:id="rId39"/>
    <sheet name="APU4.1.4" sheetId="27" r:id="rId40"/>
    <sheet name="APU4.1.5" sheetId="58" r:id="rId41"/>
    <sheet name="APU4.1.6" sheetId="59" r:id="rId42"/>
    <sheet name="APU4.2.1" sheetId="60" r:id="rId43"/>
    <sheet name="APU4.2.2" sheetId="61" r:id="rId44"/>
    <sheet name="APU4.2.3" sheetId="62" r:id="rId45"/>
    <sheet name="APU4.2.4" sheetId="63" r:id="rId46"/>
    <sheet name="APU4.2.5" sheetId="64" r:id="rId47"/>
    <sheet name="APU4.2.6" sheetId="65" r:id="rId48"/>
    <sheet name="APU4.2.7" sheetId="66" r:id="rId49"/>
    <sheet name="APU4.2.8" sheetId="67" r:id="rId50"/>
    <sheet name="APU4.3.1" sheetId="68" r:id="rId51"/>
    <sheet name="APU4.4.1" sheetId="69" r:id="rId52"/>
    <sheet name="APU4.4.2" sheetId="70" r:id="rId53"/>
    <sheet name="APU5.1" sheetId="71" r:id="rId54"/>
    <sheet name="APU5.2" sheetId="72" r:id="rId55"/>
    <sheet name="APU5.3" sheetId="73" r:id="rId56"/>
    <sheet name="APU5.4" sheetId="79" r:id="rId57"/>
    <sheet name="APU5.5" sheetId="116" r:id="rId58"/>
    <sheet name="APU5.6" sheetId="117" r:id="rId59"/>
    <sheet name="M1,1" sheetId="82" state="hidden" r:id="rId60"/>
    <sheet name="M1,2" sheetId="83" state="hidden" r:id="rId61"/>
    <sheet name="M1,3" sheetId="84" state="hidden" r:id="rId62"/>
    <sheet name="M1,4" sheetId="85" state="hidden" r:id="rId63"/>
    <sheet name="M1,5" sheetId="86" state="hidden" r:id="rId64"/>
    <sheet name="M1,6" sheetId="87" state="hidden" r:id="rId65"/>
    <sheet name="M1,7" sheetId="88" state="hidden" r:id="rId66"/>
    <sheet name="M2,1" sheetId="89" state="hidden" r:id="rId67"/>
    <sheet name="M2,2" sheetId="90" state="hidden" r:id="rId68"/>
    <sheet name="M2,3" sheetId="91" state="hidden" r:id="rId69"/>
    <sheet name="M2,4" sheetId="92" state="hidden" r:id="rId70"/>
    <sheet name="M2,5" sheetId="93" state="hidden" r:id="rId71"/>
    <sheet name="M2,6" sheetId="94" state="hidden" r:id="rId72"/>
    <sheet name="2,7a" sheetId="95" state="hidden" r:id="rId73"/>
    <sheet name="M2,7" sheetId="96" state="hidden" r:id="rId74"/>
    <sheet name="M2,8" sheetId="97" state="hidden" r:id="rId75"/>
    <sheet name="M2,9" sheetId="98" state="hidden" r:id="rId76"/>
    <sheet name="M2,10" sheetId="99" state="hidden" r:id="rId77"/>
    <sheet name="M2,11" sheetId="100" state="hidden" r:id="rId78"/>
    <sheet name="M3,1" sheetId="101" state="hidden" r:id="rId79"/>
    <sheet name="M3,2" sheetId="102" state="hidden" r:id="rId80"/>
    <sheet name="M3,3" sheetId="103" state="hidden" r:id="rId81"/>
    <sheet name="M3,4" sheetId="104" state="hidden" r:id="rId82"/>
    <sheet name="M3,5" sheetId="105" state="hidden" r:id="rId83"/>
    <sheet name="M4,1" sheetId="106" state="hidden" r:id="rId84"/>
    <sheet name="M4,2" sheetId="107" state="hidden" r:id="rId85"/>
    <sheet name="M4,3" sheetId="108" state="hidden" r:id="rId86"/>
    <sheet name="M4,4" sheetId="109" state="hidden" r:id="rId87"/>
    <sheet name="M5,1" sheetId="110" state="hidden" r:id="rId88"/>
    <sheet name="M5,2" sheetId="111" state="hidden" r:id="rId89"/>
    <sheet name="M5,3" sheetId="112" state="hidden" r:id="rId90"/>
    <sheet name="M5,4" sheetId="113" state="hidden" r:id="rId91"/>
    <sheet name="M5,5" sheetId="114" state="hidden" r:id="rId92"/>
    <sheet name="M5,6" sheetId="115" state="hidden" r:id="rId93"/>
  </sheets>
  <externalReferences>
    <externalReference r:id="rId94"/>
    <externalReference r:id="rId95"/>
    <externalReference r:id="rId96"/>
    <externalReference r:id="rId97"/>
    <externalReference r:id="rId98"/>
  </externalReferences>
  <definedNames>
    <definedName name="\0" localSheetId="5">#REF!</definedName>
    <definedName name="\0">#REF!</definedName>
    <definedName name="\00">#REF!</definedName>
    <definedName name="\a" localSheetId="5">#REF!</definedName>
    <definedName name="\a">#REF!</definedName>
    <definedName name="\AA">#REF!</definedName>
    <definedName name="\b" localSheetId="5">#REF!</definedName>
    <definedName name="\b">#REF!</definedName>
    <definedName name="\bb">#REF!</definedName>
    <definedName name="\c">#REF!</definedName>
    <definedName name="\d">#REF!</definedName>
    <definedName name="\e">#REF!</definedName>
    <definedName name="\EE">#REF!</definedName>
    <definedName name="\eliminar">#REF!</definedName>
    <definedName name="\eliminar1">#REF!</definedName>
    <definedName name="\g" localSheetId="5">#REF!</definedName>
    <definedName name="\g">#REF!</definedName>
    <definedName name="\i">#REF!</definedName>
    <definedName name="\k">#REF!</definedName>
    <definedName name="\L">#REF!</definedName>
    <definedName name="\m" localSheetId="5">#REF!</definedName>
    <definedName name="\m">#REF!</definedName>
    <definedName name="\n" localSheetId="5">#REF!</definedName>
    <definedName name="\n">#REF!</definedName>
    <definedName name="\ñ">#REF!</definedName>
    <definedName name="\p">#REF!</definedName>
    <definedName name="\PX">#REF!</definedName>
    <definedName name="\q">#REF!</definedName>
    <definedName name="\r">#REF!</definedName>
    <definedName name="\s">#REF!</definedName>
    <definedName name="\t">#REF!</definedName>
    <definedName name="\V">#REF!</definedName>
    <definedName name="\w">#REF!</definedName>
    <definedName name="\X" localSheetId="10">#N/A</definedName>
    <definedName name="\X" localSheetId="2">#N/A</definedName>
    <definedName name="\x">#REF!</definedName>
    <definedName name="\z">#REF!</definedName>
    <definedName name="_">#REF!</definedName>
    <definedName name="___">#REF!</definedName>
    <definedName name="_________________________________________________AFC1">#REF!</definedName>
    <definedName name="_________________________________________________AFC3">#REF!</definedName>
    <definedName name="_________________________________________________AFC5">#REF!</definedName>
    <definedName name="_________________________________________________BGC1">#REF!</definedName>
    <definedName name="_________________________________________________BGC3">#REF!</definedName>
    <definedName name="_________________________________________________BGC5">#REF!</definedName>
    <definedName name="_________________________________________________CAC1">#REF!</definedName>
    <definedName name="_________________________________________________CAC3">#REF!</definedName>
    <definedName name="_________________________________________________CAC5">#REF!</definedName>
    <definedName name="_________________________________________________SBC1">#REF!</definedName>
    <definedName name="_________________________________________________SBC3">#REF!</definedName>
    <definedName name="_________________________________________________SBC5">#REF!</definedName>
    <definedName name="________________________________________________AFC1">#REF!</definedName>
    <definedName name="________________________________________________AFC3">#REF!</definedName>
    <definedName name="________________________________________________AFC5">#REF!</definedName>
    <definedName name="________________________________________________BGC1">#REF!</definedName>
    <definedName name="________________________________________________BGC3">#REF!</definedName>
    <definedName name="________________________________________________BGC5">#REF!</definedName>
    <definedName name="________________________________________________CAC1">#REF!</definedName>
    <definedName name="________________________________________________CAC3">#REF!</definedName>
    <definedName name="________________________________________________CAC5">#REF!</definedName>
    <definedName name="________________________________________________SBC1">#REF!</definedName>
    <definedName name="________________________________________________SBC3">#REF!</definedName>
    <definedName name="________________________________________________SBC5">#REF!</definedName>
    <definedName name="_______________________________________________AFC1">#REF!</definedName>
    <definedName name="_______________________________________________AFC3">#REF!</definedName>
    <definedName name="_______________________________________________AFC5">#REF!</definedName>
    <definedName name="_______________________________________________BGC1">#REF!</definedName>
    <definedName name="_______________________________________________BGC3">#REF!</definedName>
    <definedName name="_______________________________________________BGC5">#REF!</definedName>
    <definedName name="_______________________________________________CAC1">#REF!</definedName>
    <definedName name="_______________________________________________CAC3">#REF!</definedName>
    <definedName name="_______________________________________________CAC5">#REF!</definedName>
    <definedName name="_______________________________________________SBC1">#REF!</definedName>
    <definedName name="_______________________________________________SBC3">#REF!</definedName>
    <definedName name="_______________________________________________SBC5">#REF!</definedName>
    <definedName name="______________________________________________AFC1">#REF!</definedName>
    <definedName name="______________________________________________AFC3">#REF!</definedName>
    <definedName name="______________________________________________AFC5">#REF!</definedName>
    <definedName name="______________________________________________BGC1">#REF!</definedName>
    <definedName name="______________________________________________BGC3">#REF!</definedName>
    <definedName name="______________________________________________BGC5">#REF!</definedName>
    <definedName name="______________________________________________CAC1">#REF!</definedName>
    <definedName name="______________________________________________CAC3">#REF!</definedName>
    <definedName name="______________________________________________CAC5">#REF!</definedName>
    <definedName name="______________________________________________SBC1">#REF!</definedName>
    <definedName name="______________________________________________SBC3">#REF!</definedName>
    <definedName name="______________________________________________SBC5">#REF!</definedName>
    <definedName name="_____________________________________________AFC1">#REF!</definedName>
    <definedName name="_____________________________________________AFC3">#REF!</definedName>
    <definedName name="_____________________________________________AFC5">#REF!</definedName>
    <definedName name="_____________________________________________BGC1">#REF!</definedName>
    <definedName name="_____________________________________________BGC3">#REF!</definedName>
    <definedName name="_____________________________________________BGC5">#REF!</definedName>
    <definedName name="_____________________________________________CAC1">#REF!</definedName>
    <definedName name="_____________________________________________CAC3">#REF!</definedName>
    <definedName name="_____________________________________________CAC5">#REF!</definedName>
    <definedName name="_____________________________________________SBC1">#REF!</definedName>
    <definedName name="_____________________________________________SBC3">#REF!</definedName>
    <definedName name="_____________________________________________SBC5">#REF!</definedName>
    <definedName name="____________________________________________AFC1">#REF!</definedName>
    <definedName name="____________________________________________AFC3">#REF!</definedName>
    <definedName name="____________________________________________AFC5">#REF!</definedName>
    <definedName name="____________________________________________BGC1">#REF!</definedName>
    <definedName name="____________________________________________BGC3">#REF!</definedName>
    <definedName name="____________________________________________BGC5">#REF!</definedName>
    <definedName name="____________________________________________CAC1">#REF!</definedName>
    <definedName name="____________________________________________CAC3">#REF!</definedName>
    <definedName name="____________________________________________CAC5">#REF!</definedName>
    <definedName name="____________________________________________SBC1">#REF!</definedName>
    <definedName name="____________________________________________SBC3">#REF!</definedName>
    <definedName name="____________________________________________SBC5">#REF!</definedName>
    <definedName name="___________________________________________AFC1">#REF!</definedName>
    <definedName name="___________________________________________AFC3">#REF!</definedName>
    <definedName name="___________________________________________AFC5">#REF!</definedName>
    <definedName name="___________________________________________BGC1">#REF!</definedName>
    <definedName name="___________________________________________BGC3">#REF!</definedName>
    <definedName name="___________________________________________BGC5">#REF!</definedName>
    <definedName name="___________________________________________CAC1">#REF!</definedName>
    <definedName name="___________________________________________CAC3">#REF!</definedName>
    <definedName name="___________________________________________CAC5">#REF!</definedName>
    <definedName name="___________________________________________SBC1">#REF!</definedName>
    <definedName name="___________________________________________SBC3">#REF!</definedName>
    <definedName name="___________________________________________SBC5">#REF!</definedName>
    <definedName name="__________________________________________AFC1">#REF!</definedName>
    <definedName name="__________________________________________AFC3">#REF!</definedName>
    <definedName name="__________________________________________AFC5">#REF!</definedName>
    <definedName name="__________________________________________BGC1">#REF!</definedName>
    <definedName name="__________________________________________BGC3">#REF!</definedName>
    <definedName name="__________________________________________BGC5">#REF!</definedName>
    <definedName name="__________________________________________CAC1">#REF!</definedName>
    <definedName name="__________________________________________CAC3">#REF!</definedName>
    <definedName name="__________________________________________CAC5">#REF!</definedName>
    <definedName name="__________________________________________SBC1">#REF!</definedName>
    <definedName name="__________________________________________SBC3">#REF!</definedName>
    <definedName name="__________________________________________SBC5">#REF!</definedName>
    <definedName name="_________________________________________AFC1">#REF!</definedName>
    <definedName name="_________________________________________AFC3">#REF!</definedName>
    <definedName name="_________________________________________AFC5">#REF!</definedName>
    <definedName name="_________________________________________BGC1">#REF!</definedName>
    <definedName name="_________________________________________BGC3">#REF!</definedName>
    <definedName name="_________________________________________BGC5">#REF!</definedName>
    <definedName name="_________________________________________CAC1">#REF!</definedName>
    <definedName name="_________________________________________CAC3">#REF!</definedName>
    <definedName name="_________________________________________CAC5">#REF!</definedName>
    <definedName name="_________________________________________SBC1">#REF!</definedName>
    <definedName name="_________________________________________SBC3">#REF!</definedName>
    <definedName name="_________________________________________SBC5">#REF!</definedName>
    <definedName name="________________________________________AFC1">#REF!</definedName>
    <definedName name="________________________________________AFC3">#REF!</definedName>
    <definedName name="________________________________________AFC5">#REF!</definedName>
    <definedName name="________________________________________BGC1">#REF!</definedName>
    <definedName name="________________________________________BGC3">#REF!</definedName>
    <definedName name="________________________________________BGC5">#REF!</definedName>
    <definedName name="________________________________________CAC1">#REF!</definedName>
    <definedName name="________________________________________CAC3">#REF!</definedName>
    <definedName name="________________________________________CAC5">#REF!</definedName>
    <definedName name="________________________________________SBC1">#REF!</definedName>
    <definedName name="________________________________________SBC3">#REF!</definedName>
    <definedName name="________________________________________SBC5">#REF!</definedName>
    <definedName name="_______________________________________AFC1">#REF!</definedName>
    <definedName name="_______________________________________AFC3">#REF!</definedName>
    <definedName name="_______________________________________AFC5">#REF!</definedName>
    <definedName name="_______________________________________BGC1">#REF!</definedName>
    <definedName name="_______________________________________BGC3">#REF!</definedName>
    <definedName name="_______________________________________BGC5">#REF!</definedName>
    <definedName name="_______________________________________CAC1">#REF!</definedName>
    <definedName name="_______________________________________CAC3">#REF!</definedName>
    <definedName name="_______________________________________CAC5">#REF!</definedName>
    <definedName name="_______________________________________SBC1">#REF!</definedName>
    <definedName name="_______________________________________SBC3">#REF!</definedName>
    <definedName name="_______________________________________SBC5">#REF!</definedName>
    <definedName name="______________________________________AFC1">#REF!</definedName>
    <definedName name="______________________________________AFC3">#REF!</definedName>
    <definedName name="______________________________________AFC5">#REF!</definedName>
    <definedName name="______________________________________BGC1">#REF!</definedName>
    <definedName name="______________________________________BGC3">#REF!</definedName>
    <definedName name="______________________________________BGC5">#REF!</definedName>
    <definedName name="______________________________________CAC1">#REF!</definedName>
    <definedName name="______________________________________CAC3">#REF!</definedName>
    <definedName name="______________________________________CAC5">#REF!</definedName>
    <definedName name="______________________________________l9001">#REF!</definedName>
    <definedName name="______________________________________SBC1">#REF!</definedName>
    <definedName name="______________________________________SBC3">#REF!</definedName>
    <definedName name="______________________________________SBC5">#REF!</definedName>
    <definedName name="_____________________________________AFC1">#REF!</definedName>
    <definedName name="_____________________________________AFC3">#REF!</definedName>
    <definedName name="_____________________________________AFC5">#REF!</definedName>
    <definedName name="_____________________________________BGC1">#REF!</definedName>
    <definedName name="_____________________________________BGC3">#REF!</definedName>
    <definedName name="_____________________________________BGC5">#REF!</definedName>
    <definedName name="_____________________________________CAC1">#REF!</definedName>
    <definedName name="_____________________________________CAC3">#REF!</definedName>
    <definedName name="_____________________________________CAC5">#REF!</definedName>
    <definedName name="_____________________________________SBC1">#REF!</definedName>
    <definedName name="_____________________________________SBC3">#REF!</definedName>
    <definedName name="_____________________________________SBC5">#REF!</definedName>
    <definedName name="____________________________________AFC1">#REF!</definedName>
    <definedName name="____________________________________AFC3">#REF!</definedName>
    <definedName name="____________________________________AFC5">#REF!</definedName>
    <definedName name="____________________________________APU221">#REF!</definedName>
    <definedName name="____________________________________APU465">#REF!</definedName>
    <definedName name="____________________________________BGC1">#REF!</definedName>
    <definedName name="____________________________________BGC3">#REF!</definedName>
    <definedName name="____________________________________BGC5">#REF!</definedName>
    <definedName name="____________________________________CAC1">#REF!</definedName>
    <definedName name="____________________________________CAC3">#REF!</definedName>
    <definedName name="____________________________________CAC5">#REF!</definedName>
    <definedName name="____________________________________l9001">#REF!</definedName>
    <definedName name="____________________________________PJ50">#REF!</definedName>
    <definedName name="____________________________________pj51">#REF!</definedName>
    <definedName name="____________________________________SBC1">#REF!</definedName>
    <definedName name="____________________________________SBC3">#REF!</definedName>
    <definedName name="____________________________________SBC5">#REF!</definedName>
    <definedName name="___________________________________AFC1">#REF!</definedName>
    <definedName name="___________________________________AFC3">#REF!</definedName>
    <definedName name="___________________________________AFC5">#REF!</definedName>
    <definedName name="___________________________________BGC1">#REF!</definedName>
    <definedName name="___________________________________BGC3">#REF!</definedName>
    <definedName name="___________________________________BGC5">#REF!</definedName>
    <definedName name="___________________________________CAC1">#REF!</definedName>
    <definedName name="___________________________________CAC3">#REF!</definedName>
    <definedName name="___________________________________CAC5">#REF!</definedName>
    <definedName name="___________________________________l9001">#REF!</definedName>
    <definedName name="___________________________________SBC1">#REF!</definedName>
    <definedName name="___________________________________SBC3">#REF!</definedName>
    <definedName name="___________________________________SBC5">#REF!</definedName>
    <definedName name="__________________________________AFC1">#REF!</definedName>
    <definedName name="__________________________________AFC3">#REF!</definedName>
    <definedName name="__________________________________AFC5">#REF!</definedName>
    <definedName name="__________________________________APU221">#REF!</definedName>
    <definedName name="__________________________________APU465">#REF!</definedName>
    <definedName name="__________________________________BGC1">#REF!</definedName>
    <definedName name="__________________________________BGC3">#REF!</definedName>
    <definedName name="__________________________________BGC5">#REF!</definedName>
    <definedName name="__________________________________CAC1">#REF!</definedName>
    <definedName name="__________________________________CAC3">#REF!</definedName>
    <definedName name="__________________________________CAC5">#REF!</definedName>
    <definedName name="__________________________________l9001">#REF!</definedName>
    <definedName name="__________________________________PJ50">#REF!</definedName>
    <definedName name="__________________________________pj51">#REF!</definedName>
    <definedName name="__________________________________SBC1">#REF!</definedName>
    <definedName name="__________________________________SBC3">#REF!</definedName>
    <definedName name="__________________________________SBC5">#REF!</definedName>
    <definedName name="_________________________________AFC1">#REF!</definedName>
    <definedName name="_________________________________AFC3">#REF!</definedName>
    <definedName name="_________________________________AFC5">#REF!</definedName>
    <definedName name="_________________________________apu1">#REF!</definedName>
    <definedName name="_________________________________APU221">#REF!</definedName>
    <definedName name="_________________________________APU465">#REF!</definedName>
    <definedName name="_________________________________BGC1">#REF!</definedName>
    <definedName name="_________________________________BGC3">#REF!</definedName>
    <definedName name="_________________________________BGC5">#REF!</definedName>
    <definedName name="_________________________________CAC1">#REF!</definedName>
    <definedName name="_________________________________CAC3">#REF!</definedName>
    <definedName name="_________________________________CAC5">#REF!</definedName>
    <definedName name="_________________________________l9001">#REF!</definedName>
    <definedName name="_________________________________PJ50">#REF!</definedName>
    <definedName name="_________________________________pj51">#REF!</definedName>
    <definedName name="_________________________________SBC1">#REF!</definedName>
    <definedName name="_________________________________SBC3">#REF!</definedName>
    <definedName name="_________________________________SBC5">#REF!</definedName>
    <definedName name="________________________________AFC1">#REF!</definedName>
    <definedName name="________________________________AFC3">#REF!</definedName>
    <definedName name="________________________________AFC5">#REF!</definedName>
    <definedName name="________________________________apu1">#REF!</definedName>
    <definedName name="________________________________APU221">#REF!</definedName>
    <definedName name="________________________________APU465">#REF!</definedName>
    <definedName name="________________________________BGC1">#REF!</definedName>
    <definedName name="________________________________BGC3">#REF!</definedName>
    <definedName name="________________________________BGC5">#REF!</definedName>
    <definedName name="________________________________CAC1">#REF!</definedName>
    <definedName name="________________________________CAC3">#REF!</definedName>
    <definedName name="________________________________CAC5">#REF!</definedName>
    <definedName name="________________________________l9001">#REF!</definedName>
    <definedName name="________________________________PJ50">#REF!</definedName>
    <definedName name="________________________________pj51">#REF!</definedName>
    <definedName name="________________________________SBC1">#REF!</definedName>
    <definedName name="________________________________SBC3">#REF!</definedName>
    <definedName name="________________________________SBC5">#REF!</definedName>
    <definedName name="_______________________________AFC1">#REF!</definedName>
    <definedName name="_______________________________AFC3">#REF!</definedName>
    <definedName name="_______________________________AFC5">#REF!</definedName>
    <definedName name="_______________________________apu1">#REF!</definedName>
    <definedName name="_______________________________APU221">#REF!</definedName>
    <definedName name="_______________________________APU465">#REF!</definedName>
    <definedName name="_______________________________BGC1">#REF!</definedName>
    <definedName name="_______________________________BGC3">#REF!</definedName>
    <definedName name="_______________________________BGC5">#REF!</definedName>
    <definedName name="_______________________________CAC1">#REF!</definedName>
    <definedName name="_______________________________CAC3">#REF!</definedName>
    <definedName name="_______________________________CAC5">#REF!</definedName>
    <definedName name="_______________________________l9001">#REF!</definedName>
    <definedName name="_______________________________PJ50">#REF!</definedName>
    <definedName name="_______________________________pj51">#REF!</definedName>
    <definedName name="_______________________________SBC1">#REF!</definedName>
    <definedName name="_______________________________SBC3">#REF!</definedName>
    <definedName name="_______________________________SBC5">#REF!</definedName>
    <definedName name="______________________________AFC1">#REF!</definedName>
    <definedName name="______________________________AFC3">#REF!</definedName>
    <definedName name="______________________________AFC5">#REF!</definedName>
    <definedName name="______________________________apu1">#REF!</definedName>
    <definedName name="______________________________BGC1">#REF!</definedName>
    <definedName name="______________________________BGC3">#REF!</definedName>
    <definedName name="______________________________BGC5">#REF!</definedName>
    <definedName name="______________________________CAC1">#REF!</definedName>
    <definedName name="______________________________CAC3">#REF!</definedName>
    <definedName name="______________________________CAC5">#REF!</definedName>
    <definedName name="______________________________l9001">#REF!</definedName>
    <definedName name="______________________________SBC1">#REF!</definedName>
    <definedName name="______________________________SBC3">#REF!</definedName>
    <definedName name="______________________________SBC5">#REF!</definedName>
    <definedName name="_____________________________AFC1">#REF!</definedName>
    <definedName name="_____________________________AFC3">#REF!</definedName>
    <definedName name="_____________________________AFC5">#REF!</definedName>
    <definedName name="_____________________________APU221">#REF!</definedName>
    <definedName name="_____________________________APU465">#REF!</definedName>
    <definedName name="_____________________________BGC1">#REF!</definedName>
    <definedName name="_____________________________BGC3">#REF!</definedName>
    <definedName name="_____________________________BGC5">#REF!</definedName>
    <definedName name="_____________________________CAC1">#REF!</definedName>
    <definedName name="_____________________________CAC3">#REF!</definedName>
    <definedName name="_____________________________CAC5">#REF!</definedName>
    <definedName name="_____________________________l9001">#REF!</definedName>
    <definedName name="_____________________________PJ50">#REF!</definedName>
    <definedName name="_____________________________pj51">#REF!</definedName>
    <definedName name="_____________________________SBC1">#REF!</definedName>
    <definedName name="_____________________________SBC3">#REF!</definedName>
    <definedName name="_____________________________SBC5">#REF!</definedName>
    <definedName name="____________________________AFC1">#REF!</definedName>
    <definedName name="____________________________AFC3">#REF!</definedName>
    <definedName name="____________________________AFC5">#REF!</definedName>
    <definedName name="____________________________apu1">#REF!</definedName>
    <definedName name="____________________________APU221">#REF!</definedName>
    <definedName name="____________________________APU465">#REF!</definedName>
    <definedName name="____________________________BGC1">#REF!</definedName>
    <definedName name="____________________________BGC3">#REF!</definedName>
    <definedName name="____________________________BGC5">#REF!</definedName>
    <definedName name="____________________________CAC1">#REF!</definedName>
    <definedName name="____________________________CAC3">#REF!</definedName>
    <definedName name="____________________________CAC5">#REF!</definedName>
    <definedName name="____________________________l9001">#REF!</definedName>
    <definedName name="____________________________PJ50">#REF!</definedName>
    <definedName name="____________________________pj51">#REF!</definedName>
    <definedName name="____________________________SBC1">#REF!</definedName>
    <definedName name="____________________________SBC3">#REF!</definedName>
    <definedName name="____________________________SBC5">#REF!</definedName>
    <definedName name="___________________________AFC1">#REF!</definedName>
    <definedName name="___________________________AFC3">#REF!</definedName>
    <definedName name="___________________________AFC5">#REF!</definedName>
    <definedName name="___________________________apu1">#REF!</definedName>
    <definedName name="___________________________APU221">#REF!</definedName>
    <definedName name="___________________________APU465">#REF!</definedName>
    <definedName name="___________________________BGC1">#REF!</definedName>
    <definedName name="___________________________BGC3">#REF!</definedName>
    <definedName name="___________________________BGC5">#REF!</definedName>
    <definedName name="___________________________CAC1">#REF!</definedName>
    <definedName name="___________________________CAC3">#REF!</definedName>
    <definedName name="___________________________CAC5">#REF!</definedName>
    <definedName name="___________________________COD906">#REF!</definedName>
    <definedName name="___________________________l9001">#REF!</definedName>
    <definedName name="___________________________MOR15">#REF!</definedName>
    <definedName name="___________________________PJ50">#REF!</definedName>
    <definedName name="___________________________pj51">#REF!</definedName>
    <definedName name="___________________________SBC1">#REF!</definedName>
    <definedName name="___________________________SBC3">#REF!</definedName>
    <definedName name="___________________________SBC5">#REF!</definedName>
    <definedName name="___________________________TEE6">#REF!</definedName>
    <definedName name="__________________________AFC1">#REF!</definedName>
    <definedName name="__________________________AFC3">#REF!</definedName>
    <definedName name="__________________________AFC5">#REF!</definedName>
    <definedName name="__________________________apu1">#REF!</definedName>
    <definedName name="__________________________BGC1">#REF!</definedName>
    <definedName name="__________________________BGC3">#REF!</definedName>
    <definedName name="__________________________BGC5">#REF!</definedName>
    <definedName name="__________________________CAC1">#REF!</definedName>
    <definedName name="__________________________CAC3">#REF!</definedName>
    <definedName name="__________________________CAC5">#REF!</definedName>
    <definedName name="__________________________COD906">#REF!</definedName>
    <definedName name="__________________________l9001">#REF!</definedName>
    <definedName name="__________________________MOR15">#REF!</definedName>
    <definedName name="__________________________PJ50">#REF!</definedName>
    <definedName name="__________________________pj51">#REF!</definedName>
    <definedName name="__________________________r">#REF!</definedName>
    <definedName name="__________________________rc">#REF!</definedName>
    <definedName name="__________________________SBC1">#REF!</definedName>
    <definedName name="__________________________SBC3">#REF!</definedName>
    <definedName name="__________________________SBC5">#REF!</definedName>
    <definedName name="__________________________TEE6">#REF!</definedName>
    <definedName name="_________________________AFC1">#REF!</definedName>
    <definedName name="_________________________AFC3">#REF!</definedName>
    <definedName name="_________________________AFC5">#REF!</definedName>
    <definedName name="_________________________apu1">#REF!</definedName>
    <definedName name="_________________________APU221">#REF!</definedName>
    <definedName name="_________________________APU465">#REF!</definedName>
    <definedName name="_________________________BGC1">#REF!</definedName>
    <definedName name="_________________________BGC3">#REF!</definedName>
    <definedName name="_________________________BGC5">#REF!</definedName>
    <definedName name="_________________________CAC1">#REF!</definedName>
    <definedName name="_________________________CAC3">#REF!</definedName>
    <definedName name="_________________________CAC5">#REF!</definedName>
    <definedName name="_________________________Cod1">#REF!</definedName>
    <definedName name="_________________________COD906">#REF!</definedName>
    <definedName name="_________________________l9001">#REF!</definedName>
    <definedName name="_________________________MOR15">#REF!</definedName>
    <definedName name="_________________________PJ50">#REF!</definedName>
    <definedName name="_________________________pj51">#REF!</definedName>
    <definedName name="_________________________r">#REF!</definedName>
    <definedName name="_________________________rc">#REF!</definedName>
    <definedName name="_________________________SBC1">#REF!</definedName>
    <definedName name="_________________________SBC3">#REF!</definedName>
    <definedName name="_________________________SBC5">#REF!</definedName>
    <definedName name="_________________________TEE6">#REF!</definedName>
    <definedName name="________________________AFC1">#REF!</definedName>
    <definedName name="________________________AFC3">#REF!</definedName>
    <definedName name="________________________AFC5">#REF!</definedName>
    <definedName name="________________________apu1">#REF!</definedName>
    <definedName name="________________________APU221">#REF!</definedName>
    <definedName name="________________________APU465">#REF!</definedName>
    <definedName name="________________________BGC1">#REF!</definedName>
    <definedName name="________________________BGC3">#REF!</definedName>
    <definedName name="________________________BGC5">#REF!</definedName>
    <definedName name="________________________CAC1">#REF!</definedName>
    <definedName name="________________________CAC3">#REF!</definedName>
    <definedName name="________________________CAC5">#REF!</definedName>
    <definedName name="________________________Cod1">#REF!</definedName>
    <definedName name="________________________COD906">#REF!</definedName>
    <definedName name="________________________l9001">#REF!</definedName>
    <definedName name="________________________MOR15">#REF!</definedName>
    <definedName name="________________________PJ50">#REF!</definedName>
    <definedName name="________________________pj51">#REF!</definedName>
    <definedName name="________________________r">#REF!</definedName>
    <definedName name="________________________rc">#REF!</definedName>
    <definedName name="________________________SBC1">#REF!</definedName>
    <definedName name="________________________SBC3">#REF!</definedName>
    <definedName name="________________________SBC5">#REF!</definedName>
    <definedName name="________________________TEE6">#REF!</definedName>
    <definedName name="_______________________AFC1">#REF!</definedName>
    <definedName name="_______________________AFC3">#REF!</definedName>
    <definedName name="_______________________AFC5">#REF!</definedName>
    <definedName name="_______________________apu1">#REF!</definedName>
    <definedName name="_______________________APU221">#REF!</definedName>
    <definedName name="_______________________APU465">#REF!</definedName>
    <definedName name="_______________________BGC1">#REF!</definedName>
    <definedName name="_______________________BGC3">#REF!</definedName>
    <definedName name="_______________________BGC5">#REF!</definedName>
    <definedName name="_______________________CAC1">#REF!</definedName>
    <definedName name="_______________________CAC3">#REF!</definedName>
    <definedName name="_______________________CAC5">#REF!</definedName>
    <definedName name="_______________________COD906">#REF!</definedName>
    <definedName name="_______________________l9001">#REF!</definedName>
    <definedName name="_______________________MOR15">#REF!</definedName>
    <definedName name="_______________________PJ50">#REF!</definedName>
    <definedName name="_______________________pj51">#REF!</definedName>
    <definedName name="_______________________Po2">#REF!</definedName>
    <definedName name="_______________________r">#REF!</definedName>
    <definedName name="_______________________rc">#REF!</definedName>
    <definedName name="_______________________SBC1">#REF!</definedName>
    <definedName name="_______________________SBC3">#REF!</definedName>
    <definedName name="_______________________SBC5">#REF!</definedName>
    <definedName name="_______________________TEE6">#REF!</definedName>
    <definedName name="______________________AFC1">#REF!</definedName>
    <definedName name="______________________AFC3">#REF!</definedName>
    <definedName name="______________________AFC5">#REF!</definedName>
    <definedName name="______________________BGC1">#REF!</definedName>
    <definedName name="______________________BGC3">#REF!</definedName>
    <definedName name="______________________BGC5">#REF!</definedName>
    <definedName name="______________________CAC1">#REF!</definedName>
    <definedName name="______________________CAC3">#REF!</definedName>
    <definedName name="______________________CAC5">#REF!</definedName>
    <definedName name="______________________Cod1">#REF!</definedName>
    <definedName name="______________________COD906">#REF!</definedName>
    <definedName name="______________________FS01">#REF!</definedName>
    <definedName name="______________________l9001">#REF!</definedName>
    <definedName name="______________________MOR15">#REF!</definedName>
    <definedName name="______________________PJ50">#REF!</definedName>
    <definedName name="______________________pj51">#REF!</definedName>
    <definedName name="______________________Po2">#REF!</definedName>
    <definedName name="______________________r">#REF!</definedName>
    <definedName name="______________________rc">#REF!</definedName>
    <definedName name="______________________SBC1">#REF!</definedName>
    <definedName name="______________________SBC3">#REF!</definedName>
    <definedName name="______________________SBC5">#REF!</definedName>
    <definedName name="______________________TEE6">#REF!</definedName>
    <definedName name="_____________________AFC1">#REF!</definedName>
    <definedName name="_____________________AFC3">#REF!</definedName>
    <definedName name="_____________________AFC5">#REF!</definedName>
    <definedName name="_____________________apu1">#REF!</definedName>
    <definedName name="_____________________BGC1">#REF!</definedName>
    <definedName name="_____________________BGC3">#REF!</definedName>
    <definedName name="_____________________BGC5">#REF!</definedName>
    <definedName name="_____________________CAC1">#REF!</definedName>
    <definedName name="_____________________CAC3">#REF!</definedName>
    <definedName name="_____________________CAC5">#REF!</definedName>
    <definedName name="_____________________Cod1">#REF!</definedName>
    <definedName name="_____________________COD906">#REF!</definedName>
    <definedName name="_____________________fei1">#REF!</definedName>
    <definedName name="_____________________fei10">#REF!</definedName>
    <definedName name="_____________________fei11">#REF!</definedName>
    <definedName name="_____________________fei12">#REF!</definedName>
    <definedName name="_____________________fei13">#REF!</definedName>
    <definedName name="_____________________fei14">#REF!</definedName>
    <definedName name="_____________________fei15">#REF!</definedName>
    <definedName name="_____________________fei16">#REF!</definedName>
    <definedName name="_____________________fei17">#REF!</definedName>
    <definedName name="_____________________fei18">#REF!</definedName>
    <definedName name="_____________________fei19">#REF!</definedName>
    <definedName name="_____________________fei2">#REF!</definedName>
    <definedName name="_____________________fei3">#REF!</definedName>
    <definedName name="_____________________fei4">#REF!</definedName>
    <definedName name="_____________________fei5">#REF!</definedName>
    <definedName name="_____________________fei6">#REF!</definedName>
    <definedName name="_____________________fei7">#REF!</definedName>
    <definedName name="_____________________fei8">#REF!</definedName>
    <definedName name="_____________________fei9">#REF!</definedName>
    <definedName name="_____________________FS01">#REF!</definedName>
    <definedName name="_____________________l9001">#REF!</definedName>
    <definedName name="_____________________MOR15">#REF!</definedName>
    <definedName name="_____________________Pa1">#REF!</definedName>
    <definedName name="_____________________Pa2">#REF!</definedName>
    <definedName name="_____________________Pa3">#REF!</definedName>
    <definedName name="_____________________Pa4">#REF!</definedName>
    <definedName name="_____________________Po2">#REF!</definedName>
    <definedName name="_____________________r">#REF!</definedName>
    <definedName name="_____________________rc">#REF!</definedName>
    <definedName name="_____________________SBC1">#REF!</definedName>
    <definedName name="_____________________SBC3">#REF!</definedName>
    <definedName name="_____________________SBC5">#REF!</definedName>
    <definedName name="_____________________TEE6">#REF!</definedName>
    <definedName name="____________________AFC1">#REF!</definedName>
    <definedName name="____________________AFC3">#REF!</definedName>
    <definedName name="____________________AFC5">#REF!</definedName>
    <definedName name="____________________apu1">#REF!</definedName>
    <definedName name="____________________APU221">#REF!</definedName>
    <definedName name="____________________APU465">#REF!</definedName>
    <definedName name="____________________BGC1">#REF!</definedName>
    <definedName name="____________________BGC3">#REF!</definedName>
    <definedName name="____________________BGC5">#REF!</definedName>
    <definedName name="____________________CAC1">#REF!</definedName>
    <definedName name="____________________CAC3">#REF!</definedName>
    <definedName name="____________________CAC5">#REF!</definedName>
    <definedName name="____________________Cod1">#REF!</definedName>
    <definedName name="____________________COD906">#REF!</definedName>
    <definedName name="____________________fei1">#REF!</definedName>
    <definedName name="____________________fei10">#REF!</definedName>
    <definedName name="____________________fei11">#REF!</definedName>
    <definedName name="____________________fei12">#REF!</definedName>
    <definedName name="____________________fei13">#REF!</definedName>
    <definedName name="____________________fei14">#REF!</definedName>
    <definedName name="____________________fei15">#REF!</definedName>
    <definedName name="____________________fei16">#REF!</definedName>
    <definedName name="____________________fei17">#REF!</definedName>
    <definedName name="____________________fei18">#REF!</definedName>
    <definedName name="____________________fei19">#REF!</definedName>
    <definedName name="____________________fei2">#REF!</definedName>
    <definedName name="____________________fei3">#REF!</definedName>
    <definedName name="____________________fei4">#REF!</definedName>
    <definedName name="____________________fei5">#REF!</definedName>
    <definedName name="____________________fei6">#REF!</definedName>
    <definedName name="____________________fei7">#REF!</definedName>
    <definedName name="____________________fei8">#REF!</definedName>
    <definedName name="____________________fei9">#REF!</definedName>
    <definedName name="____________________FS01">#REF!</definedName>
    <definedName name="____________________l9001">#REF!</definedName>
    <definedName name="____________________MOR15">#REF!</definedName>
    <definedName name="____________________Pa1">#REF!</definedName>
    <definedName name="____________________Pa2">#REF!</definedName>
    <definedName name="____________________Pa3">#REF!</definedName>
    <definedName name="____________________Pa4">#REF!</definedName>
    <definedName name="____________________PJ50">#REF!</definedName>
    <definedName name="____________________pj51">#REF!</definedName>
    <definedName name="____________________Po2">#REF!</definedName>
    <definedName name="____________________r">#REF!</definedName>
    <definedName name="____________________rc">#REF!</definedName>
    <definedName name="____________________SBC1">#REF!</definedName>
    <definedName name="____________________SBC3">#REF!</definedName>
    <definedName name="____________________SBC5">#REF!</definedName>
    <definedName name="____________________TEE6">#REF!</definedName>
    <definedName name="___________________AFC1">#REF!</definedName>
    <definedName name="___________________AFC3">#REF!</definedName>
    <definedName name="___________________AFC5">#REF!</definedName>
    <definedName name="___________________apu1">#REF!</definedName>
    <definedName name="___________________BGC1">#REF!</definedName>
    <definedName name="___________________BGC3">#REF!</definedName>
    <definedName name="___________________BGC5">#REF!</definedName>
    <definedName name="___________________CAC1">#REF!</definedName>
    <definedName name="___________________CAC3">#REF!</definedName>
    <definedName name="___________________CAC5">#REF!</definedName>
    <definedName name="___________________Cod1">#REF!</definedName>
    <definedName name="___________________COD906">#REF!</definedName>
    <definedName name="___________________FS01">#N/A</definedName>
    <definedName name="___________________l9001">#REF!</definedName>
    <definedName name="___________________MOR15">#REF!</definedName>
    <definedName name="___________________Pa1">#REF!</definedName>
    <definedName name="___________________Pa2">#REF!</definedName>
    <definedName name="___________________Pa3">#REF!</definedName>
    <definedName name="___________________Pa4">#REF!</definedName>
    <definedName name="___________________Po2">#REF!</definedName>
    <definedName name="___________________r">#REF!</definedName>
    <definedName name="___________________rc">#REF!</definedName>
    <definedName name="___________________SBC1">#REF!</definedName>
    <definedName name="___________________SBC3">#REF!</definedName>
    <definedName name="___________________SBC5">#REF!</definedName>
    <definedName name="___________________TEE6">#REF!</definedName>
    <definedName name="__________________AFC1">#REF!</definedName>
    <definedName name="__________________AFC3">#REF!</definedName>
    <definedName name="__________________AFC5">#REF!</definedName>
    <definedName name="__________________apu1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Cod1">#REF!</definedName>
    <definedName name="__________________COD906">#REF!</definedName>
    <definedName name="__________________fei1">#REF!</definedName>
    <definedName name="__________________fei10">#REF!</definedName>
    <definedName name="__________________fei11">#REF!</definedName>
    <definedName name="__________________fei12">#REF!</definedName>
    <definedName name="__________________fei13">#REF!</definedName>
    <definedName name="__________________fei14">#REF!</definedName>
    <definedName name="__________________fei15">#REF!</definedName>
    <definedName name="__________________fei16">#REF!</definedName>
    <definedName name="__________________fei17">#REF!</definedName>
    <definedName name="__________________fei18">#REF!</definedName>
    <definedName name="__________________fei19">#REF!</definedName>
    <definedName name="__________________fei2">#REF!</definedName>
    <definedName name="__________________fei3">#REF!</definedName>
    <definedName name="__________________fei4">#REF!</definedName>
    <definedName name="__________________fei5">#REF!</definedName>
    <definedName name="__________________fei6">#REF!</definedName>
    <definedName name="__________________fei7">#REF!</definedName>
    <definedName name="__________________fei8">#REF!</definedName>
    <definedName name="__________________fei9">#REF!</definedName>
    <definedName name="__________________FS01">#N/A</definedName>
    <definedName name="__________________l9001">#REF!</definedName>
    <definedName name="__________________MOR15">#REF!</definedName>
    <definedName name="__________________Pa1">#REF!</definedName>
    <definedName name="__________________Pa2">#REF!</definedName>
    <definedName name="__________________Pa3">#REF!</definedName>
    <definedName name="__________________Pa4">#REF!</definedName>
    <definedName name="__________________PJ50">#REF!</definedName>
    <definedName name="__________________pj51">#REF!</definedName>
    <definedName name="__________________Po2">#REF!</definedName>
    <definedName name="__________________r">#REF!</definedName>
    <definedName name="__________________rc">#REF!</definedName>
    <definedName name="__________________SBC1">#REF!</definedName>
    <definedName name="__________________SBC3">#REF!</definedName>
    <definedName name="__________________SBC5">#REF!</definedName>
    <definedName name="__________________TEE6">#REF!</definedName>
    <definedName name="_________________AFC1">#REF!</definedName>
    <definedName name="_________________AFC3">#REF!</definedName>
    <definedName name="_________________AFC5">#REF!</definedName>
    <definedName name="_________________apu1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Cod1">#REF!</definedName>
    <definedName name="_________________COD906">#REF!</definedName>
    <definedName name="_________________fei1">#REF!</definedName>
    <definedName name="_________________fei10">#REF!</definedName>
    <definedName name="_________________fei11">#REF!</definedName>
    <definedName name="_________________fei12">#REF!</definedName>
    <definedName name="_________________fei13">#REF!</definedName>
    <definedName name="_________________fei14">#REF!</definedName>
    <definedName name="_________________fei15">#REF!</definedName>
    <definedName name="_________________fei16">#REF!</definedName>
    <definedName name="_________________fei17">#REF!</definedName>
    <definedName name="_________________fei18">#REF!</definedName>
    <definedName name="_________________fei19">#REF!</definedName>
    <definedName name="_________________fei2">#REF!</definedName>
    <definedName name="_________________fei3">#REF!</definedName>
    <definedName name="_________________fei4">#REF!</definedName>
    <definedName name="_________________fei5">#REF!</definedName>
    <definedName name="_________________fei6">#REF!</definedName>
    <definedName name="_________________fei7">#REF!</definedName>
    <definedName name="_________________fei8">#REF!</definedName>
    <definedName name="_________________fei9">#REF!</definedName>
    <definedName name="_________________FS01">#REF!</definedName>
    <definedName name="_________________l9001">#REF!</definedName>
    <definedName name="_________________MOR15">#REF!</definedName>
    <definedName name="_________________Pa1">#REF!</definedName>
    <definedName name="_________________Pa2">#REF!</definedName>
    <definedName name="_________________Pa3">#REF!</definedName>
    <definedName name="_________________Pa4">#REF!</definedName>
    <definedName name="_________________Po2">#REF!</definedName>
    <definedName name="_________________r">#REF!</definedName>
    <definedName name="_________________rc">#REF!</definedName>
    <definedName name="_________________SBC1">#REF!</definedName>
    <definedName name="_________________SBC3">#REF!</definedName>
    <definedName name="_________________SBC5">#REF!</definedName>
    <definedName name="_________________TEE6">#REF!</definedName>
    <definedName name="________________AFC1">#REF!</definedName>
    <definedName name="________________AFC3">#REF!</definedName>
    <definedName name="________________AFC5">#REF!</definedName>
    <definedName name="________________apu1">#REF!</definedName>
    <definedName name="________________B195381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Cod1">#REF!</definedName>
    <definedName name="________________COD906">#REF!</definedName>
    <definedName name="________________D119353">#REF!</definedName>
    <definedName name="________________D151661">#REF!</definedName>
    <definedName name="________________F206218">#REF!</definedName>
    <definedName name="________________f211166">#REF!</definedName>
    <definedName name="________________fei1">#REF!</definedName>
    <definedName name="________________fei10">#REF!</definedName>
    <definedName name="________________fei11">#REF!</definedName>
    <definedName name="________________fei12">#REF!</definedName>
    <definedName name="________________fei13">#REF!</definedName>
    <definedName name="________________fei14">#REF!</definedName>
    <definedName name="________________fei15">#REF!</definedName>
    <definedName name="________________fei16">#REF!</definedName>
    <definedName name="________________fei17">#REF!</definedName>
    <definedName name="________________fei18">#REF!</definedName>
    <definedName name="________________fei19">#REF!</definedName>
    <definedName name="________________fei2">#REF!</definedName>
    <definedName name="________________fei3">#REF!</definedName>
    <definedName name="________________fei4">#REF!</definedName>
    <definedName name="________________fei5">#REF!</definedName>
    <definedName name="________________fei6">#REF!</definedName>
    <definedName name="________________fei7">#REF!</definedName>
    <definedName name="________________fei8">#REF!</definedName>
    <definedName name="________________fei9">#REF!</definedName>
    <definedName name="________________FS01">#N/A</definedName>
    <definedName name="________________l9001">#REF!</definedName>
    <definedName name="________________MOR15">#REF!</definedName>
    <definedName name="________________Pa1">#REF!</definedName>
    <definedName name="________________Pa2">#REF!</definedName>
    <definedName name="________________Pa3">#REF!</definedName>
    <definedName name="________________Pa4">#REF!</definedName>
    <definedName name="________________PJ50">#REF!</definedName>
    <definedName name="________________pj51">#REF!</definedName>
    <definedName name="________________Po2">#REF!</definedName>
    <definedName name="________________r">#REF!</definedName>
    <definedName name="________________rc">#REF!</definedName>
    <definedName name="________________SBC1">#REF!</definedName>
    <definedName name="________________SBC3">#REF!</definedName>
    <definedName name="________________SBC5">#REF!</definedName>
    <definedName name="________________TEE6">#REF!</definedName>
    <definedName name="_______________AFC1">#REF!</definedName>
    <definedName name="_______________AFC3">#REF!</definedName>
    <definedName name="_______________AFC5">#REF!</definedName>
    <definedName name="_______________apu1">#REF!</definedName>
    <definedName name="_______________B136044">#REF!</definedName>
    <definedName name="_______________B150019">#REF!</definedName>
    <definedName name="_______________B195381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Cod1">#REF!</definedName>
    <definedName name="_______________COD906">#REF!</definedName>
    <definedName name="_______________D119353">#REF!</definedName>
    <definedName name="_______________D151661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F">#N/A</definedName>
    <definedName name="_______________F_1">#NAME?</definedName>
    <definedName name="_______________F_2">#NAME?</definedName>
    <definedName name="_______________F_4">#NAME?</definedName>
    <definedName name="_______________F_6">#NAME?</definedName>
    <definedName name="_______________F_7">#NAME?</definedName>
    <definedName name="_______________F_8">#NAME?</definedName>
    <definedName name="_______________F206218">#REF!</definedName>
    <definedName name="_______________f211166">#REF!</definedName>
    <definedName name="_______________fei1">#REF!</definedName>
    <definedName name="_______________fei10">#REF!</definedName>
    <definedName name="_______________fei11">#REF!</definedName>
    <definedName name="_______________fei12">#REF!</definedName>
    <definedName name="_______________fei13">#REF!</definedName>
    <definedName name="_______________fei14">#REF!</definedName>
    <definedName name="_______________fei15">#REF!</definedName>
    <definedName name="_______________fei16">#REF!</definedName>
    <definedName name="_______________fei17">#REF!</definedName>
    <definedName name="_______________fei18">#REF!</definedName>
    <definedName name="_______________fei19">#REF!</definedName>
    <definedName name="_______________fei2">#REF!</definedName>
    <definedName name="_______________fei3">#REF!</definedName>
    <definedName name="_______________fei4">#REF!</definedName>
    <definedName name="_______________fei5">#REF!</definedName>
    <definedName name="_______________fei6">#REF!</definedName>
    <definedName name="_______________fei7">#REF!</definedName>
    <definedName name="_______________fei8">#REF!</definedName>
    <definedName name="_______________fei9">#REF!</definedName>
    <definedName name="_______________FS01">#N/A</definedName>
    <definedName name="_______________FS01_1">#NAME?</definedName>
    <definedName name="_______________FS01_2">#NAME?</definedName>
    <definedName name="_______________FS01_4">#NAME?</definedName>
    <definedName name="_______________FS01_6">#NAME?</definedName>
    <definedName name="_______________FS01_7">#NAME?</definedName>
    <definedName name="_______________FS01_8">#NAME?</definedName>
    <definedName name="_______________INF1">#REF!</definedName>
    <definedName name="_______________l9001">#REF!</definedName>
    <definedName name="_______________MOR15">#REF!</definedName>
    <definedName name="_______________oa55">#REF!</definedName>
    <definedName name="_______________Pa1">#REF!</definedName>
    <definedName name="_______________Pa2">#REF!</definedName>
    <definedName name="_______________Pa3">#REF!</definedName>
    <definedName name="_______________Pa4">#REF!</definedName>
    <definedName name="_______________Po2">#REF!</definedName>
    <definedName name="_______________r">#REF!</definedName>
    <definedName name="_______________rc">#REF!</definedName>
    <definedName name="_______________SBC1">#REF!</definedName>
    <definedName name="_______________SBC3">#REF!</definedName>
    <definedName name="_______________SBC5">#REF!</definedName>
    <definedName name="_______________TEE6">#REF!</definedName>
    <definedName name="_______________V1">#REF!</definedName>
    <definedName name="______________AFC1">#REF!</definedName>
    <definedName name="______________AFC3">#REF!</definedName>
    <definedName name="______________AFC5">#REF!</definedName>
    <definedName name="______________apu1">#REF!</definedName>
    <definedName name="______________B136044">#REF!</definedName>
    <definedName name="______________B150019">#REF!</definedName>
    <definedName name="______________B195381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Cod1">#REF!</definedName>
    <definedName name="______________COD906">#REF!</definedName>
    <definedName name="______________D119353">#REF!</definedName>
    <definedName name="______________D151661">#REF!</definedName>
    <definedName name="______________F">#N/A</definedName>
    <definedName name="______________F_1">#NAME?</definedName>
    <definedName name="______________F_2">#NAME?</definedName>
    <definedName name="______________F_4">#NAME?</definedName>
    <definedName name="______________F_6">#NAME?</definedName>
    <definedName name="______________F_7">#NAME?</definedName>
    <definedName name="______________F_8">#NAME?</definedName>
    <definedName name="______________F206218">#REF!</definedName>
    <definedName name="______________f211166">#REF!</definedName>
    <definedName name="______________fei1">#REF!</definedName>
    <definedName name="______________fei10">#REF!</definedName>
    <definedName name="______________fei11">#REF!</definedName>
    <definedName name="______________fei12">#REF!</definedName>
    <definedName name="______________fei13">#REF!</definedName>
    <definedName name="______________fei14">#REF!</definedName>
    <definedName name="______________fei15">#REF!</definedName>
    <definedName name="______________fei16">#REF!</definedName>
    <definedName name="______________fei17">#REF!</definedName>
    <definedName name="______________fei18">#REF!</definedName>
    <definedName name="______________fei19">#REF!</definedName>
    <definedName name="______________fei2">#REF!</definedName>
    <definedName name="______________fei3">#REF!</definedName>
    <definedName name="______________fei4">#REF!</definedName>
    <definedName name="______________fei5">#REF!</definedName>
    <definedName name="______________fei6">#REF!</definedName>
    <definedName name="______________fei7">#REF!</definedName>
    <definedName name="______________fei8">#REF!</definedName>
    <definedName name="______________fei9">#REF!</definedName>
    <definedName name="______________FS01">#N/A</definedName>
    <definedName name="______________FS01_1">#NAME?</definedName>
    <definedName name="______________FS01_2">#NAME?</definedName>
    <definedName name="______________FS01_4">#NAME?</definedName>
    <definedName name="______________FS01_6">#NAME?</definedName>
    <definedName name="______________FS01_7">#NAME?</definedName>
    <definedName name="______________FS01_8">#NAME?</definedName>
    <definedName name="______________INF1">#REF!</definedName>
    <definedName name="______________l9001">#REF!</definedName>
    <definedName name="______________MOR15">#REF!</definedName>
    <definedName name="______________oa55">#REF!</definedName>
    <definedName name="______________Pa1">#REF!</definedName>
    <definedName name="______________Pa2">#REF!</definedName>
    <definedName name="______________Pa3">#REF!</definedName>
    <definedName name="______________Pa4">#REF!</definedName>
    <definedName name="______________PJ50">#REF!</definedName>
    <definedName name="______________pj51">#REF!</definedName>
    <definedName name="______________Po2">#REF!</definedName>
    <definedName name="______________r">#REF!</definedName>
    <definedName name="______________rc">#REF!</definedName>
    <definedName name="______________SBC1">#REF!</definedName>
    <definedName name="______________SBC3">#REF!</definedName>
    <definedName name="______________SBC5">#REF!</definedName>
    <definedName name="______________TC212">#REF!</definedName>
    <definedName name="______________TEE6">#REF!</definedName>
    <definedName name="_____________AFC1">#REF!</definedName>
    <definedName name="_____________AFC3">#REF!</definedName>
    <definedName name="_____________AFC5">#REF!</definedName>
    <definedName name="_____________apu1">#REF!</definedName>
    <definedName name="_____________APU221">#REF!</definedName>
    <definedName name="_____________APU465">#REF!</definedName>
    <definedName name="_____________B136044">#REF!</definedName>
    <definedName name="_____________B150019">#REF!</definedName>
    <definedName name="_____________B195381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Cod1">#REF!</definedName>
    <definedName name="_____________COD906">#REF!</definedName>
    <definedName name="_____________D119353">#REF!</definedName>
    <definedName name="_____________D151661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F206218">#REF!</definedName>
    <definedName name="_____________f211166">#REF!</definedName>
    <definedName name="_____________fei1">#REF!</definedName>
    <definedName name="_____________fei10">#REF!</definedName>
    <definedName name="_____________fei11">#REF!</definedName>
    <definedName name="_____________fei12">#REF!</definedName>
    <definedName name="_____________fei13">#REF!</definedName>
    <definedName name="_____________fei14">#REF!</definedName>
    <definedName name="_____________fei15">#REF!</definedName>
    <definedName name="_____________fei16">#REF!</definedName>
    <definedName name="_____________fei17">#REF!</definedName>
    <definedName name="_____________fei18">#REF!</definedName>
    <definedName name="_____________fei19">#REF!</definedName>
    <definedName name="_____________fei2">#REF!</definedName>
    <definedName name="_____________fei3">#REF!</definedName>
    <definedName name="_____________fei4">#REF!</definedName>
    <definedName name="_____________fei5">#REF!</definedName>
    <definedName name="_____________fei6">#REF!</definedName>
    <definedName name="_____________fei7">#REF!</definedName>
    <definedName name="_____________fei8">#REF!</definedName>
    <definedName name="_____________fei9">#REF!</definedName>
    <definedName name="_____________FS01">#REF!</definedName>
    <definedName name="_____________INF1">#REF!</definedName>
    <definedName name="_____________l9001">#REF!</definedName>
    <definedName name="_____________MOR15">#REF!</definedName>
    <definedName name="_____________oa55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_Pa1">#REF!</definedName>
    <definedName name="_____________Pa2">#REF!</definedName>
    <definedName name="_____________Pa3">#REF!</definedName>
    <definedName name="_____________Pa4">#REF!</definedName>
    <definedName name="_____________Po2">#REF!</definedName>
    <definedName name="_____________r">#REF!</definedName>
    <definedName name="_____________rc">#REF!</definedName>
    <definedName name="_____________SBC1">#REF!</definedName>
    <definedName name="_____________SBC3">#REF!</definedName>
    <definedName name="_____________SBC5">#REF!</definedName>
    <definedName name="_____________TEE6">#REF!</definedName>
    <definedName name="____________AFC1">#REF!</definedName>
    <definedName name="____________AFC3">#REF!</definedName>
    <definedName name="____________AFC5">#REF!</definedName>
    <definedName name="____________apu1">#REF!</definedName>
    <definedName name="____________APU221">#REF!</definedName>
    <definedName name="____________APU465">#REF!</definedName>
    <definedName name="____________B136044">#REF!</definedName>
    <definedName name="____________B150019">#REF!</definedName>
    <definedName name="____________B195381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Cod1">#REF!</definedName>
    <definedName name="____________COD906">#REF!</definedName>
    <definedName name="____________D119353">#REF!</definedName>
    <definedName name="____________D151661">#REF!</definedName>
    <definedName name="____________EXC6">#REF!</definedName>
    <definedName name="____________EXC7">#REF!</definedName>
    <definedName name="____________F">#N/A</definedName>
    <definedName name="____________F_1">#NAME?</definedName>
    <definedName name="____________F_2">#NAME?</definedName>
    <definedName name="____________F_4">#NAME?</definedName>
    <definedName name="____________F_6">#NAME?</definedName>
    <definedName name="____________F_7">#NAME?</definedName>
    <definedName name="____________F_8">#NAME?</definedName>
    <definedName name="____________F206218">#REF!</definedName>
    <definedName name="____________f211166">#REF!</definedName>
    <definedName name="____________fei1">#REF!</definedName>
    <definedName name="____________fei10">#REF!</definedName>
    <definedName name="____________fei11">#REF!</definedName>
    <definedName name="____________fei12">#REF!</definedName>
    <definedName name="____________fei13">#REF!</definedName>
    <definedName name="____________fei14">#REF!</definedName>
    <definedName name="____________fei15">#REF!</definedName>
    <definedName name="____________fei16">#REF!</definedName>
    <definedName name="____________fei17">#REF!</definedName>
    <definedName name="____________fei18">#REF!</definedName>
    <definedName name="____________fei19">#REF!</definedName>
    <definedName name="____________fei2">#REF!</definedName>
    <definedName name="____________fei3">#REF!</definedName>
    <definedName name="____________fei4">#REF!</definedName>
    <definedName name="____________fei5">#REF!</definedName>
    <definedName name="____________fei6">#REF!</definedName>
    <definedName name="____________fei7">#REF!</definedName>
    <definedName name="____________fei8">#REF!</definedName>
    <definedName name="____________fei9">#REF!</definedName>
    <definedName name="____________FS01">#N/A</definedName>
    <definedName name="____________FS01_1">#NAME?</definedName>
    <definedName name="____________FS01_2">#NAME?</definedName>
    <definedName name="____________FS01_4">#NAME?</definedName>
    <definedName name="____________FS01_6">#NAME?</definedName>
    <definedName name="____________FS01_7">#NAME?</definedName>
    <definedName name="____________FS01_8">#NAME?</definedName>
    <definedName name="____________INF1">#REF!</definedName>
    <definedName name="____________l9001">#REF!</definedName>
    <definedName name="____________MAT1">#REF!</definedName>
    <definedName name="____________MOR15">#REF!</definedName>
    <definedName name="____________oa55">#REF!</definedName>
    <definedName name="____________Pa1">#REF!</definedName>
    <definedName name="____________Pa2">#REF!</definedName>
    <definedName name="____________Pa3">#REF!</definedName>
    <definedName name="____________Pa4">#REF!</definedName>
    <definedName name="____________PJ50">#REF!</definedName>
    <definedName name="____________pj51">#REF!</definedName>
    <definedName name="____________Po2">#REF!</definedName>
    <definedName name="____________r">#REF!</definedName>
    <definedName name="____________rc">#REF!</definedName>
    <definedName name="____________SBC1">#REF!</definedName>
    <definedName name="____________SBC3">#REF!</definedName>
    <definedName name="____________SBC5">#REF!</definedName>
    <definedName name="____________TEE6">#REF!</definedName>
    <definedName name="___________AFC1">#REF!</definedName>
    <definedName name="___________AFC3">#REF!</definedName>
    <definedName name="___________AFC5">#REF!</definedName>
    <definedName name="___________apu1">#REF!</definedName>
    <definedName name="___________APU221">#REF!</definedName>
    <definedName name="___________APU465">#REF!</definedName>
    <definedName name="___________B136044">#REF!</definedName>
    <definedName name="___________B150019">#REF!</definedName>
    <definedName name="___________B195381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Cod1">#REF!</definedName>
    <definedName name="___________COD906">#REF!</definedName>
    <definedName name="___________D119353">#REF!</definedName>
    <definedName name="___________D151661">#REF!</definedName>
    <definedName name="___________F">#N/A</definedName>
    <definedName name="___________F_1">#NAME?</definedName>
    <definedName name="___________F_2">#NAME?</definedName>
    <definedName name="___________F_4">#NAME?</definedName>
    <definedName name="___________F_6">#NAME?</definedName>
    <definedName name="___________F_7">#NAME?</definedName>
    <definedName name="___________F_8">#NAME?</definedName>
    <definedName name="___________F206218">#REF!</definedName>
    <definedName name="___________f211166">#REF!</definedName>
    <definedName name="___________fei1">#REF!</definedName>
    <definedName name="___________fei10">#REF!</definedName>
    <definedName name="___________fei11">#REF!</definedName>
    <definedName name="___________fei12">#REF!</definedName>
    <definedName name="___________fei13">#REF!</definedName>
    <definedName name="___________fei14">#REF!</definedName>
    <definedName name="___________fei15">#REF!</definedName>
    <definedName name="___________fei16">#REF!</definedName>
    <definedName name="___________fei17">#REF!</definedName>
    <definedName name="___________fei18">#REF!</definedName>
    <definedName name="___________fei19">#REF!</definedName>
    <definedName name="___________fei2">#REF!</definedName>
    <definedName name="___________fei3">#REF!</definedName>
    <definedName name="___________fei4">#REF!</definedName>
    <definedName name="___________fei5">#REF!</definedName>
    <definedName name="___________fei6">#REF!</definedName>
    <definedName name="___________fei7">#REF!</definedName>
    <definedName name="___________fei8">#REF!</definedName>
    <definedName name="___________fei9">#REF!</definedName>
    <definedName name="___________FS01">#N/A</definedName>
    <definedName name="___________FS01_1">#NAME?</definedName>
    <definedName name="___________FS01_2">#NAME?</definedName>
    <definedName name="___________FS01_4">#NAME?</definedName>
    <definedName name="___________FS01_6">#NAME?</definedName>
    <definedName name="___________FS01_7">#NAME?</definedName>
    <definedName name="___________FS01_8">#NAME?</definedName>
    <definedName name="___________INF1">#REF!</definedName>
    <definedName name="___________l9001">#REF!</definedName>
    <definedName name="___________MAT1">#REF!</definedName>
    <definedName name="___________MOR15">#REF!</definedName>
    <definedName name="___________oa55">#REF!</definedName>
    <definedName name="___________Pa1">#REF!</definedName>
    <definedName name="___________Pa2">#REF!</definedName>
    <definedName name="___________Pa3">#REF!</definedName>
    <definedName name="___________Pa4">#REF!</definedName>
    <definedName name="___________PJ50">#REF!</definedName>
    <definedName name="___________pj51">#REF!</definedName>
    <definedName name="___________Po2">#REF!</definedName>
    <definedName name="___________r">#REF!</definedName>
    <definedName name="___________rc">#REF!</definedName>
    <definedName name="___________SBC1">#REF!</definedName>
    <definedName name="___________SBC3">#REF!</definedName>
    <definedName name="___________SBC5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_TEE6">#REF!</definedName>
    <definedName name="__________AFC1">#REF!</definedName>
    <definedName name="__________AFC3">#REF!</definedName>
    <definedName name="__________AFC5">#REF!</definedName>
    <definedName name="__________apu1">#REF!</definedName>
    <definedName name="__________APU221">#REF!</definedName>
    <definedName name="__________APU465">#REF!</definedName>
    <definedName name="__________B136044">#REF!</definedName>
    <definedName name="__________B150019">#REF!</definedName>
    <definedName name="__________B195381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Cod1">#REF!</definedName>
    <definedName name="__________COD906">#REF!</definedName>
    <definedName name="__________D119353">#REF!</definedName>
    <definedName name="__________D151661">#REF!</definedName>
    <definedName name="__________F206218">#REF!</definedName>
    <definedName name="__________f211166">#REF!</definedName>
    <definedName name="__________fei1">#REF!</definedName>
    <definedName name="__________fei10">#REF!</definedName>
    <definedName name="__________fei11">#REF!</definedName>
    <definedName name="__________fei12">#REF!</definedName>
    <definedName name="__________fei13">#REF!</definedName>
    <definedName name="__________fei14">#REF!</definedName>
    <definedName name="__________fei15">#REF!</definedName>
    <definedName name="__________fei16">#REF!</definedName>
    <definedName name="__________fei17">#REF!</definedName>
    <definedName name="__________fei18">#REF!</definedName>
    <definedName name="__________fei19">#REF!</definedName>
    <definedName name="__________fei2">#REF!</definedName>
    <definedName name="__________fei3">#REF!</definedName>
    <definedName name="__________fei4">#REF!</definedName>
    <definedName name="__________fei5">#REF!</definedName>
    <definedName name="__________fei6">#REF!</definedName>
    <definedName name="__________fei7">#REF!</definedName>
    <definedName name="__________fei8">#REF!</definedName>
    <definedName name="__________fei9">#REF!</definedName>
    <definedName name="__________ff2005">#N/A</definedName>
    <definedName name="__________ff2005_1">#NAME?</definedName>
    <definedName name="__________ff2005_2">#NAME?</definedName>
    <definedName name="__________ff2005_4">#NAME?</definedName>
    <definedName name="__________ff2005_6">#NAME?</definedName>
    <definedName name="__________ff2005_7">#NAME?</definedName>
    <definedName name="__________ff2005_8">#NAME?</definedName>
    <definedName name="__________FS01">#REF!</definedName>
    <definedName name="__________INF1">#REF!</definedName>
    <definedName name="__________l9001">#REF!</definedName>
    <definedName name="__________MAT1">#REF!</definedName>
    <definedName name="__________MOR15">#REF!</definedName>
    <definedName name="__________oa55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a1">#REF!</definedName>
    <definedName name="__________Pa2">#REF!</definedName>
    <definedName name="__________Pa3">#REF!</definedName>
    <definedName name="__________Pa4">#REF!</definedName>
    <definedName name="__________PJ50">#REF!</definedName>
    <definedName name="__________pj51">#REF!</definedName>
    <definedName name="__________Po2">#REF!</definedName>
    <definedName name="__________r">#REF!</definedName>
    <definedName name="__________rc">#REF!</definedName>
    <definedName name="__________SBC1">#REF!</definedName>
    <definedName name="__________SBC3">#REF!</definedName>
    <definedName name="__________SBC5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_TEE6">#REF!</definedName>
    <definedName name="_________AFC1">#REF!</definedName>
    <definedName name="_________AFC3">#REF!</definedName>
    <definedName name="_________AFC5">#REF!</definedName>
    <definedName name="_________apu1">#REF!</definedName>
    <definedName name="_________APU221">#REF!</definedName>
    <definedName name="_________APU465">#REF!</definedName>
    <definedName name="_________B136044">#REF!</definedName>
    <definedName name="_________B150019">#REF!</definedName>
    <definedName name="_________B195381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Cod1">#REF!</definedName>
    <definedName name="_________COD906">#REF!</definedName>
    <definedName name="_________D119353">#REF!</definedName>
    <definedName name="_________D151661">#REF!</definedName>
    <definedName name="_________F">#N/A</definedName>
    <definedName name="_________F_1">#NAME?</definedName>
    <definedName name="_________F_2">#NAME?</definedName>
    <definedName name="_________F_4">#NAME?</definedName>
    <definedName name="_________F_6">#NAME?</definedName>
    <definedName name="_________F_7">#NAME?</definedName>
    <definedName name="_________F_8">#NAME?</definedName>
    <definedName name="_________F206218">#REF!</definedName>
    <definedName name="_________f211166">#REF!</definedName>
    <definedName name="_________fei1">#REF!</definedName>
    <definedName name="_________fei10">#REF!</definedName>
    <definedName name="_________fei11">#REF!</definedName>
    <definedName name="_________fei12">#REF!</definedName>
    <definedName name="_________fei13">#REF!</definedName>
    <definedName name="_________fei14">#REF!</definedName>
    <definedName name="_________fei15">#REF!</definedName>
    <definedName name="_________fei16">#REF!</definedName>
    <definedName name="_________fei17">#REF!</definedName>
    <definedName name="_________fei18">#REF!</definedName>
    <definedName name="_________fei19">#REF!</definedName>
    <definedName name="_________fei2">#REF!</definedName>
    <definedName name="_________fei3">#REF!</definedName>
    <definedName name="_________fei4">#REF!</definedName>
    <definedName name="_________fei5">#REF!</definedName>
    <definedName name="_________fei6">#REF!</definedName>
    <definedName name="_________fei7">#REF!</definedName>
    <definedName name="_________fei8">#REF!</definedName>
    <definedName name="_________fei9">#REF!</definedName>
    <definedName name="_________ff2005">#N/A</definedName>
    <definedName name="_________ff2005_1">#NAME?</definedName>
    <definedName name="_________ff2005_2">#NAME?</definedName>
    <definedName name="_________ff2005_4">#NAME?</definedName>
    <definedName name="_________ff2005_6">#NAME?</definedName>
    <definedName name="_________ff2005_7">#NAME?</definedName>
    <definedName name="_________ff2005_8">#NAME?</definedName>
    <definedName name="_________FS01">#N/A</definedName>
    <definedName name="_________FS01_1">#NAME?</definedName>
    <definedName name="_________FS01_2">#NAME?</definedName>
    <definedName name="_________FS01_4">#NAME?</definedName>
    <definedName name="_________FS01_6">#NAME?</definedName>
    <definedName name="_________FS01_7">#NAME?</definedName>
    <definedName name="_________FS01_8">#NAME?</definedName>
    <definedName name="_________INF1">#REF!</definedName>
    <definedName name="_________key2">#REF!</definedName>
    <definedName name="_________l9001">#REF!</definedName>
    <definedName name="_________MA2">#REF!</definedName>
    <definedName name="_________MAT1">#REF!</definedName>
    <definedName name="_________MOR15">#REF!</definedName>
    <definedName name="_________oa55">#REF!</definedName>
    <definedName name="_________Pa1">#REF!</definedName>
    <definedName name="_________Pa2">#REF!</definedName>
    <definedName name="_________Pa3">#REF!</definedName>
    <definedName name="_________Pa4">#REF!</definedName>
    <definedName name="_________PJ50">#REF!</definedName>
    <definedName name="_________pj51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Po2">#REF!</definedName>
    <definedName name="_________r">#REF!</definedName>
    <definedName name="_________rc">#REF!</definedName>
    <definedName name="_________SBC1">#REF!</definedName>
    <definedName name="_________SBC3">#REF!</definedName>
    <definedName name="_________SBC5">#REF!</definedName>
    <definedName name="_________TEE6">#REF!</definedName>
    <definedName name="________AFC1">#REF!</definedName>
    <definedName name="________AFC3">#REF!</definedName>
    <definedName name="________AFC5">#REF!</definedName>
    <definedName name="________aiu2">#REF!</definedName>
    <definedName name="________apu1">#REF!</definedName>
    <definedName name="________APU221">#REF!</definedName>
    <definedName name="________APU465">#REF!</definedName>
    <definedName name="________B136044">#REF!</definedName>
    <definedName name="________B150019">#REF!</definedName>
    <definedName name="________B195381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CHD1045">#REF!</definedName>
    <definedName name="________CHD1090">#REF!</definedName>
    <definedName name="________CHD1245">#REF!</definedName>
    <definedName name="________CHD1290">#REF!</definedName>
    <definedName name="________CHD445">#REF!</definedName>
    <definedName name="________CHD490">#REF!</definedName>
    <definedName name="________CHD645">#REF!</definedName>
    <definedName name="________CHD690">#REF!</definedName>
    <definedName name="________CHD845">#REF!</definedName>
    <definedName name="________CHD890">#REF!</definedName>
    <definedName name="________Cod1">#REF!</definedName>
    <definedName name="________COD906">#REF!</definedName>
    <definedName name="________D119353">#REF!</definedName>
    <definedName name="________D151661">#REF!</definedName>
    <definedName name="________EST10" localSheetId="5">#REF!</definedName>
    <definedName name="________EST10">#REF!</definedName>
    <definedName name="________EST11" localSheetId="5">#REF!</definedName>
    <definedName name="________EST11">#REF!</definedName>
    <definedName name="________EST12" localSheetId="5">#REF!</definedName>
    <definedName name="________EST12">#REF!</definedName>
    <definedName name="________EST13">#REF!</definedName>
    <definedName name="________EST14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8">#REF!</definedName>
    <definedName name="________EXC9">#REF!</definedName>
    <definedName name="________F">#N/A</definedName>
    <definedName name="________F_1">#NAME?</definedName>
    <definedName name="________F_2">#NAME?</definedName>
    <definedName name="________F_4">#NAME?</definedName>
    <definedName name="________F_6">#NAME?</definedName>
    <definedName name="________F_7">#NAME?</definedName>
    <definedName name="________F_8">#NAME?</definedName>
    <definedName name="________F206218">#REF!</definedName>
    <definedName name="________f211166">#REF!</definedName>
    <definedName name="________fei1">#REF!</definedName>
    <definedName name="________fei10">#REF!</definedName>
    <definedName name="________fei11">#REF!</definedName>
    <definedName name="________fei12">#REF!</definedName>
    <definedName name="________fei13">#REF!</definedName>
    <definedName name="________fei14">#REF!</definedName>
    <definedName name="________fei15">#REF!</definedName>
    <definedName name="________fei16">#REF!</definedName>
    <definedName name="________fei17">#REF!</definedName>
    <definedName name="________fei18">#REF!</definedName>
    <definedName name="________fei19">#REF!</definedName>
    <definedName name="________fei2">#REF!</definedName>
    <definedName name="________fei3">#REF!</definedName>
    <definedName name="________fei4">#REF!</definedName>
    <definedName name="________fei5">#REF!</definedName>
    <definedName name="________fei6">#REF!</definedName>
    <definedName name="________fei7">#REF!</definedName>
    <definedName name="________fei8">#REF!</definedName>
    <definedName name="________fei9">#REF!</definedName>
    <definedName name="________FS01">#N/A</definedName>
    <definedName name="________FS01_1">#NAME?</definedName>
    <definedName name="________FS01_2">#NAME?</definedName>
    <definedName name="________FS01_4">#NAME?</definedName>
    <definedName name="________FS01_6">#NAME?</definedName>
    <definedName name="________FS01_7">#NAME?</definedName>
    <definedName name="________FS01_8">#NAME?</definedName>
    <definedName name="________I9999">#REF!</definedName>
    <definedName name="________INF1">#REF!</definedName>
    <definedName name="________key2">#REF!</definedName>
    <definedName name="________key3">#REF!</definedName>
    <definedName name="________l9001">#REF!</definedName>
    <definedName name="________MA2">#REF!</definedName>
    <definedName name="________MAT1">#REF!</definedName>
    <definedName name="________MOR15">#REF!</definedName>
    <definedName name="________oa55">#REF!</definedName>
    <definedName name="________Pa1">#REF!</definedName>
    <definedName name="________Pa2">#REF!</definedName>
    <definedName name="________Pa3">#REF!</definedName>
    <definedName name="________Pa4">#REF!</definedName>
    <definedName name="________PJ50">#REF!</definedName>
    <definedName name="________pj51">#REF!</definedName>
    <definedName name="________Po2">#REF!</definedName>
    <definedName name="________PZ15">#REF!</definedName>
    <definedName name="________r" localSheetId="56" hidden="1">{"TAB1",#N/A,TRUE,"GENERAL";"TAB2",#N/A,TRUE,"GENERAL";"TAB3",#N/A,TRUE,"GENERAL";"TAB4",#N/A,TRUE,"GENERAL";"TAB5",#N/A,TRUE,"GENERAL"}</definedName>
    <definedName name="________r" localSheetId="57" hidden="1">{"TAB1",#N/A,TRUE,"GENERAL";"TAB2",#N/A,TRUE,"GENERAL";"TAB3",#N/A,TRUE,"GENERAL";"TAB4",#N/A,TRUE,"GENERAL";"TAB5",#N/A,TRUE,"GENERAL"}</definedName>
    <definedName name="________r" localSheetId="58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56" hidden="1">{"via1",#N/A,TRUE,"general";"via2",#N/A,TRUE,"general";"via3",#N/A,TRUE,"general"}</definedName>
    <definedName name="________r4r" localSheetId="57" hidden="1">{"via1",#N/A,TRUE,"general";"via2",#N/A,TRUE,"general";"via3",#N/A,TRUE,"general"}</definedName>
    <definedName name="________r4r" localSheetId="58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RD43">#REF!</definedName>
    <definedName name="________RD63">#REF!</definedName>
    <definedName name="________RD64">#REF!</definedName>
    <definedName name="________RD83">#REF!</definedName>
    <definedName name="________RD84">#REF!</definedName>
    <definedName name="________RD86">#REF!</definedName>
    <definedName name="________SBC1">#REF!</definedName>
    <definedName name="________SBC3">#REF!</definedName>
    <definedName name="________SBC5">#REF!</definedName>
    <definedName name="________TA3">#REF!</definedName>
    <definedName name="________TA4">#REF!</definedName>
    <definedName name="________TE10">#REF!</definedName>
    <definedName name="________TE103">#REF!</definedName>
    <definedName name="________TE104">#REF!</definedName>
    <definedName name="________TE106">#REF!</definedName>
    <definedName name="________TE108">#REF!</definedName>
    <definedName name="________TE12">#REF!</definedName>
    <definedName name="________TE1210">#REF!</definedName>
    <definedName name="________TE123">#REF!</definedName>
    <definedName name="________TE124">#REF!</definedName>
    <definedName name="________TE126">#REF!</definedName>
    <definedName name="________TE128">#REF!</definedName>
    <definedName name="________TE3">#REF!</definedName>
    <definedName name="________TE4">#REF!</definedName>
    <definedName name="________TE43">#REF!</definedName>
    <definedName name="________TE6">#REF!</definedName>
    <definedName name="________TE63">#REF!</definedName>
    <definedName name="________TE64">#REF!</definedName>
    <definedName name="________TE8">#REF!</definedName>
    <definedName name="________TE83">#REF!</definedName>
    <definedName name="________TE84">#REF!</definedName>
    <definedName name="________TE86">#REF!</definedName>
    <definedName name="________TEE6">#REF!</definedName>
    <definedName name="________TP10">#REF!</definedName>
    <definedName name="________TP12">#REF!</definedName>
    <definedName name="________TP3">#REF!</definedName>
    <definedName name="________TP4">#REF!</definedName>
    <definedName name="________TP6">#REF!</definedName>
    <definedName name="________TP8">#REF!</definedName>
    <definedName name="________URA10">#REF!</definedName>
    <definedName name="________URA12">#REF!</definedName>
    <definedName name="________URA3">#REF!</definedName>
    <definedName name="________URA4">#REF!</definedName>
    <definedName name="________URA6">#REF!</definedName>
    <definedName name="________URA8">#REF!</definedName>
    <definedName name="________URE10">#REF!</definedName>
    <definedName name="________URE12">#REF!</definedName>
    <definedName name="________URE3">#REF!</definedName>
    <definedName name="________URE4">#REF!</definedName>
    <definedName name="________URE6">#REF!</definedName>
    <definedName name="________URE8">#REF!</definedName>
    <definedName name="________us24">#REF!</definedName>
    <definedName name="________US27">#REF!</definedName>
    <definedName name="________US30">#REF!</definedName>
    <definedName name="________US33">#REF!</definedName>
    <definedName name="________US36">#REF!</definedName>
    <definedName name="________US39">#REF!</definedName>
    <definedName name="________US42">#REF!</definedName>
    <definedName name="________US45">#REF!</definedName>
    <definedName name="________VCE10">#REF!</definedName>
    <definedName name="________VCE3">#REF!</definedName>
    <definedName name="________VCE4">#REF!</definedName>
    <definedName name="________VCE6">#REF!</definedName>
    <definedName name="________VCE8">#REF!</definedName>
    <definedName name="________xlnm.Database">"#REF!"</definedName>
    <definedName name="________xlnm.Database_1">"#REF!"</definedName>
    <definedName name="________xlnm.Database_2">"#REF!"</definedName>
    <definedName name="_______a1" localSheetId="56" hidden="1">{"TAB1",#N/A,TRUE,"GENERAL";"TAB2",#N/A,TRUE,"GENERAL";"TAB3",#N/A,TRUE,"GENERAL";"TAB4",#N/A,TRUE,"GENERAL";"TAB5",#N/A,TRUE,"GENERAL"}</definedName>
    <definedName name="_______a1" localSheetId="57" hidden="1">{"TAB1",#N/A,TRUE,"GENERAL";"TAB2",#N/A,TRUE,"GENERAL";"TAB3",#N/A,TRUE,"GENERAL";"TAB4",#N/A,TRUE,"GENERAL";"TAB5",#N/A,TRUE,"GENERAL"}</definedName>
    <definedName name="_______a1" localSheetId="58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56" hidden="1">{"TAB1",#N/A,TRUE,"GENERAL";"TAB2",#N/A,TRUE,"GENERAL";"TAB3",#N/A,TRUE,"GENERAL";"TAB4",#N/A,TRUE,"GENERAL";"TAB5",#N/A,TRUE,"GENERAL"}</definedName>
    <definedName name="_______a3" localSheetId="57" hidden="1">{"TAB1",#N/A,TRUE,"GENERAL";"TAB2",#N/A,TRUE,"GENERAL";"TAB3",#N/A,TRUE,"GENERAL";"TAB4",#N/A,TRUE,"GENERAL";"TAB5",#N/A,TRUE,"GENERAL"}</definedName>
    <definedName name="_______a3" localSheetId="58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56" hidden="1">{"via1",#N/A,TRUE,"general";"via2",#N/A,TRUE,"general";"via3",#N/A,TRUE,"general"}</definedName>
    <definedName name="_______a4" localSheetId="57" hidden="1">{"via1",#N/A,TRUE,"general";"via2",#N/A,TRUE,"general";"via3",#N/A,TRUE,"general"}</definedName>
    <definedName name="_______a4" localSheetId="58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56" hidden="1">{"TAB1",#N/A,TRUE,"GENERAL";"TAB2",#N/A,TRUE,"GENERAL";"TAB3",#N/A,TRUE,"GENERAL";"TAB4",#N/A,TRUE,"GENERAL";"TAB5",#N/A,TRUE,"GENERAL"}</definedName>
    <definedName name="_______a5" localSheetId="57" hidden="1">{"TAB1",#N/A,TRUE,"GENERAL";"TAB2",#N/A,TRUE,"GENERAL";"TAB3",#N/A,TRUE,"GENERAL";"TAB4",#N/A,TRUE,"GENERAL";"TAB5",#N/A,TRUE,"GENERAL"}</definedName>
    <definedName name="_______a5" localSheetId="58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56" hidden="1">{"TAB1",#N/A,TRUE,"GENERAL";"TAB2",#N/A,TRUE,"GENERAL";"TAB3",#N/A,TRUE,"GENERAL";"TAB4",#N/A,TRUE,"GENERAL";"TAB5",#N/A,TRUE,"GENERAL"}</definedName>
    <definedName name="_______a6" localSheetId="57" hidden="1">{"TAB1",#N/A,TRUE,"GENERAL";"TAB2",#N/A,TRUE,"GENERAL";"TAB3",#N/A,TRUE,"GENERAL";"TAB4",#N/A,TRUE,"GENERAL";"TAB5",#N/A,TRUE,"GENERAL"}</definedName>
    <definedName name="_______a6" localSheetId="58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#REF!</definedName>
    <definedName name="_______AFC3">#REF!</definedName>
    <definedName name="_______AFC5">#REF!</definedName>
    <definedName name="_______apu1">#REF!</definedName>
    <definedName name="_______APU221">#REF!</definedName>
    <definedName name="_______APU465">#REF!</definedName>
    <definedName name="_______B136044">#REF!</definedName>
    <definedName name="_______B150019">#REF!</definedName>
    <definedName name="_______B195381">#REF!</definedName>
    <definedName name="_______b2" localSheetId="56" hidden="1">{"TAB1",#N/A,TRUE,"GENERAL";"TAB2",#N/A,TRUE,"GENERAL";"TAB3",#N/A,TRUE,"GENERAL";"TAB4",#N/A,TRUE,"GENERAL";"TAB5",#N/A,TRUE,"GENERAL"}</definedName>
    <definedName name="_______b2" localSheetId="57" hidden="1">{"TAB1",#N/A,TRUE,"GENERAL";"TAB2",#N/A,TRUE,"GENERAL";"TAB3",#N/A,TRUE,"GENERAL";"TAB4",#N/A,TRUE,"GENERAL";"TAB5",#N/A,TRUE,"GENERAL"}</definedName>
    <definedName name="_______b2" localSheetId="58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56" hidden="1">{"TAB1",#N/A,TRUE,"GENERAL";"TAB2",#N/A,TRUE,"GENERAL";"TAB3",#N/A,TRUE,"GENERAL";"TAB4",#N/A,TRUE,"GENERAL";"TAB5",#N/A,TRUE,"GENERAL"}</definedName>
    <definedName name="_______b3" localSheetId="57" hidden="1">{"TAB1",#N/A,TRUE,"GENERAL";"TAB2",#N/A,TRUE,"GENERAL";"TAB3",#N/A,TRUE,"GENERAL";"TAB4",#N/A,TRUE,"GENERAL";"TAB5",#N/A,TRUE,"GENERAL"}</definedName>
    <definedName name="_______b3" localSheetId="58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56" hidden="1">{"TAB1",#N/A,TRUE,"GENERAL";"TAB2",#N/A,TRUE,"GENERAL";"TAB3",#N/A,TRUE,"GENERAL";"TAB4",#N/A,TRUE,"GENERAL";"TAB5",#N/A,TRUE,"GENERAL"}</definedName>
    <definedName name="_______b4" localSheetId="57" hidden="1">{"TAB1",#N/A,TRUE,"GENERAL";"TAB2",#N/A,TRUE,"GENERAL";"TAB3",#N/A,TRUE,"GENERAL";"TAB4",#N/A,TRUE,"GENERAL";"TAB5",#N/A,TRUE,"GENERAL"}</definedName>
    <definedName name="_______b4" localSheetId="58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56" hidden="1">{"TAB1",#N/A,TRUE,"GENERAL";"TAB2",#N/A,TRUE,"GENERAL";"TAB3",#N/A,TRUE,"GENERAL";"TAB4",#N/A,TRUE,"GENERAL";"TAB5",#N/A,TRUE,"GENERAL"}</definedName>
    <definedName name="_______b5" localSheetId="57" hidden="1">{"TAB1",#N/A,TRUE,"GENERAL";"TAB2",#N/A,TRUE,"GENERAL";"TAB3",#N/A,TRUE,"GENERAL";"TAB4",#N/A,TRUE,"GENERAL";"TAB5",#N/A,TRUE,"GENERAL"}</definedName>
    <definedName name="_______b5" localSheetId="58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56" hidden="1">{"TAB1",#N/A,TRUE,"GENERAL";"TAB2",#N/A,TRUE,"GENERAL";"TAB3",#N/A,TRUE,"GENERAL";"TAB4",#N/A,TRUE,"GENERAL";"TAB5",#N/A,TRUE,"GENERAL"}</definedName>
    <definedName name="_______b6" localSheetId="57" hidden="1">{"TAB1",#N/A,TRUE,"GENERAL";"TAB2",#N/A,TRUE,"GENERAL";"TAB3",#N/A,TRUE,"GENERAL";"TAB4",#N/A,TRUE,"GENERAL";"TAB5",#N/A,TRUE,"GENERAL"}</definedName>
    <definedName name="_______b6" localSheetId="58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56" hidden="1">{"via1",#N/A,TRUE,"general";"via2",#N/A,TRUE,"general";"via3",#N/A,TRUE,"general"}</definedName>
    <definedName name="_______b7" localSheetId="57" hidden="1">{"via1",#N/A,TRUE,"general";"via2",#N/A,TRUE,"general";"via3",#N/A,TRUE,"general"}</definedName>
    <definedName name="_______b7" localSheetId="58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56" hidden="1">{"via1",#N/A,TRUE,"general";"via2",#N/A,TRUE,"general";"via3",#N/A,TRUE,"general"}</definedName>
    <definedName name="_______b8" localSheetId="57" hidden="1">{"via1",#N/A,TRUE,"general";"via2",#N/A,TRUE,"general";"via3",#N/A,TRUE,"general"}</definedName>
    <definedName name="_______b8" localSheetId="58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56" hidden="1">{"TAB1",#N/A,TRUE,"GENERAL";"TAB2",#N/A,TRUE,"GENERAL";"TAB3",#N/A,TRUE,"GENERAL";"TAB4",#N/A,TRUE,"GENERAL";"TAB5",#N/A,TRUE,"GENERAL"}</definedName>
    <definedName name="_______bb9" localSheetId="57" hidden="1">{"TAB1",#N/A,TRUE,"GENERAL";"TAB2",#N/A,TRUE,"GENERAL";"TAB3",#N/A,TRUE,"GENERAL";"TAB4",#N/A,TRUE,"GENERAL";"TAB5",#N/A,TRUE,"GENERAL"}</definedName>
    <definedName name="_______bb9" localSheetId="58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56" hidden="1">{"TAB1",#N/A,TRUE,"GENERAL";"TAB2",#N/A,TRUE,"GENERAL";"TAB3",#N/A,TRUE,"GENERAL";"TAB4",#N/A,TRUE,"GENERAL";"TAB5",#N/A,TRUE,"GENERAL"}</definedName>
    <definedName name="_______bgb5" localSheetId="57" hidden="1">{"TAB1",#N/A,TRUE,"GENERAL";"TAB2",#N/A,TRUE,"GENERAL";"TAB3",#N/A,TRUE,"GENERAL";"TAB4",#N/A,TRUE,"GENERAL";"TAB5",#N/A,TRUE,"GENERAL"}</definedName>
    <definedName name="_______bgb5" localSheetId="58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CHD1045">#REF!</definedName>
    <definedName name="_______CHD1090">#REF!</definedName>
    <definedName name="_______CHD1245">#REF!</definedName>
    <definedName name="_______CHD1290">#REF!</definedName>
    <definedName name="_______CHD445">#REF!</definedName>
    <definedName name="_______CHD490">#REF!</definedName>
    <definedName name="_______CHD645">#REF!</definedName>
    <definedName name="_______CHD690">#REF!</definedName>
    <definedName name="_______CHD845">#REF!</definedName>
    <definedName name="_______CHD890">#REF!</definedName>
    <definedName name="_______Cod1">#REF!</definedName>
    <definedName name="_______COD906">#REF!</definedName>
    <definedName name="_______cua1">#REF!</definedName>
    <definedName name="_______D119353">#REF!</definedName>
    <definedName name="_______D151661">#REF!</definedName>
    <definedName name="_______DMD1">#REF!</definedName>
    <definedName name="_______EST1" localSheetId="5">#REF!</definedName>
    <definedName name="_______EST1">#REF!</definedName>
    <definedName name="_______EST10" localSheetId="5">#REF!</definedName>
    <definedName name="_______EST10">#REF!</definedName>
    <definedName name="_______EST11" localSheetId="5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F">#N/A</definedName>
    <definedName name="_______F_1">#NAME?</definedName>
    <definedName name="_______F_2">#NAME?</definedName>
    <definedName name="_______F_4">#NAME?</definedName>
    <definedName name="_______F_6">#NAME?</definedName>
    <definedName name="_______F_7">#NAME?</definedName>
    <definedName name="_______F_8">#NAME?</definedName>
    <definedName name="_______F206218">#REF!</definedName>
    <definedName name="_______f211166">#REF!</definedName>
    <definedName name="_______fei1">#REF!</definedName>
    <definedName name="_______fei10">#REF!</definedName>
    <definedName name="_______fei11">#REF!</definedName>
    <definedName name="_______fei12">#REF!</definedName>
    <definedName name="_______fei13">#REF!</definedName>
    <definedName name="_______fei14">#REF!</definedName>
    <definedName name="_______fei15">#REF!</definedName>
    <definedName name="_______fei16">#REF!</definedName>
    <definedName name="_______fei17">#REF!</definedName>
    <definedName name="_______fei18">#REF!</definedName>
    <definedName name="_______fei19">#REF!</definedName>
    <definedName name="_______fei2">#REF!</definedName>
    <definedName name="_______fei3">#REF!</definedName>
    <definedName name="_______fei4">#REF!</definedName>
    <definedName name="_______fei5">#REF!</definedName>
    <definedName name="_______fei6">#REF!</definedName>
    <definedName name="_______fei7">#REF!</definedName>
    <definedName name="_______fei8">#REF!</definedName>
    <definedName name="_______fei9">#REF!</definedName>
    <definedName name="_______ff2005">#N/A</definedName>
    <definedName name="_______ff2005_1">#NAME?</definedName>
    <definedName name="_______ff2005_2">#NAME?</definedName>
    <definedName name="_______ff2005_4">#NAME?</definedName>
    <definedName name="_______ff2005_6">#NAME?</definedName>
    <definedName name="_______ff2005_7">#NAME?</definedName>
    <definedName name="_______ff2005_8">#NAME?</definedName>
    <definedName name="_______FS01">#N/A</definedName>
    <definedName name="_______FS01_1">#NAME?</definedName>
    <definedName name="_______FS01_2">#NAME?</definedName>
    <definedName name="_______FS01_4">#NAME?</definedName>
    <definedName name="_______FS01_6">#NAME?</definedName>
    <definedName name="_______FS01_7">#NAME?</definedName>
    <definedName name="_______FS01_8">#NAME?</definedName>
    <definedName name="_______g2" localSheetId="56" hidden="1">{"TAB1",#N/A,TRUE,"GENERAL";"TAB2",#N/A,TRUE,"GENERAL";"TAB3",#N/A,TRUE,"GENERAL";"TAB4",#N/A,TRUE,"GENERAL";"TAB5",#N/A,TRUE,"GENERAL"}</definedName>
    <definedName name="_______g2" localSheetId="57" hidden="1">{"TAB1",#N/A,TRUE,"GENERAL";"TAB2",#N/A,TRUE,"GENERAL";"TAB3",#N/A,TRUE,"GENERAL";"TAB4",#N/A,TRUE,"GENERAL";"TAB5",#N/A,TRUE,"GENERAL"}</definedName>
    <definedName name="_______g2" localSheetId="58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56" hidden="1">{"via1",#N/A,TRUE,"general";"via2",#N/A,TRUE,"general";"via3",#N/A,TRUE,"general"}</definedName>
    <definedName name="_______g3" localSheetId="57" hidden="1">{"via1",#N/A,TRUE,"general";"via2",#N/A,TRUE,"general";"via3",#N/A,TRUE,"general"}</definedName>
    <definedName name="_______g3" localSheetId="58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56" hidden="1">{"via1",#N/A,TRUE,"general";"via2",#N/A,TRUE,"general";"via3",#N/A,TRUE,"general"}</definedName>
    <definedName name="_______g4" localSheetId="57" hidden="1">{"via1",#N/A,TRUE,"general";"via2",#N/A,TRUE,"general";"via3",#N/A,TRUE,"general"}</definedName>
    <definedName name="_______g4" localSheetId="58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56" hidden="1">{"via1",#N/A,TRUE,"general";"via2",#N/A,TRUE,"general";"via3",#N/A,TRUE,"general"}</definedName>
    <definedName name="_______g5" localSheetId="57" hidden="1">{"via1",#N/A,TRUE,"general";"via2",#N/A,TRUE,"general";"via3",#N/A,TRUE,"general"}</definedName>
    <definedName name="_______g5" localSheetId="58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56" hidden="1">{"via1",#N/A,TRUE,"general";"via2",#N/A,TRUE,"general";"via3",#N/A,TRUE,"general"}</definedName>
    <definedName name="_______g6" localSheetId="57" hidden="1">{"via1",#N/A,TRUE,"general";"via2",#N/A,TRUE,"general";"via3",#N/A,TRUE,"general"}</definedName>
    <definedName name="_______g6" localSheetId="58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56" hidden="1">{"TAB1",#N/A,TRUE,"GENERAL";"TAB2",#N/A,TRUE,"GENERAL";"TAB3",#N/A,TRUE,"GENERAL";"TAB4",#N/A,TRUE,"GENERAL";"TAB5",#N/A,TRUE,"GENERAL"}</definedName>
    <definedName name="_______g7" localSheetId="57" hidden="1">{"TAB1",#N/A,TRUE,"GENERAL";"TAB2",#N/A,TRUE,"GENERAL";"TAB3",#N/A,TRUE,"GENERAL";"TAB4",#N/A,TRUE,"GENERAL";"TAB5",#N/A,TRUE,"GENERAL"}</definedName>
    <definedName name="_______g7" localSheetId="58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56" hidden="1">{"TAB1",#N/A,TRUE,"GENERAL";"TAB2",#N/A,TRUE,"GENERAL";"TAB3",#N/A,TRUE,"GENERAL";"TAB4",#N/A,TRUE,"GENERAL";"TAB5",#N/A,TRUE,"GENERAL"}</definedName>
    <definedName name="_______GR1" localSheetId="57" hidden="1">{"TAB1",#N/A,TRUE,"GENERAL";"TAB2",#N/A,TRUE,"GENERAL";"TAB3",#N/A,TRUE,"GENERAL";"TAB4",#N/A,TRUE,"GENERAL";"TAB5",#N/A,TRUE,"GENERAL"}</definedName>
    <definedName name="_______GR1" localSheetId="58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56" hidden="1">{"via1",#N/A,TRUE,"general";"via2",#N/A,TRUE,"general";"via3",#N/A,TRUE,"general"}</definedName>
    <definedName name="_______gtr4" localSheetId="57" hidden="1">{"via1",#N/A,TRUE,"general";"via2",#N/A,TRUE,"general";"via3",#N/A,TRUE,"general"}</definedName>
    <definedName name="_______gtr4" localSheetId="58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56" hidden="1">{"via1",#N/A,TRUE,"general";"via2",#N/A,TRUE,"general";"via3",#N/A,TRUE,"general"}</definedName>
    <definedName name="_______h2" localSheetId="57" hidden="1">{"via1",#N/A,TRUE,"general";"via2",#N/A,TRUE,"general";"via3",#N/A,TRUE,"general"}</definedName>
    <definedName name="_______h2" localSheetId="58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56" hidden="1">{"via1",#N/A,TRUE,"general";"via2",#N/A,TRUE,"general";"via3",#N/A,TRUE,"general"}</definedName>
    <definedName name="_______h3" localSheetId="57" hidden="1">{"via1",#N/A,TRUE,"general";"via2",#N/A,TRUE,"general";"via3",#N/A,TRUE,"general"}</definedName>
    <definedName name="_______h3" localSheetId="58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56" hidden="1">{"TAB1",#N/A,TRUE,"GENERAL";"TAB2",#N/A,TRUE,"GENERAL";"TAB3",#N/A,TRUE,"GENERAL";"TAB4",#N/A,TRUE,"GENERAL";"TAB5",#N/A,TRUE,"GENERAL"}</definedName>
    <definedName name="_______h4" localSheetId="57" hidden="1">{"TAB1",#N/A,TRUE,"GENERAL";"TAB2",#N/A,TRUE,"GENERAL";"TAB3",#N/A,TRUE,"GENERAL";"TAB4",#N/A,TRUE,"GENERAL";"TAB5",#N/A,TRUE,"GENERAL"}</definedName>
    <definedName name="_______h4" localSheetId="58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56" hidden="1">{"TAB1",#N/A,TRUE,"GENERAL";"TAB2",#N/A,TRUE,"GENERAL";"TAB3",#N/A,TRUE,"GENERAL";"TAB4",#N/A,TRUE,"GENERAL";"TAB5",#N/A,TRUE,"GENERAL"}</definedName>
    <definedName name="_______h5" localSheetId="57" hidden="1">{"TAB1",#N/A,TRUE,"GENERAL";"TAB2",#N/A,TRUE,"GENERAL";"TAB3",#N/A,TRUE,"GENERAL";"TAB4",#N/A,TRUE,"GENERAL";"TAB5",#N/A,TRUE,"GENERAL"}</definedName>
    <definedName name="_______h5" localSheetId="58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56" hidden="1">{"via1",#N/A,TRUE,"general";"via2",#N/A,TRUE,"general";"via3",#N/A,TRUE,"general"}</definedName>
    <definedName name="_______h6" localSheetId="57" hidden="1">{"via1",#N/A,TRUE,"general";"via2",#N/A,TRUE,"general";"via3",#N/A,TRUE,"general"}</definedName>
    <definedName name="_______h6" localSheetId="58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56" hidden="1">{"TAB1",#N/A,TRUE,"GENERAL";"TAB2",#N/A,TRUE,"GENERAL";"TAB3",#N/A,TRUE,"GENERAL";"TAB4",#N/A,TRUE,"GENERAL";"TAB5",#N/A,TRUE,"GENERAL"}</definedName>
    <definedName name="_______h7" localSheetId="57" hidden="1">{"TAB1",#N/A,TRUE,"GENERAL";"TAB2",#N/A,TRUE,"GENERAL";"TAB3",#N/A,TRUE,"GENERAL";"TAB4",#N/A,TRUE,"GENERAL";"TAB5",#N/A,TRUE,"GENERAL"}</definedName>
    <definedName name="_______h7" localSheetId="58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56" hidden="1">{"via1",#N/A,TRUE,"general";"via2",#N/A,TRUE,"general";"via3",#N/A,TRUE,"general"}</definedName>
    <definedName name="_______h8" localSheetId="57" hidden="1">{"via1",#N/A,TRUE,"general";"via2",#N/A,TRUE,"general";"via3",#N/A,TRUE,"general"}</definedName>
    <definedName name="_______h8" localSheetId="58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56" hidden="1">{"via1",#N/A,TRUE,"general";"via2",#N/A,TRUE,"general";"via3",#N/A,TRUE,"general"}</definedName>
    <definedName name="_______hfh7" localSheetId="57" hidden="1">{"via1",#N/A,TRUE,"general";"via2",#N/A,TRUE,"general";"via3",#N/A,TRUE,"general"}</definedName>
    <definedName name="_______hfh7" localSheetId="5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localSheetId="56" hidden="1">{"via1",#N/A,TRUE,"general";"via2",#N/A,TRUE,"general";"via3",#N/A,TRUE,"general"}</definedName>
    <definedName name="_______i4" localSheetId="57" hidden="1">{"via1",#N/A,TRUE,"general";"via2",#N/A,TRUE,"general";"via3",#N/A,TRUE,"general"}</definedName>
    <definedName name="_______i4" localSheetId="58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56" hidden="1">{"TAB1",#N/A,TRUE,"GENERAL";"TAB2",#N/A,TRUE,"GENERAL";"TAB3",#N/A,TRUE,"GENERAL";"TAB4",#N/A,TRUE,"GENERAL";"TAB5",#N/A,TRUE,"GENERAL"}</definedName>
    <definedName name="_______i5" localSheetId="57" hidden="1">{"TAB1",#N/A,TRUE,"GENERAL";"TAB2",#N/A,TRUE,"GENERAL";"TAB3",#N/A,TRUE,"GENERAL";"TAB4",#N/A,TRUE,"GENERAL";"TAB5",#N/A,TRUE,"GENERAL"}</definedName>
    <definedName name="_______i5" localSheetId="58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56" hidden="1">{"TAB1",#N/A,TRUE,"GENERAL";"TAB2",#N/A,TRUE,"GENERAL";"TAB3",#N/A,TRUE,"GENERAL";"TAB4",#N/A,TRUE,"GENERAL";"TAB5",#N/A,TRUE,"GENERAL"}</definedName>
    <definedName name="_______i6" localSheetId="57" hidden="1">{"TAB1",#N/A,TRUE,"GENERAL";"TAB2",#N/A,TRUE,"GENERAL";"TAB3",#N/A,TRUE,"GENERAL";"TAB4",#N/A,TRUE,"GENERAL";"TAB5",#N/A,TRUE,"GENERAL"}</definedName>
    <definedName name="_______i6" localSheetId="58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56" hidden="1">{"via1",#N/A,TRUE,"general";"via2",#N/A,TRUE,"general";"via3",#N/A,TRUE,"general"}</definedName>
    <definedName name="_______i7" localSheetId="57" hidden="1">{"via1",#N/A,TRUE,"general";"via2",#N/A,TRUE,"general";"via3",#N/A,TRUE,"general"}</definedName>
    <definedName name="_______i7" localSheetId="58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56" hidden="1">{"TAB1",#N/A,TRUE,"GENERAL";"TAB2",#N/A,TRUE,"GENERAL";"TAB3",#N/A,TRUE,"GENERAL";"TAB4",#N/A,TRUE,"GENERAL";"TAB5",#N/A,TRUE,"GENERAL"}</definedName>
    <definedName name="_______i77" localSheetId="57" hidden="1">{"TAB1",#N/A,TRUE,"GENERAL";"TAB2",#N/A,TRUE,"GENERAL";"TAB3",#N/A,TRUE,"GENERAL";"TAB4",#N/A,TRUE,"GENERAL";"TAB5",#N/A,TRUE,"GENERAL"}</definedName>
    <definedName name="_______i77" localSheetId="58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56" hidden="1">{"via1",#N/A,TRUE,"general";"via2",#N/A,TRUE,"general";"via3",#N/A,TRUE,"general"}</definedName>
    <definedName name="_______i8" localSheetId="57" hidden="1">{"via1",#N/A,TRUE,"general";"via2",#N/A,TRUE,"general";"via3",#N/A,TRUE,"general"}</definedName>
    <definedName name="_______i8" localSheetId="58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56" hidden="1">{"TAB1",#N/A,TRUE,"GENERAL";"TAB2",#N/A,TRUE,"GENERAL";"TAB3",#N/A,TRUE,"GENERAL";"TAB4",#N/A,TRUE,"GENERAL";"TAB5",#N/A,TRUE,"GENERAL"}</definedName>
    <definedName name="_______i9" localSheetId="57" hidden="1">{"TAB1",#N/A,TRUE,"GENERAL";"TAB2",#N/A,TRUE,"GENERAL";"TAB3",#N/A,TRUE,"GENERAL";"TAB4",#N/A,TRUE,"GENERAL";"TAB5",#N/A,TRUE,"GENERAL"}</definedName>
    <definedName name="_______i9" localSheetId="58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NF1">#REF!</definedName>
    <definedName name="_______k3" localSheetId="56" hidden="1">{"TAB1",#N/A,TRUE,"GENERAL";"TAB2",#N/A,TRUE,"GENERAL";"TAB3",#N/A,TRUE,"GENERAL";"TAB4",#N/A,TRUE,"GENERAL";"TAB5",#N/A,TRUE,"GENERAL"}</definedName>
    <definedName name="_______k3" localSheetId="57" hidden="1">{"TAB1",#N/A,TRUE,"GENERAL";"TAB2",#N/A,TRUE,"GENERAL";"TAB3",#N/A,TRUE,"GENERAL";"TAB4",#N/A,TRUE,"GENERAL";"TAB5",#N/A,TRUE,"GENERAL"}</definedName>
    <definedName name="_______k3" localSheetId="58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56" hidden="1">{"via1",#N/A,TRUE,"general";"via2",#N/A,TRUE,"general";"via3",#N/A,TRUE,"general"}</definedName>
    <definedName name="_______k4" localSheetId="57" hidden="1">{"via1",#N/A,TRUE,"general";"via2",#N/A,TRUE,"general";"via3",#N/A,TRUE,"general"}</definedName>
    <definedName name="_______k4" localSheetId="58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56" hidden="1">{"via1",#N/A,TRUE,"general";"via2",#N/A,TRUE,"general";"via3",#N/A,TRUE,"general"}</definedName>
    <definedName name="_______k5" localSheetId="57" hidden="1">{"via1",#N/A,TRUE,"general";"via2",#N/A,TRUE,"general";"via3",#N/A,TRUE,"general"}</definedName>
    <definedName name="_______k5" localSheetId="58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56" hidden="1">{"TAB1",#N/A,TRUE,"GENERAL";"TAB2",#N/A,TRUE,"GENERAL";"TAB3",#N/A,TRUE,"GENERAL";"TAB4",#N/A,TRUE,"GENERAL";"TAB5",#N/A,TRUE,"GENERAL"}</definedName>
    <definedName name="_______k6" localSheetId="57" hidden="1">{"TAB1",#N/A,TRUE,"GENERAL";"TAB2",#N/A,TRUE,"GENERAL";"TAB3",#N/A,TRUE,"GENERAL";"TAB4",#N/A,TRUE,"GENERAL";"TAB5",#N/A,TRUE,"GENERAL"}</definedName>
    <definedName name="_______k6" localSheetId="58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56" hidden="1">{"via1",#N/A,TRUE,"general";"via2",#N/A,TRUE,"general";"via3",#N/A,TRUE,"general"}</definedName>
    <definedName name="_______k7" localSheetId="57" hidden="1">{"via1",#N/A,TRUE,"general";"via2",#N/A,TRUE,"general";"via3",#N/A,TRUE,"general"}</definedName>
    <definedName name="_______k7" localSheetId="58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56" hidden="1">{"via1",#N/A,TRUE,"general";"via2",#N/A,TRUE,"general";"via3",#N/A,TRUE,"general"}</definedName>
    <definedName name="_______k8" localSheetId="57" hidden="1">{"via1",#N/A,TRUE,"general";"via2",#N/A,TRUE,"general";"via3",#N/A,TRUE,"general"}</definedName>
    <definedName name="_______k8" localSheetId="58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56" hidden="1">{"TAB1",#N/A,TRUE,"GENERAL";"TAB2",#N/A,TRUE,"GENERAL";"TAB3",#N/A,TRUE,"GENERAL";"TAB4",#N/A,TRUE,"GENERAL";"TAB5",#N/A,TRUE,"GENERAL"}</definedName>
    <definedName name="_______k9" localSheetId="57" hidden="1">{"TAB1",#N/A,TRUE,"GENERAL";"TAB2",#N/A,TRUE,"GENERAL";"TAB3",#N/A,TRUE,"GENERAL";"TAB4",#N/A,TRUE,"GENERAL";"TAB5",#N/A,TRUE,"GENERAL"}</definedName>
    <definedName name="_______k9" localSheetId="58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56" hidden="1">{"TAB1",#N/A,TRUE,"GENERAL";"TAB2",#N/A,TRUE,"GENERAL";"TAB3",#N/A,TRUE,"GENERAL";"TAB4",#N/A,TRUE,"GENERAL";"TAB5",#N/A,TRUE,"GENERAL"}</definedName>
    <definedName name="_______kjk6" localSheetId="57" hidden="1">{"TAB1",#N/A,TRUE,"GENERAL";"TAB2",#N/A,TRUE,"GENERAL";"TAB3",#N/A,TRUE,"GENERAL";"TAB4",#N/A,TRUE,"GENERAL";"TAB5",#N/A,TRUE,"GENERAL"}</definedName>
    <definedName name="_______kjk6" localSheetId="58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l9001">#REF!</definedName>
    <definedName name="_______m3" localSheetId="56" hidden="1">{"via1",#N/A,TRUE,"general";"via2",#N/A,TRUE,"general";"via3",#N/A,TRUE,"general"}</definedName>
    <definedName name="_______m3" localSheetId="57" hidden="1">{"via1",#N/A,TRUE,"general";"via2",#N/A,TRUE,"general";"via3",#N/A,TRUE,"general"}</definedName>
    <definedName name="_______m3" localSheetId="58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56" hidden="1">{"TAB1",#N/A,TRUE,"GENERAL";"TAB2",#N/A,TRUE,"GENERAL";"TAB3",#N/A,TRUE,"GENERAL";"TAB4",#N/A,TRUE,"GENERAL";"TAB5",#N/A,TRUE,"GENERAL"}</definedName>
    <definedName name="_______m4" localSheetId="57" hidden="1">{"TAB1",#N/A,TRUE,"GENERAL";"TAB2",#N/A,TRUE,"GENERAL";"TAB3",#N/A,TRUE,"GENERAL";"TAB4",#N/A,TRUE,"GENERAL";"TAB5",#N/A,TRUE,"GENERAL"}</definedName>
    <definedName name="_______m4" localSheetId="58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56" hidden="1">{"via1",#N/A,TRUE,"general";"via2",#N/A,TRUE,"general";"via3",#N/A,TRUE,"general"}</definedName>
    <definedName name="_______m5" localSheetId="57" hidden="1">{"via1",#N/A,TRUE,"general";"via2",#N/A,TRUE,"general";"via3",#N/A,TRUE,"general"}</definedName>
    <definedName name="_______m5" localSheetId="58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56" hidden="1">{"TAB1",#N/A,TRUE,"GENERAL";"TAB2",#N/A,TRUE,"GENERAL";"TAB3",#N/A,TRUE,"GENERAL";"TAB4",#N/A,TRUE,"GENERAL";"TAB5",#N/A,TRUE,"GENERAL"}</definedName>
    <definedName name="_______m6" localSheetId="57" hidden="1">{"TAB1",#N/A,TRUE,"GENERAL";"TAB2",#N/A,TRUE,"GENERAL";"TAB3",#N/A,TRUE,"GENERAL";"TAB4",#N/A,TRUE,"GENERAL";"TAB5",#N/A,TRUE,"GENERAL"}</definedName>
    <definedName name="_______m6" localSheetId="58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56" hidden="1">{"TAB1",#N/A,TRUE,"GENERAL";"TAB2",#N/A,TRUE,"GENERAL";"TAB3",#N/A,TRUE,"GENERAL";"TAB4",#N/A,TRUE,"GENERAL";"TAB5",#N/A,TRUE,"GENERAL"}</definedName>
    <definedName name="_______m7" localSheetId="57" hidden="1">{"TAB1",#N/A,TRUE,"GENERAL";"TAB2",#N/A,TRUE,"GENERAL";"TAB3",#N/A,TRUE,"GENERAL";"TAB4",#N/A,TRUE,"GENERAL";"TAB5",#N/A,TRUE,"GENERAL"}</definedName>
    <definedName name="_______m7" localSheetId="58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56" hidden="1">{"via1",#N/A,TRUE,"general";"via2",#N/A,TRUE,"general";"via3",#N/A,TRUE,"general"}</definedName>
    <definedName name="_______m8" localSheetId="57" hidden="1">{"via1",#N/A,TRUE,"general";"via2",#N/A,TRUE,"general";"via3",#N/A,TRUE,"general"}</definedName>
    <definedName name="_______m8" localSheetId="58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56" hidden="1">{"via1",#N/A,TRUE,"general";"via2",#N/A,TRUE,"general";"via3",#N/A,TRUE,"general"}</definedName>
    <definedName name="_______m9" localSheetId="57" hidden="1">{"via1",#N/A,TRUE,"general";"via2",#N/A,TRUE,"general";"via3",#N/A,TRUE,"general"}</definedName>
    <definedName name="_______m9" localSheetId="5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MAT1">#REF!</definedName>
    <definedName name="_______MOR15">#REF!</definedName>
    <definedName name="_______n3" localSheetId="56" hidden="1">{"TAB1",#N/A,TRUE,"GENERAL";"TAB2",#N/A,TRUE,"GENERAL";"TAB3",#N/A,TRUE,"GENERAL";"TAB4",#N/A,TRUE,"GENERAL";"TAB5",#N/A,TRUE,"GENERAL"}</definedName>
    <definedName name="_______n3" localSheetId="57" hidden="1">{"TAB1",#N/A,TRUE,"GENERAL";"TAB2",#N/A,TRUE,"GENERAL";"TAB3",#N/A,TRUE,"GENERAL";"TAB4",#N/A,TRUE,"GENERAL";"TAB5",#N/A,TRUE,"GENERAL"}</definedName>
    <definedName name="_______n3" localSheetId="58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56" hidden="1">{"via1",#N/A,TRUE,"general";"via2",#N/A,TRUE,"general";"via3",#N/A,TRUE,"general"}</definedName>
    <definedName name="_______n4" localSheetId="57" hidden="1">{"via1",#N/A,TRUE,"general";"via2",#N/A,TRUE,"general";"via3",#N/A,TRUE,"general"}</definedName>
    <definedName name="_______n4" localSheetId="58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56" hidden="1">{"TAB1",#N/A,TRUE,"GENERAL";"TAB2",#N/A,TRUE,"GENERAL";"TAB3",#N/A,TRUE,"GENERAL";"TAB4",#N/A,TRUE,"GENERAL";"TAB5",#N/A,TRUE,"GENERAL"}</definedName>
    <definedName name="_______n5" localSheetId="57" hidden="1">{"TAB1",#N/A,TRUE,"GENERAL";"TAB2",#N/A,TRUE,"GENERAL";"TAB3",#N/A,TRUE,"GENERAL";"TAB4",#N/A,TRUE,"GENERAL";"TAB5",#N/A,TRUE,"GENERAL"}</definedName>
    <definedName name="_______n5" localSheetId="58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56" hidden="1">{"via1",#N/A,TRUE,"general";"via2",#N/A,TRUE,"general";"via3",#N/A,TRUE,"general"}</definedName>
    <definedName name="_______nyn7" localSheetId="57" hidden="1">{"via1",#N/A,TRUE,"general";"via2",#N/A,TRUE,"general";"via3",#N/A,TRUE,"general"}</definedName>
    <definedName name="_______nyn7" localSheetId="58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56" hidden="1">{"via1",#N/A,TRUE,"general";"via2",#N/A,TRUE,"general";"via3",#N/A,TRUE,"general"}</definedName>
    <definedName name="_______o4" localSheetId="57" hidden="1">{"via1",#N/A,TRUE,"general";"via2",#N/A,TRUE,"general";"via3",#N/A,TRUE,"general"}</definedName>
    <definedName name="_______o4" localSheetId="58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56" hidden="1">{"TAB1",#N/A,TRUE,"GENERAL";"TAB2",#N/A,TRUE,"GENERAL";"TAB3",#N/A,TRUE,"GENERAL";"TAB4",#N/A,TRUE,"GENERAL";"TAB5",#N/A,TRUE,"GENERAL"}</definedName>
    <definedName name="_______o5" localSheetId="57" hidden="1">{"TAB1",#N/A,TRUE,"GENERAL";"TAB2",#N/A,TRUE,"GENERAL";"TAB3",#N/A,TRUE,"GENERAL";"TAB4",#N/A,TRUE,"GENERAL";"TAB5",#N/A,TRUE,"GENERAL"}</definedName>
    <definedName name="_______o5" localSheetId="58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56" hidden="1">{"TAB1",#N/A,TRUE,"GENERAL";"TAB2",#N/A,TRUE,"GENERAL";"TAB3",#N/A,TRUE,"GENERAL";"TAB4",#N/A,TRUE,"GENERAL";"TAB5",#N/A,TRUE,"GENERAL"}</definedName>
    <definedName name="_______o6" localSheetId="57" hidden="1">{"TAB1",#N/A,TRUE,"GENERAL";"TAB2",#N/A,TRUE,"GENERAL";"TAB3",#N/A,TRUE,"GENERAL";"TAB4",#N/A,TRUE,"GENERAL";"TAB5",#N/A,TRUE,"GENERAL"}</definedName>
    <definedName name="_______o6" localSheetId="58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56" hidden="1">{"TAB1",#N/A,TRUE,"GENERAL";"TAB2",#N/A,TRUE,"GENERAL";"TAB3",#N/A,TRUE,"GENERAL";"TAB4",#N/A,TRUE,"GENERAL";"TAB5",#N/A,TRUE,"GENERAL"}</definedName>
    <definedName name="_______o7" localSheetId="57" hidden="1">{"TAB1",#N/A,TRUE,"GENERAL";"TAB2",#N/A,TRUE,"GENERAL";"TAB3",#N/A,TRUE,"GENERAL";"TAB4",#N/A,TRUE,"GENERAL";"TAB5",#N/A,TRUE,"GENERAL"}</definedName>
    <definedName name="_______o7" localSheetId="58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56" hidden="1">{"via1",#N/A,TRUE,"general";"via2",#N/A,TRUE,"general";"via3",#N/A,TRUE,"general"}</definedName>
    <definedName name="_______o8" localSheetId="57" hidden="1">{"via1",#N/A,TRUE,"general";"via2",#N/A,TRUE,"general";"via3",#N/A,TRUE,"general"}</definedName>
    <definedName name="_______o8" localSheetId="58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56" hidden="1">{"TAB1",#N/A,TRUE,"GENERAL";"TAB2",#N/A,TRUE,"GENERAL";"TAB3",#N/A,TRUE,"GENERAL";"TAB4",#N/A,TRUE,"GENERAL";"TAB5",#N/A,TRUE,"GENERAL"}</definedName>
    <definedName name="_______o9" localSheetId="57" hidden="1">{"TAB1",#N/A,TRUE,"GENERAL";"TAB2",#N/A,TRUE,"GENERAL";"TAB3",#N/A,TRUE,"GENERAL";"TAB4",#N/A,TRUE,"GENERAL";"TAB5",#N/A,TRUE,"GENERAL"}</definedName>
    <definedName name="_______o9" localSheetId="58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56" hidden="1">{"via1",#N/A,TRUE,"general";"via2",#N/A,TRUE,"general";"via3",#N/A,TRUE,"general"}</definedName>
    <definedName name="_______p6" localSheetId="57" hidden="1">{"via1",#N/A,TRUE,"general";"via2",#N/A,TRUE,"general";"via3",#N/A,TRUE,"general"}</definedName>
    <definedName name="_______p6" localSheetId="58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56" hidden="1">{"via1",#N/A,TRUE,"general";"via2",#N/A,TRUE,"general";"via3",#N/A,TRUE,"general"}</definedName>
    <definedName name="_______p7" localSheetId="57" hidden="1">{"via1",#N/A,TRUE,"general";"via2",#N/A,TRUE,"general";"via3",#N/A,TRUE,"general"}</definedName>
    <definedName name="_______p7" localSheetId="58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56" hidden="1">{"TAB1",#N/A,TRUE,"GENERAL";"TAB2",#N/A,TRUE,"GENERAL";"TAB3",#N/A,TRUE,"GENERAL";"TAB4",#N/A,TRUE,"GENERAL";"TAB5",#N/A,TRUE,"GENERAL"}</definedName>
    <definedName name="_______p8" localSheetId="57" hidden="1">{"TAB1",#N/A,TRUE,"GENERAL";"TAB2",#N/A,TRUE,"GENERAL";"TAB3",#N/A,TRUE,"GENERAL";"TAB4",#N/A,TRUE,"GENERAL";"TAB5",#N/A,TRUE,"GENERAL"}</definedName>
    <definedName name="_______p8" localSheetId="58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a1">#REF!</definedName>
    <definedName name="_______Pa2">#REF!</definedName>
    <definedName name="_______Pa3">#REF!</definedName>
    <definedName name="_______Pa4">#REF!</definedName>
    <definedName name="_______PJ50">#REF!</definedName>
    <definedName name="_______pj51">#REF!</definedName>
    <definedName name="_______Po2">#REF!</definedName>
    <definedName name="_______PZ15">#REF!</definedName>
    <definedName name="_______r" localSheetId="56" hidden="1">{"TAB1",#N/A,TRUE,"GENERAL";"TAB2",#N/A,TRUE,"GENERAL";"TAB3",#N/A,TRUE,"GENERAL";"TAB4",#N/A,TRUE,"GENERAL";"TAB5",#N/A,TRUE,"GENERAL"}</definedName>
    <definedName name="_______r" localSheetId="57" hidden="1">{"TAB1",#N/A,TRUE,"GENERAL";"TAB2",#N/A,TRUE,"GENERAL";"TAB3",#N/A,TRUE,"GENERAL";"TAB4",#N/A,TRUE,"GENERAL";"TAB5",#N/A,TRUE,"GENERAL"}</definedName>
    <definedName name="_______r" localSheetId="58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56" hidden="1">{"via1",#N/A,TRUE,"general";"via2",#N/A,TRUE,"general";"via3",#N/A,TRUE,"general"}</definedName>
    <definedName name="_______r4r" localSheetId="57" hidden="1">{"via1",#N/A,TRUE,"general";"via2",#N/A,TRUE,"general";"via3",#N/A,TRUE,"general"}</definedName>
    <definedName name="_______r4r" localSheetId="58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D43">#REF!</definedName>
    <definedName name="_______RD63">#REF!</definedName>
    <definedName name="_______RD64">#REF!</definedName>
    <definedName name="_______RD83">#REF!</definedName>
    <definedName name="_______RD84">#REF!</definedName>
    <definedName name="_______RD86">#REF!</definedName>
    <definedName name="_______rtu6" localSheetId="56" hidden="1">{"via1",#N/A,TRUE,"general";"via2",#N/A,TRUE,"general";"via3",#N/A,TRUE,"general"}</definedName>
    <definedName name="_______rtu6" localSheetId="57" hidden="1">{"via1",#N/A,TRUE,"general";"via2",#N/A,TRUE,"general";"via3",#N/A,TRUE,"general"}</definedName>
    <definedName name="_______rtu6" localSheetId="58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56" hidden="1">{"via1",#N/A,TRUE,"general";"via2",#N/A,TRUE,"general";"via3",#N/A,TRUE,"general"}</definedName>
    <definedName name="_______s1" localSheetId="57" hidden="1">{"via1",#N/A,TRUE,"general";"via2",#N/A,TRUE,"general";"via3",#N/A,TRUE,"general"}</definedName>
    <definedName name="_______s1" localSheetId="58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56" hidden="1">{"TAB1",#N/A,TRUE,"GENERAL";"TAB2",#N/A,TRUE,"GENERAL";"TAB3",#N/A,TRUE,"GENERAL";"TAB4",#N/A,TRUE,"GENERAL";"TAB5",#N/A,TRUE,"GENERAL"}</definedName>
    <definedName name="_______s2" localSheetId="57" hidden="1">{"TAB1",#N/A,TRUE,"GENERAL";"TAB2",#N/A,TRUE,"GENERAL";"TAB3",#N/A,TRUE,"GENERAL";"TAB4",#N/A,TRUE,"GENERAL";"TAB5",#N/A,TRUE,"GENERAL"}</definedName>
    <definedName name="_______s2" localSheetId="58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56" hidden="1">{"TAB1",#N/A,TRUE,"GENERAL";"TAB2",#N/A,TRUE,"GENERAL";"TAB3",#N/A,TRUE,"GENERAL";"TAB4",#N/A,TRUE,"GENERAL";"TAB5",#N/A,TRUE,"GENERAL"}</definedName>
    <definedName name="_______s3" localSheetId="57" hidden="1">{"TAB1",#N/A,TRUE,"GENERAL";"TAB2",#N/A,TRUE,"GENERAL";"TAB3",#N/A,TRUE,"GENERAL";"TAB4",#N/A,TRUE,"GENERAL";"TAB5",#N/A,TRUE,"GENERAL"}</definedName>
    <definedName name="_______s3" localSheetId="58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56" hidden="1">{"via1",#N/A,TRUE,"general";"via2",#N/A,TRUE,"general";"via3",#N/A,TRUE,"general"}</definedName>
    <definedName name="_______s4" localSheetId="57" hidden="1">{"via1",#N/A,TRUE,"general";"via2",#N/A,TRUE,"general";"via3",#N/A,TRUE,"general"}</definedName>
    <definedName name="_______s4" localSheetId="58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56" hidden="1">{"via1",#N/A,TRUE,"general";"via2",#N/A,TRUE,"general";"via3",#N/A,TRUE,"general"}</definedName>
    <definedName name="_______s5" localSheetId="57" hidden="1">{"via1",#N/A,TRUE,"general";"via2",#N/A,TRUE,"general";"via3",#N/A,TRUE,"general"}</definedName>
    <definedName name="_______s5" localSheetId="58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56" hidden="1">{"TAB1",#N/A,TRUE,"GENERAL";"TAB2",#N/A,TRUE,"GENERAL";"TAB3",#N/A,TRUE,"GENERAL";"TAB4",#N/A,TRUE,"GENERAL";"TAB5",#N/A,TRUE,"GENERAL"}</definedName>
    <definedName name="_______s6" localSheetId="57" hidden="1">{"TAB1",#N/A,TRUE,"GENERAL";"TAB2",#N/A,TRUE,"GENERAL";"TAB3",#N/A,TRUE,"GENERAL";"TAB4",#N/A,TRUE,"GENERAL";"TAB5",#N/A,TRUE,"GENERAL"}</definedName>
    <definedName name="_______s6" localSheetId="58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56" hidden="1">{"via1",#N/A,TRUE,"general";"via2",#N/A,TRUE,"general";"via3",#N/A,TRUE,"general"}</definedName>
    <definedName name="_______s7" localSheetId="57" hidden="1">{"via1",#N/A,TRUE,"general";"via2",#N/A,TRUE,"general";"via3",#N/A,TRUE,"general"}</definedName>
    <definedName name="_______s7" localSheetId="58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>#REF!</definedName>
    <definedName name="_______SBC3">#REF!</definedName>
    <definedName name="_______SBC5">#REF!</definedName>
    <definedName name="_______t3" localSheetId="56" hidden="1">{"TAB1",#N/A,TRUE,"GENERAL";"TAB2",#N/A,TRUE,"GENERAL";"TAB3",#N/A,TRUE,"GENERAL";"TAB4",#N/A,TRUE,"GENERAL";"TAB5",#N/A,TRUE,"GENERAL"}</definedName>
    <definedName name="_______t3" localSheetId="57" hidden="1">{"TAB1",#N/A,TRUE,"GENERAL";"TAB2",#N/A,TRUE,"GENERAL";"TAB3",#N/A,TRUE,"GENERAL";"TAB4",#N/A,TRUE,"GENERAL";"TAB5",#N/A,TRUE,"GENERAL"}</definedName>
    <definedName name="_______t3" localSheetId="58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56" hidden="1">{"via1",#N/A,TRUE,"general";"via2",#N/A,TRUE,"general";"via3",#N/A,TRUE,"general"}</definedName>
    <definedName name="_______t4" localSheetId="57" hidden="1">{"via1",#N/A,TRUE,"general";"via2",#N/A,TRUE,"general";"via3",#N/A,TRUE,"general"}</definedName>
    <definedName name="_______t4" localSheetId="58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56" hidden="1">{"TAB1",#N/A,TRUE,"GENERAL";"TAB2",#N/A,TRUE,"GENERAL";"TAB3",#N/A,TRUE,"GENERAL";"TAB4",#N/A,TRUE,"GENERAL";"TAB5",#N/A,TRUE,"GENERAL"}</definedName>
    <definedName name="_______t5" localSheetId="57" hidden="1">{"TAB1",#N/A,TRUE,"GENERAL";"TAB2",#N/A,TRUE,"GENERAL";"TAB3",#N/A,TRUE,"GENERAL";"TAB4",#N/A,TRUE,"GENERAL";"TAB5",#N/A,TRUE,"GENERAL"}</definedName>
    <definedName name="_______t5" localSheetId="58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56" hidden="1">{"via1",#N/A,TRUE,"general";"via2",#N/A,TRUE,"general";"via3",#N/A,TRUE,"general"}</definedName>
    <definedName name="_______t6" localSheetId="57" hidden="1">{"via1",#N/A,TRUE,"general";"via2",#N/A,TRUE,"general";"via3",#N/A,TRUE,"general"}</definedName>
    <definedName name="_______t6" localSheetId="58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56" hidden="1">{"TAB1",#N/A,TRUE,"GENERAL";"TAB2",#N/A,TRUE,"GENERAL";"TAB3",#N/A,TRUE,"GENERAL";"TAB4",#N/A,TRUE,"GENERAL";"TAB5",#N/A,TRUE,"GENERAL"}</definedName>
    <definedName name="_______t66" localSheetId="57" hidden="1">{"TAB1",#N/A,TRUE,"GENERAL";"TAB2",#N/A,TRUE,"GENERAL";"TAB3",#N/A,TRUE,"GENERAL";"TAB4",#N/A,TRUE,"GENERAL";"TAB5",#N/A,TRUE,"GENERAL"}</definedName>
    <definedName name="_______t66" localSheetId="58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56" hidden="1">{"via1",#N/A,TRUE,"general";"via2",#N/A,TRUE,"general";"via3",#N/A,TRUE,"general"}</definedName>
    <definedName name="_______t7" localSheetId="57" hidden="1">{"via1",#N/A,TRUE,"general";"via2",#N/A,TRUE,"general";"via3",#N/A,TRUE,"general"}</definedName>
    <definedName name="_______t7" localSheetId="58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56" hidden="1">{"TAB1",#N/A,TRUE,"GENERAL";"TAB2",#N/A,TRUE,"GENERAL";"TAB3",#N/A,TRUE,"GENERAL";"TAB4",#N/A,TRUE,"GENERAL";"TAB5",#N/A,TRUE,"GENERAL"}</definedName>
    <definedName name="_______t77" localSheetId="57" hidden="1">{"TAB1",#N/A,TRUE,"GENERAL";"TAB2",#N/A,TRUE,"GENERAL";"TAB3",#N/A,TRUE,"GENERAL";"TAB4",#N/A,TRUE,"GENERAL";"TAB5",#N/A,TRUE,"GENERAL"}</definedName>
    <definedName name="_______t77" localSheetId="58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56" hidden="1">{"TAB1",#N/A,TRUE,"GENERAL";"TAB2",#N/A,TRUE,"GENERAL";"TAB3",#N/A,TRUE,"GENERAL";"TAB4",#N/A,TRUE,"GENERAL";"TAB5",#N/A,TRUE,"GENERAL"}</definedName>
    <definedName name="_______t8" localSheetId="57" hidden="1">{"TAB1",#N/A,TRUE,"GENERAL";"TAB2",#N/A,TRUE,"GENERAL";"TAB3",#N/A,TRUE,"GENERAL";"TAB4",#N/A,TRUE,"GENERAL";"TAB5",#N/A,TRUE,"GENERAL"}</definedName>
    <definedName name="_______t8" localSheetId="58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56" hidden="1">{"via1",#N/A,TRUE,"general";"via2",#N/A,TRUE,"general";"via3",#N/A,TRUE,"general"}</definedName>
    <definedName name="_______t88" localSheetId="57" hidden="1">{"via1",#N/A,TRUE,"general";"via2",#N/A,TRUE,"general";"via3",#N/A,TRUE,"general"}</definedName>
    <definedName name="_______t88" localSheetId="58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56" hidden="1">{"TAB1",#N/A,TRUE,"GENERAL";"TAB2",#N/A,TRUE,"GENERAL";"TAB3",#N/A,TRUE,"GENERAL";"TAB4",#N/A,TRUE,"GENERAL";"TAB5",#N/A,TRUE,"GENERAL"}</definedName>
    <definedName name="_______t9" localSheetId="57" hidden="1">{"TAB1",#N/A,TRUE,"GENERAL";"TAB2",#N/A,TRUE,"GENERAL";"TAB3",#N/A,TRUE,"GENERAL";"TAB4",#N/A,TRUE,"GENERAL";"TAB5",#N/A,TRUE,"GENERAL"}</definedName>
    <definedName name="_______t9" localSheetId="58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56" hidden="1">{"via1",#N/A,TRUE,"general";"via2",#N/A,TRUE,"general";"via3",#N/A,TRUE,"general"}</definedName>
    <definedName name="_______t99" localSheetId="57" hidden="1">{"via1",#N/A,TRUE,"general";"via2",#N/A,TRUE,"general";"via3",#N/A,TRUE,"general"}</definedName>
    <definedName name="_______t99" localSheetId="58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TA3">#REF!</definedName>
    <definedName name="_______TA4">#REF!</definedName>
    <definedName name="_______TD02">#N/A</definedName>
    <definedName name="_______TD02_1">#NAME?</definedName>
    <definedName name="_______TD02_2">#NAME?</definedName>
    <definedName name="_______TD02_4">#NAME?</definedName>
    <definedName name="_______TD02_6">#NAME?</definedName>
    <definedName name="_______TD02_7">#NAME?</definedName>
    <definedName name="_______TD02_8">#NAME?</definedName>
    <definedName name="_______TE10">#REF!</definedName>
    <definedName name="_______TE103">#REF!</definedName>
    <definedName name="_______TE104">#REF!</definedName>
    <definedName name="_______TE106">#REF!</definedName>
    <definedName name="_______TE108">#REF!</definedName>
    <definedName name="_______TE12">#REF!</definedName>
    <definedName name="_______TE1210">#REF!</definedName>
    <definedName name="_______TE123">#REF!</definedName>
    <definedName name="_______TE124">#REF!</definedName>
    <definedName name="_______TE126">#REF!</definedName>
    <definedName name="_______TE128">#REF!</definedName>
    <definedName name="_______TE3">#REF!</definedName>
    <definedName name="_______TE4">#REF!</definedName>
    <definedName name="_______TE43">#REF!</definedName>
    <definedName name="_______TE6">#REF!</definedName>
    <definedName name="_______TE63">#REF!</definedName>
    <definedName name="_______TE64">#REF!</definedName>
    <definedName name="_______TE8">#REF!</definedName>
    <definedName name="_______TE83">#REF!</definedName>
    <definedName name="_______TE84">#REF!</definedName>
    <definedName name="_______TE86">#REF!</definedName>
    <definedName name="_______TEE6">#REF!</definedName>
    <definedName name="_______TP10">#REF!</definedName>
    <definedName name="_______TP12">#REF!</definedName>
    <definedName name="_______TP3">#REF!</definedName>
    <definedName name="_______TP4">#REF!</definedName>
    <definedName name="_______TP6">#REF!</definedName>
    <definedName name="_______TP8">#REF!</definedName>
    <definedName name="_______u4" localSheetId="56" hidden="1">{"TAB1",#N/A,TRUE,"GENERAL";"TAB2",#N/A,TRUE,"GENERAL";"TAB3",#N/A,TRUE,"GENERAL";"TAB4",#N/A,TRUE,"GENERAL";"TAB5",#N/A,TRUE,"GENERAL"}</definedName>
    <definedName name="_______u4" localSheetId="57" hidden="1">{"TAB1",#N/A,TRUE,"GENERAL";"TAB2",#N/A,TRUE,"GENERAL";"TAB3",#N/A,TRUE,"GENERAL";"TAB4",#N/A,TRUE,"GENERAL";"TAB5",#N/A,TRUE,"GENERAL"}</definedName>
    <definedName name="_______u4" localSheetId="58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56" hidden="1">{"TAB1",#N/A,TRUE,"GENERAL";"TAB2",#N/A,TRUE,"GENERAL";"TAB3",#N/A,TRUE,"GENERAL";"TAB4",#N/A,TRUE,"GENERAL";"TAB5",#N/A,TRUE,"GENERAL"}</definedName>
    <definedName name="_______u5" localSheetId="57" hidden="1">{"TAB1",#N/A,TRUE,"GENERAL";"TAB2",#N/A,TRUE,"GENERAL";"TAB3",#N/A,TRUE,"GENERAL";"TAB4",#N/A,TRUE,"GENERAL";"TAB5",#N/A,TRUE,"GENERAL"}</definedName>
    <definedName name="_______u5" localSheetId="58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56" hidden="1">{"TAB1",#N/A,TRUE,"GENERAL";"TAB2",#N/A,TRUE,"GENERAL";"TAB3",#N/A,TRUE,"GENERAL";"TAB4",#N/A,TRUE,"GENERAL";"TAB5",#N/A,TRUE,"GENERAL"}</definedName>
    <definedName name="_______u6" localSheetId="57" hidden="1">{"TAB1",#N/A,TRUE,"GENERAL";"TAB2",#N/A,TRUE,"GENERAL";"TAB3",#N/A,TRUE,"GENERAL";"TAB4",#N/A,TRUE,"GENERAL";"TAB5",#N/A,TRUE,"GENERAL"}</definedName>
    <definedName name="_______u6" localSheetId="58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56" hidden="1">{"via1",#N/A,TRUE,"general";"via2",#N/A,TRUE,"general";"via3",#N/A,TRUE,"general"}</definedName>
    <definedName name="_______u7" localSheetId="57" hidden="1">{"via1",#N/A,TRUE,"general";"via2",#N/A,TRUE,"general";"via3",#N/A,TRUE,"general"}</definedName>
    <definedName name="_______u7" localSheetId="58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56" hidden="1">{"TAB1",#N/A,TRUE,"GENERAL";"TAB2",#N/A,TRUE,"GENERAL";"TAB3",#N/A,TRUE,"GENERAL";"TAB4",#N/A,TRUE,"GENERAL";"TAB5",#N/A,TRUE,"GENERAL"}</definedName>
    <definedName name="_______u8" localSheetId="57" hidden="1">{"TAB1",#N/A,TRUE,"GENERAL";"TAB2",#N/A,TRUE,"GENERAL";"TAB3",#N/A,TRUE,"GENERAL";"TAB4",#N/A,TRUE,"GENERAL";"TAB5",#N/A,TRUE,"GENERAL"}</definedName>
    <definedName name="_______u8" localSheetId="58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56" hidden="1">{"TAB1",#N/A,TRUE,"GENERAL";"TAB2",#N/A,TRUE,"GENERAL";"TAB3",#N/A,TRUE,"GENERAL";"TAB4",#N/A,TRUE,"GENERAL";"TAB5",#N/A,TRUE,"GENERAL"}</definedName>
    <definedName name="_______u9" localSheetId="57" hidden="1">{"TAB1",#N/A,TRUE,"GENERAL";"TAB2",#N/A,TRUE,"GENERAL";"TAB3",#N/A,TRUE,"GENERAL";"TAB4",#N/A,TRUE,"GENERAL";"TAB5",#N/A,TRUE,"GENERAL"}</definedName>
    <definedName name="_______u9" localSheetId="5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56" hidden="1">{"TAB1",#N/A,TRUE,"GENERAL";"TAB2",#N/A,TRUE,"GENERAL";"TAB3",#N/A,TRUE,"GENERAL";"TAB4",#N/A,TRUE,"GENERAL";"TAB5",#N/A,TRUE,"GENERAL"}</definedName>
    <definedName name="_______ur7" localSheetId="57" hidden="1">{"TAB1",#N/A,TRUE,"GENERAL";"TAB2",#N/A,TRUE,"GENERAL";"TAB3",#N/A,TRUE,"GENERAL";"TAB4",#N/A,TRUE,"GENERAL";"TAB5",#N/A,TRUE,"GENERAL"}</definedName>
    <definedName name="_______ur7" localSheetId="58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URA10">#REF!</definedName>
    <definedName name="_______URA12">#REF!</definedName>
    <definedName name="_______URA3">#REF!</definedName>
    <definedName name="_______URA4">#REF!</definedName>
    <definedName name="_______URA6">#REF!</definedName>
    <definedName name="_______URA8">#REF!</definedName>
    <definedName name="_______URE10">#REF!</definedName>
    <definedName name="_______URE12">#REF!</definedName>
    <definedName name="_______URE3">#REF!</definedName>
    <definedName name="_______URE4">#REF!</definedName>
    <definedName name="_______URE6">#REF!</definedName>
    <definedName name="_______URE8">#REF!</definedName>
    <definedName name="_______us24">#REF!</definedName>
    <definedName name="_______US27">#REF!</definedName>
    <definedName name="_______US30">#REF!</definedName>
    <definedName name="_______US33">#REF!</definedName>
    <definedName name="_______US36">#REF!</definedName>
    <definedName name="_______US39">#REF!</definedName>
    <definedName name="_______US42">#REF!</definedName>
    <definedName name="_______US45">#REF!</definedName>
    <definedName name="_______v2" localSheetId="56" hidden="1">{"via1",#N/A,TRUE,"general";"via2",#N/A,TRUE,"general";"via3",#N/A,TRUE,"general"}</definedName>
    <definedName name="_______v2" localSheetId="57" hidden="1">{"via1",#N/A,TRUE,"general";"via2",#N/A,TRUE,"general";"via3",#N/A,TRUE,"general"}</definedName>
    <definedName name="_______v2" localSheetId="58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56" hidden="1">{"TAB1",#N/A,TRUE,"GENERAL";"TAB2",#N/A,TRUE,"GENERAL";"TAB3",#N/A,TRUE,"GENERAL";"TAB4",#N/A,TRUE,"GENERAL";"TAB5",#N/A,TRUE,"GENERAL"}</definedName>
    <definedName name="_______v3" localSheetId="57" hidden="1">{"TAB1",#N/A,TRUE,"GENERAL";"TAB2",#N/A,TRUE,"GENERAL";"TAB3",#N/A,TRUE,"GENERAL";"TAB4",#N/A,TRUE,"GENERAL";"TAB5",#N/A,TRUE,"GENERAL"}</definedName>
    <definedName name="_______v3" localSheetId="58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56" hidden="1">{"TAB1",#N/A,TRUE,"GENERAL";"TAB2",#N/A,TRUE,"GENERAL";"TAB3",#N/A,TRUE,"GENERAL";"TAB4",#N/A,TRUE,"GENERAL";"TAB5",#N/A,TRUE,"GENERAL"}</definedName>
    <definedName name="_______v4" localSheetId="57" hidden="1">{"TAB1",#N/A,TRUE,"GENERAL";"TAB2",#N/A,TRUE,"GENERAL";"TAB3",#N/A,TRUE,"GENERAL";"TAB4",#N/A,TRUE,"GENERAL";"TAB5",#N/A,TRUE,"GENERAL"}</definedName>
    <definedName name="_______v4" localSheetId="58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56" hidden="1">{"TAB1",#N/A,TRUE,"GENERAL";"TAB2",#N/A,TRUE,"GENERAL";"TAB3",#N/A,TRUE,"GENERAL";"TAB4",#N/A,TRUE,"GENERAL";"TAB5",#N/A,TRUE,"GENERAL"}</definedName>
    <definedName name="_______v5" localSheetId="57" hidden="1">{"TAB1",#N/A,TRUE,"GENERAL";"TAB2",#N/A,TRUE,"GENERAL";"TAB3",#N/A,TRUE,"GENERAL";"TAB4",#N/A,TRUE,"GENERAL";"TAB5",#N/A,TRUE,"GENERAL"}</definedName>
    <definedName name="_______v5" localSheetId="58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56" hidden="1">{"TAB1",#N/A,TRUE,"GENERAL";"TAB2",#N/A,TRUE,"GENERAL";"TAB3",#N/A,TRUE,"GENERAL";"TAB4",#N/A,TRUE,"GENERAL";"TAB5",#N/A,TRUE,"GENERAL"}</definedName>
    <definedName name="_______v6" localSheetId="57" hidden="1">{"TAB1",#N/A,TRUE,"GENERAL";"TAB2",#N/A,TRUE,"GENERAL";"TAB3",#N/A,TRUE,"GENERAL";"TAB4",#N/A,TRUE,"GENERAL";"TAB5",#N/A,TRUE,"GENERAL"}</definedName>
    <definedName name="_______v6" localSheetId="58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56" hidden="1">{"via1",#N/A,TRUE,"general";"via2",#N/A,TRUE,"general";"via3",#N/A,TRUE,"general"}</definedName>
    <definedName name="_______v7" localSheetId="57" hidden="1">{"via1",#N/A,TRUE,"general";"via2",#N/A,TRUE,"general";"via3",#N/A,TRUE,"general"}</definedName>
    <definedName name="_______v7" localSheetId="58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56" hidden="1">{"TAB1",#N/A,TRUE,"GENERAL";"TAB2",#N/A,TRUE,"GENERAL";"TAB3",#N/A,TRUE,"GENERAL";"TAB4",#N/A,TRUE,"GENERAL";"TAB5",#N/A,TRUE,"GENERAL"}</definedName>
    <definedName name="_______v8" localSheetId="57" hidden="1">{"TAB1",#N/A,TRUE,"GENERAL";"TAB2",#N/A,TRUE,"GENERAL";"TAB3",#N/A,TRUE,"GENERAL";"TAB4",#N/A,TRUE,"GENERAL";"TAB5",#N/A,TRUE,"GENERAL"}</definedName>
    <definedName name="_______v8" localSheetId="58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56" hidden="1">{"TAB1",#N/A,TRUE,"GENERAL";"TAB2",#N/A,TRUE,"GENERAL";"TAB3",#N/A,TRUE,"GENERAL";"TAB4",#N/A,TRUE,"GENERAL";"TAB5",#N/A,TRUE,"GENERAL"}</definedName>
    <definedName name="_______v9" localSheetId="57" hidden="1">{"TAB1",#N/A,TRUE,"GENERAL";"TAB2",#N/A,TRUE,"GENERAL";"TAB3",#N/A,TRUE,"GENERAL";"TAB4",#N/A,TRUE,"GENERAL";"TAB5",#N/A,TRUE,"GENERAL"}</definedName>
    <definedName name="_______v9" localSheetId="5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CE10">#REF!</definedName>
    <definedName name="_______VCE3">#REF!</definedName>
    <definedName name="_______VCE4">#REF!</definedName>
    <definedName name="_______VCE6">#REF!</definedName>
    <definedName name="_______VCE8">#REF!</definedName>
    <definedName name="_______vfv4" localSheetId="56" hidden="1">{"via1",#N/A,TRUE,"general";"via2",#N/A,TRUE,"general";"via3",#N/A,TRUE,"general"}</definedName>
    <definedName name="_______vfv4" localSheetId="57" hidden="1">{"via1",#N/A,TRUE,"general";"via2",#N/A,TRUE,"general";"via3",#N/A,TRUE,"general"}</definedName>
    <definedName name="_______vfv4" localSheetId="58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VPD1">#REF!</definedName>
    <definedName name="_______VPI1">#REF!</definedName>
    <definedName name="_______VRA1">#REF!</definedName>
    <definedName name="_______x1" localSheetId="56" hidden="1">{"TAB1",#N/A,TRUE,"GENERAL";"TAB2",#N/A,TRUE,"GENERAL";"TAB3",#N/A,TRUE,"GENERAL";"TAB4",#N/A,TRUE,"GENERAL";"TAB5",#N/A,TRUE,"GENERAL"}</definedName>
    <definedName name="_______x1" localSheetId="57" hidden="1">{"TAB1",#N/A,TRUE,"GENERAL";"TAB2",#N/A,TRUE,"GENERAL";"TAB3",#N/A,TRUE,"GENERAL";"TAB4",#N/A,TRUE,"GENERAL";"TAB5",#N/A,TRUE,"GENERAL"}</definedName>
    <definedName name="_______x1" localSheetId="58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56" hidden="1">{"via1",#N/A,TRUE,"general";"via2",#N/A,TRUE,"general";"via3",#N/A,TRUE,"general"}</definedName>
    <definedName name="_______x2" localSheetId="57" hidden="1">{"via1",#N/A,TRUE,"general";"via2",#N/A,TRUE,"general";"via3",#N/A,TRUE,"general"}</definedName>
    <definedName name="_______x2" localSheetId="58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56" hidden="1">{"via1",#N/A,TRUE,"general";"via2",#N/A,TRUE,"general";"via3",#N/A,TRUE,"general"}</definedName>
    <definedName name="_______x3" localSheetId="57" hidden="1">{"via1",#N/A,TRUE,"general";"via2",#N/A,TRUE,"general";"via3",#N/A,TRUE,"general"}</definedName>
    <definedName name="_______x3" localSheetId="58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56" hidden="1">{"via1",#N/A,TRUE,"general";"via2",#N/A,TRUE,"general";"via3",#N/A,TRUE,"general"}</definedName>
    <definedName name="_______x4" localSheetId="57" hidden="1">{"via1",#N/A,TRUE,"general";"via2",#N/A,TRUE,"general";"via3",#N/A,TRUE,"general"}</definedName>
    <definedName name="_______x4" localSheetId="58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56" hidden="1">{"TAB1",#N/A,TRUE,"GENERAL";"TAB2",#N/A,TRUE,"GENERAL";"TAB3",#N/A,TRUE,"GENERAL";"TAB4",#N/A,TRUE,"GENERAL";"TAB5",#N/A,TRUE,"GENERAL"}</definedName>
    <definedName name="_______x5" localSheetId="57" hidden="1">{"TAB1",#N/A,TRUE,"GENERAL";"TAB2",#N/A,TRUE,"GENERAL";"TAB3",#N/A,TRUE,"GENERAL";"TAB4",#N/A,TRUE,"GENERAL";"TAB5",#N/A,TRUE,"GENERAL"}</definedName>
    <definedName name="_______x5" localSheetId="58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56" hidden="1">{"TAB1",#N/A,TRUE,"GENERAL";"TAB2",#N/A,TRUE,"GENERAL";"TAB3",#N/A,TRUE,"GENERAL";"TAB4",#N/A,TRUE,"GENERAL";"TAB5",#N/A,TRUE,"GENERAL"}</definedName>
    <definedName name="_______x6" localSheetId="57" hidden="1">{"TAB1",#N/A,TRUE,"GENERAL";"TAB2",#N/A,TRUE,"GENERAL";"TAB3",#N/A,TRUE,"GENERAL";"TAB4",#N/A,TRUE,"GENERAL";"TAB5",#N/A,TRUE,"GENERAL"}</definedName>
    <definedName name="_______x6" localSheetId="58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56" hidden="1">{"TAB1",#N/A,TRUE,"GENERAL";"TAB2",#N/A,TRUE,"GENERAL";"TAB3",#N/A,TRUE,"GENERAL";"TAB4",#N/A,TRUE,"GENERAL";"TAB5",#N/A,TRUE,"GENERAL"}</definedName>
    <definedName name="_______x7" localSheetId="57" hidden="1">{"TAB1",#N/A,TRUE,"GENERAL";"TAB2",#N/A,TRUE,"GENERAL";"TAB3",#N/A,TRUE,"GENERAL";"TAB4",#N/A,TRUE,"GENERAL";"TAB5",#N/A,TRUE,"GENERAL"}</definedName>
    <definedName name="_______x7" localSheetId="58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56" hidden="1">{"via1",#N/A,TRUE,"general";"via2",#N/A,TRUE,"general";"via3",#N/A,TRUE,"general"}</definedName>
    <definedName name="_______x8" localSheetId="57" hidden="1">{"via1",#N/A,TRUE,"general";"via2",#N/A,TRUE,"general";"via3",#N/A,TRUE,"general"}</definedName>
    <definedName name="_______x8" localSheetId="58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56" hidden="1">{"TAB1",#N/A,TRUE,"GENERAL";"TAB2",#N/A,TRUE,"GENERAL";"TAB3",#N/A,TRUE,"GENERAL";"TAB4",#N/A,TRUE,"GENERAL";"TAB5",#N/A,TRUE,"GENERAL"}</definedName>
    <definedName name="_______x9" localSheetId="57" hidden="1">{"TAB1",#N/A,TRUE,"GENERAL";"TAB2",#N/A,TRUE,"GENERAL";"TAB3",#N/A,TRUE,"GENERAL";"TAB4",#N/A,TRUE,"GENERAL";"TAB5",#N/A,TRUE,"GENERAL"}</definedName>
    <definedName name="_______x9" localSheetId="58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xlnm.Database">"#REF!"</definedName>
    <definedName name="_______xlnm.Database_1">"#REF!"</definedName>
    <definedName name="_______xlnm.Database_2">"#REF!"</definedName>
    <definedName name="_______y2" localSheetId="56" hidden="1">{"TAB1",#N/A,TRUE,"GENERAL";"TAB2",#N/A,TRUE,"GENERAL";"TAB3",#N/A,TRUE,"GENERAL";"TAB4",#N/A,TRUE,"GENERAL";"TAB5",#N/A,TRUE,"GENERAL"}</definedName>
    <definedName name="_______y2" localSheetId="57" hidden="1">{"TAB1",#N/A,TRUE,"GENERAL";"TAB2",#N/A,TRUE,"GENERAL";"TAB3",#N/A,TRUE,"GENERAL";"TAB4",#N/A,TRUE,"GENERAL";"TAB5",#N/A,TRUE,"GENERAL"}</definedName>
    <definedName name="_______y2" localSheetId="58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56" hidden="1">{"via1",#N/A,TRUE,"general";"via2",#N/A,TRUE,"general";"via3",#N/A,TRUE,"general"}</definedName>
    <definedName name="_______y3" localSheetId="57" hidden="1">{"via1",#N/A,TRUE,"general";"via2",#N/A,TRUE,"general";"via3",#N/A,TRUE,"general"}</definedName>
    <definedName name="_______y3" localSheetId="58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56" hidden="1">{"via1",#N/A,TRUE,"general";"via2",#N/A,TRUE,"general";"via3",#N/A,TRUE,"general"}</definedName>
    <definedName name="_______y4" localSheetId="57" hidden="1">{"via1",#N/A,TRUE,"general";"via2",#N/A,TRUE,"general";"via3",#N/A,TRUE,"general"}</definedName>
    <definedName name="_______y4" localSheetId="58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56" hidden="1">{"TAB1",#N/A,TRUE,"GENERAL";"TAB2",#N/A,TRUE,"GENERAL";"TAB3",#N/A,TRUE,"GENERAL";"TAB4",#N/A,TRUE,"GENERAL";"TAB5",#N/A,TRUE,"GENERAL"}</definedName>
    <definedName name="_______y5" localSheetId="57" hidden="1">{"TAB1",#N/A,TRUE,"GENERAL";"TAB2",#N/A,TRUE,"GENERAL";"TAB3",#N/A,TRUE,"GENERAL";"TAB4",#N/A,TRUE,"GENERAL";"TAB5",#N/A,TRUE,"GENERAL"}</definedName>
    <definedName name="_______y5" localSheetId="58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56" hidden="1">{"via1",#N/A,TRUE,"general";"via2",#N/A,TRUE,"general";"via3",#N/A,TRUE,"general"}</definedName>
    <definedName name="_______y6" localSheetId="57" hidden="1">{"via1",#N/A,TRUE,"general";"via2",#N/A,TRUE,"general";"via3",#N/A,TRUE,"general"}</definedName>
    <definedName name="_______y6" localSheetId="58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56" hidden="1">{"via1",#N/A,TRUE,"general";"via2",#N/A,TRUE,"general";"via3",#N/A,TRUE,"general"}</definedName>
    <definedName name="_______y7" localSheetId="57" hidden="1">{"via1",#N/A,TRUE,"general";"via2",#N/A,TRUE,"general";"via3",#N/A,TRUE,"general"}</definedName>
    <definedName name="_______y7" localSheetId="58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56" hidden="1">{"via1",#N/A,TRUE,"general";"via2",#N/A,TRUE,"general";"via3",#N/A,TRUE,"general"}</definedName>
    <definedName name="_______y8" localSheetId="57" hidden="1">{"via1",#N/A,TRUE,"general";"via2",#N/A,TRUE,"general";"via3",#N/A,TRUE,"general"}</definedName>
    <definedName name="_______y8" localSheetId="58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56" hidden="1">{"TAB1",#N/A,TRUE,"GENERAL";"TAB2",#N/A,TRUE,"GENERAL";"TAB3",#N/A,TRUE,"GENERAL";"TAB4",#N/A,TRUE,"GENERAL";"TAB5",#N/A,TRUE,"GENERAL"}</definedName>
    <definedName name="_______y9" localSheetId="57" hidden="1">{"TAB1",#N/A,TRUE,"GENERAL";"TAB2",#N/A,TRUE,"GENERAL";"TAB3",#N/A,TRUE,"GENERAL";"TAB4",#N/A,TRUE,"GENERAL";"TAB5",#N/A,TRUE,"GENERAL"}</definedName>
    <definedName name="_______y9" localSheetId="58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56" hidden="1">{"TAB1",#N/A,TRUE,"GENERAL";"TAB2",#N/A,TRUE,"GENERAL";"TAB3",#N/A,TRUE,"GENERAL";"TAB4",#N/A,TRUE,"GENERAL";"TAB5",#N/A,TRUE,"GENERAL"}</definedName>
    <definedName name="_______z1" localSheetId="57" hidden="1">{"TAB1",#N/A,TRUE,"GENERAL";"TAB2",#N/A,TRUE,"GENERAL";"TAB3",#N/A,TRUE,"GENERAL";"TAB4",#N/A,TRUE,"GENERAL";"TAB5",#N/A,TRUE,"GENERAL"}</definedName>
    <definedName name="_______z1" localSheetId="58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56" hidden="1">{"via1",#N/A,TRUE,"general";"via2",#N/A,TRUE,"general";"via3",#N/A,TRUE,"general"}</definedName>
    <definedName name="_______z2" localSheetId="57" hidden="1">{"via1",#N/A,TRUE,"general";"via2",#N/A,TRUE,"general";"via3",#N/A,TRUE,"general"}</definedName>
    <definedName name="_______z2" localSheetId="58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56" hidden="1">{"via1",#N/A,TRUE,"general";"via2",#N/A,TRUE,"general";"via3",#N/A,TRUE,"general"}</definedName>
    <definedName name="_______z3" localSheetId="57" hidden="1">{"via1",#N/A,TRUE,"general";"via2",#N/A,TRUE,"general";"via3",#N/A,TRUE,"general"}</definedName>
    <definedName name="_______z3" localSheetId="58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56" hidden="1">{"TAB1",#N/A,TRUE,"GENERAL";"TAB2",#N/A,TRUE,"GENERAL";"TAB3",#N/A,TRUE,"GENERAL";"TAB4",#N/A,TRUE,"GENERAL";"TAB5",#N/A,TRUE,"GENERAL"}</definedName>
    <definedName name="_______z4" localSheetId="57" hidden="1">{"TAB1",#N/A,TRUE,"GENERAL";"TAB2",#N/A,TRUE,"GENERAL";"TAB3",#N/A,TRUE,"GENERAL";"TAB4",#N/A,TRUE,"GENERAL";"TAB5",#N/A,TRUE,"GENERAL"}</definedName>
    <definedName name="_______z4" localSheetId="58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56" hidden="1">{"via1",#N/A,TRUE,"general";"via2",#N/A,TRUE,"general";"via3",#N/A,TRUE,"general"}</definedName>
    <definedName name="_______z5" localSheetId="57" hidden="1">{"via1",#N/A,TRUE,"general";"via2",#N/A,TRUE,"general";"via3",#N/A,TRUE,"general"}</definedName>
    <definedName name="_______z5" localSheetId="58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56" hidden="1">{"TAB1",#N/A,TRUE,"GENERAL";"TAB2",#N/A,TRUE,"GENERAL";"TAB3",#N/A,TRUE,"GENERAL";"TAB4",#N/A,TRUE,"GENERAL";"TAB5",#N/A,TRUE,"GENERAL"}</definedName>
    <definedName name="_______z6" localSheetId="57" hidden="1">{"TAB1",#N/A,TRUE,"GENERAL";"TAB2",#N/A,TRUE,"GENERAL";"TAB3",#N/A,TRUE,"GENERAL";"TAB4",#N/A,TRUE,"GENERAL";"TAB5",#N/A,TRUE,"GENERAL"}</definedName>
    <definedName name="_______z6" localSheetId="58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56" hidden="1">{"TAB1",#N/A,TRUE,"GENERAL";"TAB2",#N/A,TRUE,"GENERAL";"TAB3",#N/A,TRUE,"GENERAL";"TAB4",#N/A,TRUE,"GENERAL";"TAB5",#N/A,TRUE,"GENERAL"}</definedName>
    <definedName name="______a1" localSheetId="57" hidden="1">{"TAB1",#N/A,TRUE,"GENERAL";"TAB2",#N/A,TRUE,"GENERAL";"TAB3",#N/A,TRUE,"GENERAL";"TAB4",#N/A,TRUE,"GENERAL";"TAB5",#N/A,TRUE,"GENERAL"}</definedName>
    <definedName name="______a1" localSheetId="58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251140">#REF!</definedName>
    <definedName name="______A251150">#REF!</definedName>
    <definedName name="______a3" localSheetId="56" hidden="1">{"TAB1",#N/A,TRUE,"GENERAL";"TAB2",#N/A,TRUE,"GENERAL";"TAB3",#N/A,TRUE,"GENERAL";"TAB4",#N/A,TRUE,"GENERAL";"TAB5",#N/A,TRUE,"GENERAL"}</definedName>
    <definedName name="______a3" localSheetId="57" hidden="1">{"TAB1",#N/A,TRUE,"GENERAL";"TAB2",#N/A,TRUE,"GENERAL";"TAB3",#N/A,TRUE,"GENERAL";"TAB4",#N/A,TRUE,"GENERAL";"TAB5",#N/A,TRUE,"GENERAL"}</definedName>
    <definedName name="______a3" localSheetId="58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localSheetId="56" hidden="1">{"via1",#N/A,TRUE,"general";"via2",#N/A,TRUE,"general";"via3",#N/A,TRUE,"general"}</definedName>
    <definedName name="______a4" localSheetId="57" hidden="1">{"via1",#N/A,TRUE,"general";"via2",#N/A,TRUE,"general";"via3",#N/A,TRUE,"general"}</definedName>
    <definedName name="______a4" localSheetId="58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56" hidden="1">{"TAB1",#N/A,TRUE,"GENERAL";"TAB2",#N/A,TRUE,"GENERAL";"TAB3",#N/A,TRUE,"GENERAL";"TAB4",#N/A,TRUE,"GENERAL";"TAB5",#N/A,TRUE,"GENERAL"}</definedName>
    <definedName name="______a5" localSheetId="57" hidden="1">{"TAB1",#N/A,TRUE,"GENERAL";"TAB2",#N/A,TRUE,"GENERAL";"TAB3",#N/A,TRUE,"GENERAL";"TAB4",#N/A,TRUE,"GENERAL";"TAB5",#N/A,TRUE,"GENERAL"}</definedName>
    <definedName name="______a5" localSheetId="58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56" hidden="1">{"TAB1",#N/A,TRUE,"GENERAL";"TAB2",#N/A,TRUE,"GENERAL";"TAB3",#N/A,TRUE,"GENERAL";"TAB4",#N/A,TRUE,"GENERAL";"TAB5",#N/A,TRUE,"GENERAL"}</definedName>
    <definedName name="______a6" localSheetId="57" hidden="1">{"TAB1",#N/A,TRUE,"GENERAL";"TAB2",#N/A,TRUE,"GENERAL";"TAB3",#N/A,TRUE,"GENERAL";"TAB4",#N/A,TRUE,"GENERAL";"TAB5",#N/A,TRUE,"GENERAL"}</definedName>
    <definedName name="______a6" localSheetId="58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#REF!</definedName>
    <definedName name="______AFC3">#REF!</definedName>
    <definedName name="______AFC5">#REF!</definedName>
    <definedName name="______apu1">#REF!</definedName>
    <definedName name="______APU221">#REF!</definedName>
    <definedName name="______APU465">#REF!</definedName>
    <definedName name="______B136044">#REF!</definedName>
    <definedName name="______B150019">#REF!</definedName>
    <definedName name="______B195381">#REF!</definedName>
    <definedName name="______b2" localSheetId="56" hidden="1">{"TAB1",#N/A,TRUE,"GENERAL";"TAB2",#N/A,TRUE,"GENERAL";"TAB3",#N/A,TRUE,"GENERAL";"TAB4",#N/A,TRUE,"GENERAL";"TAB5",#N/A,TRUE,"GENERAL"}</definedName>
    <definedName name="______b2" localSheetId="57" hidden="1">{"TAB1",#N/A,TRUE,"GENERAL";"TAB2",#N/A,TRUE,"GENERAL";"TAB3",#N/A,TRUE,"GENERAL";"TAB4",#N/A,TRUE,"GENERAL";"TAB5",#N/A,TRUE,"GENERAL"}</definedName>
    <definedName name="______b2" localSheetId="58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56" hidden="1">{"TAB1",#N/A,TRUE,"GENERAL";"TAB2",#N/A,TRUE,"GENERAL";"TAB3",#N/A,TRUE,"GENERAL";"TAB4",#N/A,TRUE,"GENERAL";"TAB5",#N/A,TRUE,"GENERAL"}</definedName>
    <definedName name="______b3" localSheetId="57" hidden="1">{"TAB1",#N/A,TRUE,"GENERAL";"TAB2",#N/A,TRUE,"GENERAL";"TAB3",#N/A,TRUE,"GENERAL";"TAB4",#N/A,TRUE,"GENERAL";"TAB5",#N/A,TRUE,"GENERAL"}</definedName>
    <definedName name="______b3" localSheetId="58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56" hidden="1">{"TAB1",#N/A,TRUE,"GENERAL";"TAB2",#N/A,TRUE,"GENERAL";"TAB3",#N/A,TRUE,"GENERAL";"TAB4",#N/A,TRUE,"GENERAL";"TAB5",#N/A,TRUE,"GENERAL"}</definedName>
    <definedName name="______b4" localSheetId="57" hidden="1">{"TAB1",#N/A,TRUE,"GENERAL";"TAB2",#N/A,TRUE,"GENERAL";"TAB3",#N/A,TRUE,"GENERAL";"TAB4",#N/A,TRUE,"GENERAL";"TAB5",#N/A,TRUE,"GENERAL"}</definedName>
    <definedName name="______b4" localSheetId="58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56" hidden="1">{"TAB1",#N/A,TRUE,"GENERAL";"TAB2",#N/A,TRUE,"GENERAL";"TAB3",#N/A,TRUE,"GENERAL";"TAB4",#N/A,TRUE,"GENERAL";"TAB5",#N/A,TRUE,"GENERAL"}</definedName>
    <definedName name="______b5" localSheetId="57" hidden="1">{"TAB1",#N/A,TRUE,"GENERAL";"TAB2",#N/A,TRUE,"GENERAL";"TAB3",#N/A,TRUE,"GENERAL";"TAB4",#N/A,TRUE,"GENERAL";"TAB5",#N/A,TRUE,"GENERAL"}</definedName>
    <definedName name="______b5" localSheetId="58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56" hidden="1">{"TAB1",#N/A,TRUE,"GENERAL";"TAB2",#N/A,TRUE,"GENERAL";"TAB3",#N/A,TRUE,"GENERAL";"TAB4",#N/A,TRUE,"GENERAL";"TAB5",#N/A,TRUE,"GENERAL"}</definedName>
    <definedName name="______b6" localSheetId="57" hidden="1">{"TAB1",#N/A,TRUE,"GENERAL";"TAB2",#N/A,TRUE,"GENERAL";"TAB3",#N/A,TRUE,"GENERAL";"TAB4",#N/A,TRUE,"GENERAL";"TAB5",#N/A,TRUE,"GENERAL"}</definedName>
    <definedName name="______b6" localSheetId="58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56" hidden="1">{"via1",#N/A,TRUE,"general";"via2",#N/A,TRUE,"general";"via3",#N/A,TRUE,"general"}</definedName>
    <definedName name="______b7" localSheetId="57" hidden="1">{"via1",#N/A,TRUE,"general";"via2",#N/A,TRUE,"general";"via3",#N/A,TRUE,"general"}</definedName>
    <definedName name="______b7" localSheetId="58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56" hidden="1">{"via1",#N/A,TRUE,"general";"via2",#N/A,TRUE,"general";"via3",#N/A,TRUE,"general"}</definedName>
    <definedName name="______b8" localSheetId="57" hidden="1">{"via1",#N/A,TRUE,"general";"via2",#N/A,TRUE,"general";"via3",#N/A,TRUE,"general"}</definedName>
    <definedName name="______b8" localSheetId="58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56" hidden="1">{"TAB1",#N/A,TRUE,"GENERAL";"TAB2",#N/A,TRUE,"GENERAL";"TAB3",#N/A,TRUE,"GENERAL";"TAB4",#N/A,TRUE,"GENERAL";"TAB5",#N/A,TRUE,"GENERAL"}</definedName>
    <definedName name="______bb9" localSheetId="57" hidden="1">{"TAB1",#N/A,TRUE,"GENERAL";"TAB2",#N/A,TRUE,"GENERAL";"TAB3",#N/A,TRUE,"GENERAL";"TAB4",#N/A,TRUE,"GENERAL";"TAB5",#N/A,TRUE,"GENERAL"}</definedName>
    <definedName name="______bb9" localSheetId="58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56" hidden="1">{"TAB1",#N/A,TRUE,"GENERAL";"TAB2",#N/A,TRUE,"GENERAL";"TAB3",#N/A,TRUE,"GENERAL";"TAB4",#N/A,TRUE,"GENERAL";"TAB5",#N/A,TRUE,"GENERAL"}</definedName>
    <definedName name="______bgb5" localSheetId="57" hidden="1">{"TAB1",#N/A,TRUE,"GENERAL";"TAB2",#N/A,TRUE,"GENERAL";"TAB3",#N/A,TRUE,"GENERAL";"TAB4",#N/A,TRUE,"GENERAL";"TAB5",#N/A,TRUE,"GENERAL"}</definedName>
    <definedName name="______bgb5" localSheetId="58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CHD1045">#REF!</definedName>
    <definedName name="______CHD1090">#REF!</definedName>
    <definedName name="______CHD1245">#REF!</definedName>
    <definedName name="______CHD1290">#REF!</definedName>
    <definedName name="______CHD445">#REF!</definedName>
    <definedName name="______CHD490">#REF!</definedName>
    <definedName name="______CHD645">#REF!</definedName>
    <definedName name="______CHD690">#REF!</definedName>
    <definedName name="______CHD845">#REF!</definedName>
    <definedName name="______CHD890">#REF!</definedName>
    <definedName name="______Cod1">#REF!</definedName>
    <definedName name="______COD906">#REF!</definedName>
    <definedName name="______cua1">#REF!</definedName>
    <definedName name="______D119353">#REF!</definedName>
    <definedName name="______D151661">#REF!</definedName>
    <definedName name="______DEC93">#REF!</definedName>
    <definedName name="______DMD1">#REF!</definedName>
    <definedName name="______EMC2">#REF!</definedName>
    <definedName name="______EMC4">#REF!</definedName>
    <definedName name="______EST1" localSheetId="5">#REF!</definedName>
    <definedName name="______EST1">#REF!</definedName>
    <definedName name="______EST10" localSheetId="5">#REF!</definedName>
    <definedName name="______EST10">#REF!</definedName>
    <definedName name="______EST11" localSheetId="5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F">#N/A</definedName>
    <definedName name="______F_1">#NAME?</definedName>
    <definedName name="______F_2">#NAME?</definedName>
    <definedName name="______F_4">#NAME?</definedName>
    <definedName name="______F_6">#NAME?</definedName>
    <definedName name="______F_7">#NAME?</definedName>
    <definedName name="______F_8">#NAME?</definedName>
    <definedName name="______F206218">#REF!</definedName>
    <definedName name="______f211166">#REF!</definedName>
    <definedName name="______fei1">#REF!</definedName>
    <definedName name="______fei10">#REF!</definedName>
    <definedName name="______fei11">#REF!</definedName>
    <definedName name="______fei12">#REF!</definedName>
    <definedName name="______fei13">#REF!</definedName>
    <definedName name="______fei14">#REF!</definedName>
    <definedName name="______fei15">#REF!</definedName>
    <definedName name="______fei16">#REF!</definedName>
    <definedName name="______fei17">#REF!</definedName>
    <definedName name="______fei18">#REF!</definedName>
    <definedName name="______fei19">#REF!</definedName>
    <definedName name="______fei2">#REF!</definedName>
    <definedName name="______fei3">#REF!</definedName>
    <definedName name="______fei4">#REF!</definedName>
    <definedName name="______fei5">#REF!</definedName>
    <definedName name="______fei6">#REF!</definedName>
    <definedName name="______fei7">#REF!</definedName>
    <definedName name="______fei8">#REF!</definedName>
    <definedName name="______fei9">#REF!</definedName>
    <definedName name="______FS01">#N/A</definedName>
    <definedName name="______FS01_1">#NAME?</definedName>
    <definedName name="______FS01_2">#NAME?</definedName>
    <definedName name="______FS01_4">#NAME?</definedName>
    <definedName name="______FS01_6">#NAME?</definedName>
    <definedName name="______FS01_7">#NAME?</definedName>
    <definedName name="______FS01_8">#NAME?</definedName>
    <definedName name="______g2" localSheetId="56" hidden="1">{"TAB1",#N/A,TRUE,"GENERAL";"TAB2",#N/A,TRUE,"GENERAL";"TAB3",#N/A,TRUE,"GENERAL";"TAB4",#N/A,TRUE,"GENERAL";"TAB5",#N/A,TRUE,"GENERAL"}</definedName>
    <definedName name="______g2" localSheetId="57" hidden="1">{"TAB1",#N/A,TRUE,"GENERAL";"TAB2",#N/A,TRUE,"GENERAL";"TAB3",#N/A,TRUE,"GENERAL";"TAB4",#N/A,TRUE,"GENERAL";"TAB5",#N/A,TRUE,"GENERAL"}</definedName>
    <definedName name="______g2" localSheetId="58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56" hidden="1">{"via1",#N/A,TRUE,"general";"via2",#N/A,TRUE,"general";"via3",#N/A,TRUE,"general"}</definedName>
    <definedName name="______g3" localSheetId="57" hidden="1">{"via1",#N/A,TRUE,"general";"via2",#N/A,TRUE,"general";"via3",#N/A,TRUE,"general"}</definedName>
    <definedName name="______g3" localSheetId="58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56" hidden="1">{"via1",#N/A,TRUE,"general";"via2",#N/A,TRUE,"general";"via3",#N/A,TRUE,"general"}</definedName>
    <definedName name="______g4" localSheetId="57" hidden="1">{"via1",#N/A,TRUE,"general";"via2",#N/A,TRUE,"general";"via3",#N/A,TRUE,"general"}</definedName>
    <definedName name="______g4" localSheetId="58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56" hidden="1">{"via1",#N/A,TRUE,"general";"via2",#N/A,TRUE,"general";"via3",#N/A,TRUE,"general"}</definedName>
    <definedName name="______g5" localSheetId="57" hidden="1">{"via1",#N/A,TRUE,"general";"via2",#N/A,TRUE,"general";"via3",#N/A,TRUE,"general"}</definedName>
    <definedName name="______g5" localSheetId="58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56" hidden="1">{"via1",#N/A,TRUE,"general";"via2",#N/A,TRUE,"general";"via3",#N/A,TRUE,"general"}</definedName>
    <definedName name="______g6" localSheetId="57" hidden="1">{"via1",#N/A,TRUE,"general";"via2",#N/A,TRUE,"general";"via3",#N/A,TRUE,"general"}</definedName>
    <definedName name="______g6" localSheetId="58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56" hidden="1">{"TAB1",#N/A,TRUE,"GENERAL";"TAB2",#N/A,TRUE,"GENERAL";"TAB3",#N/A,TRUE,"GENERAL";"TAB4",#N/A,TRUE,"GENERAL";"TAB5",#N/A,TRUE,"GENERAL"}</definedName>
    <definedName name="______g7" localSheetId="57" hidden="1">{"TAB1",#N/A,TRUE,"GENERAL";"TAB2",#N/A,TRUE,"GENERAL";"TAB3",#N/A,TRUE,"GENERAL";"TAB4",#N/A,TRUE,"GENERAL";"TAB5",#N/A,TRUE,"GENERAL"}</definedName>
    <definedName name="______g7" localSheetId="58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56" hidden="1">{"TAB1",#N/A,TRUE,"GENERAL";"TAB2",#N/A,TRUE,"GENERAL";"TAB3",#N/A,TRUE,"GENERAL";"TAB4",#N/A,TRUE,"GENERAL";"TAB5",#N/A,TRUE,"GENERAL"}</definedName>
    <definedName name="______GR1" localSheetId="57" hidden="1">{"TAB1",#N/A,TRUE,"GENERAL";"TAB2",#N/A,TRUE,"GENERAL";"TAB3",#N/A,TRUE,"GENERAL";"TAB4",#N/A,TRUE,"GENERAL";"TAB5",#N/A,TRUE,"GENERAL"}</definedName>
    <definedName name="______GR1" localSheetId="58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56" hidden="1">{"via1",#N/A,TRUE,"general";"via2",#N/A,TRUE,"general";"via3",#N/A,TRUE,"general"}</definedName>
    <definedName name="______gtr4" localSheetId="57" hidden="1">{"via1",#N/A,TRUE,"general";"via2",#N/A,TRUE,"general";"via3",#N/A,TRUE,"general"}</definedName>
    <definedName name="______gtr4" localSheetId="58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56" hidden="1">{"via1",#N/A,TRUE,"general";"via2",#N/A,TRUE,"general";"via3",#N/A,TRUE,"general"}</definedName>
    <definedName name="______h2" localSheetId="57" hidden="1">{"via1",#N/A,TRUE,"general";"via2",#N/A,TRUE,"general";"via3",#N/A,TRUE,"general"}</definedName>
    <definedName name="______h2" localSheetId="58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56" hidden="1">{"via1",#N/A,TRUE,"general";"via2",#N/A,TRUE,"general";"via3",#N/A,TRUE,"general"}</definedName>
    <definedName name="______h3" localSheetId="57" hidden="1">{"via1",#N/A,TRUE,"general";"via2",#N/A,TRUE,"general";"via3",#N/A,TRUE,"general"}</definedName>
    <definedName name="______h3" localSheetId="58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56" hidden="1">{"TAB1",#N/A,TRUE,"GENERAL";"TAB2",#N/A,TRUE,"GENERAL";"TAB3",#N/A,TRUE,"GENERAL";"TAB4",#N/A,TRUE,"GENERAL";"TAB5",#N/A,TRUE,"GENERAL"}</definedName>
    <definedName name="______h4" localSheetId="57" hidden="1">{"TAB1",#N/A,TRUE,"GENERAL";"TAB2",#N/A,TRUE,"GENERAL";"TAB3",#N/A,TRUE,"GENERAL";"TAB4",#N/A,TRUE,"GENERAL";"TAB5",#N/A,TRUE,"GENERAL"}</definedName>
    <definedName name="______h4" localSheetId="58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56" hidden="1">{"TAB1",#N/A,TRUE,"GENERAL";"TAB2",#N/A,TRUE,"GENERAL";"TAB3",#N/A,TRUE,"GENERAL";"TAB4",#N/A,TRUE,"GENERAL";"TAB5",#N/A,TRUE,"GENERAL"}</definedName>
    <definedName name="______h5" localSheetId="57" hidden="1">{"TAB1",#N/A,TRUE,"GENERAL";"TAB2",#N/A,TRUE,"GENERAL";"TAB3",#N/A,TRUE,"GENERAL";"TAB4",#N/A,TRUE,"GENERAL";"TAB5",#N/A,TRUE,"GENERAL"}</definedName>
    <definedName name="______h5" localSheetId="58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56" hidden="1">{"via1",#N/A,TRUE,"general";"via2",#N/A,TRUE,"general";"via3",#N/A,TRUE,"general"}</definedName>
    <definedName name="______h6" localSheetId="57" hidden="1">{"via1",#N/A,TRUE,"general";"via2",#N/A,TRUE,"general";"via3",#N/A,TRUE,"general"}</definedName>
    <definedName name="______h6" localSheetId="58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56" hidden="1">{"TAB1",#N/A,TRUE,"GENERAL";"TAB2",#N/A,TRUE,"GENERAL";"TAB3",#N/A,TRUE,"GENERAL";"TAB4",#N/A,TRUE,"GENERAL";"TAB5",#N/A,TRUE,"GENERAL"}</definedName>
    <definedName name="______h7" localSheetId="57" hidden="1">{"TAB1",#N/A,TRUE,"GENERAL";"TAB2",#N/A,TRUE,"GENERAL";"TAB3",#N/A,TRUE,"GENERAL";"TAB4",#N/A,TRUE,"GENERAL";"TAB5",#N/A,TRUE,"GENERAL"}</definedName>
    <definedName name="______h7" localSheetId="58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56" hidden="1">{"via1",#N/A,TRUE,"general";"via2",#N/A,TRUE,"general";"via3",#N/A,TRUE,"general"}</definedName>
    <definedName name="______h8" localSheetId="57" hidden="1">{"via1",#N/A,TRUE,"general";"via2",#N/A,TRUE,"general";"via3",#N/A,TRUE,"general"}</definedName>
    <definedName name="______h8" localSheetId="58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56" hidden="1">{"via1",#N/A,TRUE,"general";"via2",#N/A,TRUE,"general";"via3",#N/A,TRUE,"general"}</definedName>
    <definedName name="______hfh7" localSheetId="57" hidden="1">{"via1",#N/A,TRUE,"general";"via2",#N/A,TRUE,"general";"via3",#N/A,TRUE,"general"}</definedName>
    <definedName name="______hfh7" localSheetId="5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localSheetId="56" hidden="1">{"via1",#N/A,TRUE,"general";"via2",#N/A,TRUE,"general";"via3",#N/A,TRUE,"general"}</definedName>
    <definedName name="______i4" localSheetId="57" hidden="1">{"via1",#N/A,TRUE,"general";"via2",#N/A,TRUE,"general";"via3",#N/A,TRUE,"general"}</definedName>
    <definedName name="______i4" localSheetId="58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56" hidden="1">{"TAB1",#N/A,TRUE,"GENERAL";"TAB2",#N/A,TRUE,"GENERAL";"TAB3",#N/A,TRUE,"GENERAL";"TAB4",#N/A,TRUE,"GENERAL";"TAB5",#N/A,TRUE,"GENERAL"}</definedName>
    <definedName name="______i5" localSheetId="57" hidden="1">{"TAB1",#N/A,TRUE,"GENERAL";"TAB2",#N/A,TRUE,"GENERAL";"TAB3",#N/A,TRUE,"GENERAL";"TAB4",#N/A,TRUE,"GENERAL";"TAB5",#N/A,TRUE,"GENERAL"}</definedName>
    <definedName name="______i5" localSheetId="58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56" hidden="1">{"TAB1",#N/A,TRUE,"GENERAL";"TAB2",#N/A,TRUE,"GENERAL";"TAB3",#N/A,TRUE,"GENERAL";"TAB4",#N/A,TRUE,"GENERAL";"TAB5",#N/A,TRUE,"GENERAL"}</definedName>
    <definedName name="______i6" localSheetId="57" hidden="1">{"TAB1",#N/A,TRUE,"GENERAL";"TAB2",#N/A,TRUE,"GENERAL";"TAB3",#N/A,TRUE,"GENERAL";"TAB4",#N/A,TRUE,"GENERAL";"TAB5",#N/A,TRUE,"GENERAL"}</definedName>
    <definedName name="______i6" localSheetId="58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56" hidden="1">{"via1",#N/A,TRUE,"general";"via2",#N/A,TRUE,"general";"via3",#N/A,TRUE,"general"}</definedName>
    <definedName name="______i7" localSheetId="57" hidden="1">{"via1",#N/A,TRUE,"general";"via2",#N/A,TRUE,"general";"via3",#N/A,TRUE,"general"}</definedName>
    <definedName name="______i7" localSheetId="58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56" hidden="1">{"TAB1",#N/A,TRUE,"GENERAL";"TAB2",#N/A,TRUE,"GENERAL";"TAB3",#N/A,TRUE,"GENERAL";"TAB4",#N/A,TRUE,"GENERAL";"TAB5",#N/A,TRUE,"GENERAL"}</definedName>
    <definedName name="______i77" localSheetId="57" hidden="1">{"TAB1",#N/A,TRUE,"GENERAL";"TAB2",#N/A,TRUE,"GENERAL";"TAB3",#N/A,TRUE,"GENERAL";"TAB4",#N/A,TRUE,"GENERAL";"TAB5",#N/A,TRUE,"GENERAL"}</definedName>
    <definedName name="______i77" localSheetId="58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56" hidden="1">{"via1",#N/A,TRUE,"general";"via2",#N/A,TRUE,"general";"via3",#N/A,TRUE,"general"}</definedName>
    <definedName name="______i8" localSheetId="57" hidden="1">{"via1",#N/A,TRUE,"general";"via2",#N/A,TRUE,"general";"via3",#N/A,TRUE,"general"}</definedName>
    <definedName name="______i8" localSheetId="58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56" hidden="1">{"TAB1",#N/A,TRUE,"GENERAL";"TAB2",#N/A,TRUE,"GENERAL";"TAB3",#N/A,TRUE,"GENERAL";"TAB4",#N/A,TRUE,"GENERAL";"TAB5",#N/A,TRUE,"GENERAL"}</definedName>
    <definedName name="______i9" localSheetId="57" hidden="1">{"TAB1",#N/A,TRUE,"GENERAL";"TAB2",#N/A,TRUE,"GENERAL";"TAB3",#N/A,TRUE,"GENERAL";"TAB4",#N/A,TRUE,"GENERAL";"TAB5",#N/A,TRUE,"GENERAL"}</definedName>
    <definedName name="______i9" localSheetId="58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k3" localSheetId="56" hidden="1">{"TAB1",#N/A,TRUE,"GENERAL";"TAB2",#N/A,TRUE,"GENERAL";"TAB3",#N/A,TRUE,"GENERAL";"TAB4",#N/A,TRUE,"GENERAL";"TAB5",#N/A,TRUE,"GENERAL"}</definedName>
    <definedName name="______k3" localSheetId="57" hidden="1">{"TAB1",#N/A,TRUE,"GENERAL";"TAB2",#N/A,TRUE,"GENERAL";"TAB3",#N/A,TRUE,"GENERAL";"TAB4",#N/A,TRUE,"GENERAL";"TAB5",#N/A,TRUE,"GENERAL"}</definedName>
    <definedName name="______k3" localSheetId="58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56" hidden="1">{"via1",#N/A,TRUE,"general";"via2",#N/A,TRUE,"general";"via3",#N/A,TRUE,"general"}</definedName>
    <definedName name="______k4" localSheetId="57" hidden="1">{"via1",#N/A,TRUE,"general";"via2",#N/A,TRUE,"general";"via3",#N/A,TRUE,"general"}</definedName>
    <definedName name="______k4" localSheetId="58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56" hidden="1">{"via1",#N/A,TRUE,"general";"via2",#N/A,TRUE,"general";"via3",#N/A,TRUE,"general"}</definedName>
    <definedName name="______k5" localSheetId="57" hidden="1">{"via1",#N/A,TRUE,"general";"via2",#N/A,TRUE,"general";"via3",#N/A,TRUE,"general"}</definedName>
    <definedName name="______k5" localSheetId="58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56" hidden="1">{"TAB1",#N/A,TRUE,"GENERAL";"TAB2",#N/A,TRUE,"GENERAL";"TAB3",#N/A,TRUE,"GENERAL";"TAB4",#N/A,TRUE,"GENERAL";"TAB5",#N/A,TRUE,"GENERAL"}</definedName>
    <definedName name="______k6" localSheetId="57" hidden="1">{"TAB1",#N/A,TRUE,"GENERAL";"TAB2",#N/A,TRUE,"GENERAL";"TAB3",#N/A,TRUE,"GENERAL";"TAB4",#N/A,TRUE,"GENERAL";"TAB5",#N/A,TRUE,"GENERAL"}</definedName>
    <definedName name="______k6" localSheetId="58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56" hidden="1">{"via1",#N/A,TRUE,"general";"via2",#N/A,TRUE,"general";"via3",#N/A,TRUE,"general"}</definedName>
    <definedName name="______k7" localSheetId="57" hidden="1">{"via1",#N/A,TRUE,"general";"via2",#N/A,TRUE,"general";"via3",#N/A,TRUE,"general"}</definedName>
    <definedName name="______k7" localSheetId="58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56" hidden="1">{"via1",#N/A,TRUE,"general";"via2",#N/A,TRUE,"general";"via3",#N/A,TRUE,"general"}</definedName>
    <definedName name="______k8" localSheetId="57" hidden="1">{"via1",#N/A,TRUE,"general";"via2",#N/A,TRUE,"general";"via3",#N/A,TRUE,"general"}</definedName>
    <definedName name="______k8" localSheetId="58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56" hidden="1">{"TAB1",#N/A,TRUE,"GENERAL";"TAB2",#N/A,TRUE,"GENERAL";"TAB3",#N/A,TRUE,"GENERAL";"TAB4",#N/A,TRUE,"GENERAL";"TAB5",#N/A,TRUE,"GENERAL"}</definedName>
    <definedName name="______k9" localSheetId="57" hidden="1">{"TAB1",#N/A,TRUE,"GENERAL";"TAB2",#N/A,TRUE,"GENERAL";"TAB3",#N/A,TRUE,"GENERAL";"TAB4",#N/A,TRUE,"GENERAL";"TAB5",#N/A,TRUE,"GENERAL"}</definedName>
    <definedName name="______k9" localSheetId="58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56" hidden="1">{"TAB1",#N/A,TRUE,"GENERAL";"TAB2",#N/A,TRUE,"GENERAL";"TAB3",#N/A,TRUE,"GENERAL";"TAB4",#N/A,TRUE,"GENERAL";"TAB5",#N/A,TRUE,"GENERAL"}</definedName>
    <definedName name="______kjk6" localSheetId="57" hidden="1">{"TAB1",#N/A,TRUE,"GENERAL";"TAB2",#N/A,TRUE,"GENERAL";"TAB3",#N/A,TRUE,"GENERAL";"TAB4",#N/A,TRUE,"GENERAL";"TAB5",#N/A,TRUE,"GENERAL"}</definedName>
    <definedName name="______kjk6" localSheetId="58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l9001">#REF!</definedName>
    <definedName name="______m3" localSheetId="56" hidden="1">{"via1",#N/A,TRUE,"general";"via2",#N/A,TRUE,"general";"via3",#N/A,TRUE,"general"}</definedName>
    <definedName name="______m3" localSheetId="57" hidden="1">{"via1",#N/A,TRUE,"general";"via2",#N/A,TRUE,"general";"via3",#N/A,TRUE,"general"}</definedName>
    <definedName name="______m3" localSheetId="58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56" hidden="1">{"TAB1",#N/A,TRUE,"GENERAL";"TAB2",#N/A,TRUE,"GENERAL";"TAB3",#N/A,TRUE,"GENERAL";"TAB4",#N/A,TRUE,"GENERAL";"TAB5",#N/A,TRUE,"GENERAL"}</definedName>
    <definedName name="______m4" localSheetId="57" hidden="1">{"TAB1",#N/A,TRUE,"GENERAL";"TAB2",#N/A,TRUE,"GENERAL";"TAB3",#N/A,TRUE,"GENERAL";"TAB4",#N/A,TRUE,"GENERAL";"TAB5",#N/A,TRUE,"GENERAL"}</definedName>
    <definedName name="______m4" localSheetId="58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56" hidden="1">{"via1",#N/A,TRUE,"general";"via2",#N/A,TRUE,"general";"via3",#N/A,TRUE,"general"}</definedName>
    <definedName name="______m5" localSheetId="57" hidden="1">{"via1",#N/A,TRUE,"general";"via2",#N/A,TRUE,"general";"via3",#N/A,TRUE,"general"}</definedName>
    <definedName name="______m5" localSheetId="58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56" hidden="1">{"TAB1",#N/A,TRUE,"GENERAL";"TAB2",#N/A,TRUE,"GENERAL";"TAB3",#N/A,TRUE,"GENERAL";"TAB4",#N/A,TRUE,"GENERAL";"TAB5",#N/A,TRUE,"GENERAL"}</definedName>
    <definedName name="______m6" localSheetId="57" hidden="1">{"TAB1",#N/A,TRUE,"GENERAL";"TAB2",#N/A,TRUE,"GENERAL";"TAB3",#N/A,TRUE,"GENERAL";"TAB4",#N/A,TRUE,"GENERAL";"TAB5",#N/A,TRUE,"GENERAL"}</definedName>
    <definedName name="______m6" localSheetId="58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56" hidden="1">{"TAB1",#N/A,TRUE,"GENERAL";"TAB2",#N/A,TRUE,"GENERAL";"TAB3",#N/A,TRUE,"GENERAL";"TAB4",#N/A,TRUE,"GENERAL";"TAB5",#N/A,TRUE,"GENERAL"}</definedName>
    <definedName name="______m7" localSheetId="57" hidden="1">{"TAB1",#N/A,TRUE,"GENERAL";"TAB2",#N/A,TRUE,"GENERAL";"TAB3",#N/A,TRUE,"GENERAL";"TAB4",#N/A,TRUE,"GENERAL";"TAB5",#N/A,TRUE,"GENERAL"}</definedName>
    <definedName name="______m7" localSheetId="58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56" hidden="1">{"via1",#N/A,TRUE,"general";"via2",#N/A,TRUE,"general";"via3",#N/A,TRUE,"general"}</definedName>
    <definedName name="______m8" localSheetId="57" hidden="1">{"via1",#N/A,TRUE,"general";"via2",#N/A,TRUE,"general";"via3",#N/A,TRUE,"general"}</definedName>
    <definedName name="______m8" localSheetId="58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56" hidden="1">{"via1",#N/A,TRUE,"general";"via2",#N/A,TRUE,"general";"via3",#N/A,TRUE,"general"}</definedName>
    <definedName name="______m9" localSheetId="57" hidden="1">{"via1",#N/A,TRUE,"general";"via2",#N/A,TRUE,"general";"via3",#N/A,TRUE,"general"}</definedName>
    <definedName name="______m9" localSheetId="5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MAT1">#REF!</definedName>
    <definedName name="______MOR15">#REF!</definedName>
    <definedName name="______n3" localSheetId="56" hidden="1">{"TAB1",#N/A,TRUE,"GENERAL";"TAB2",#N/A,TRUE,"GENERAL";"TAB3",#N/A,TRUE,"GENERAL";"TAB4",#N/A,TRUE,"GENERAL";"TAB5",#N/A,TRUE,"GENERAL"}</definedName>
    <definedName name="______n3" localSheetId="57" hidden="1">{"TAB1",#N/A,TRUE,"GENERAL";"TAB2",#N/A,TRUE,"GENERAL";"TAB3",#N/A,TRUE,"GENERAL";"TAB4",#N/A,TRUE,"GENERAL";"TAB5",#N/A,TRUE,"GENERAL"}</definedName>
    <definedName name="______n3" localSheetId="58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56" hidden="1">{"via1",#N/A,TRUE,"general";"via2",#N/A,TRUE,"general";"via3",#N/A,TRUE,"general"}</definedName>
    <definedName name="______n4" localSheetId="57" hidden="1">{"via1",#N/A,TRUE,"general";"via2",#N/A,TRUE,"general";"via3",#N/A,TRUE,"general"}</definedName>
    <definedName name="______n4" localSheetId="58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56" hidden="1">{"TAB1",#N/A,TRUE,"GENERAL";"TAB2",#N/A,TRUE,"GENERAL";"TAB3",#N/A,TRUE,"GENERAL";"TAB4",#N/A,TRUE,"GENERAL";"TAB5",#N/A,TRUE,"GENERAL"}</definedName>
    <definedName name="______n5" localSheetId="57" hidden="1">{"TAB1",#N/A,TRUE,"GENERAL";"TAB2",#N/A,TRUE,"GENERAL";"TAB3",#N/A,TRUE,"GENERAL";"TAB4",#N/A,TRUE,"GENERAL";"TAB5",#N/A,TRUE,"GENERAL"}</definedName>
    <definedName name="______n5" localSheetId="58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56" hidden="1">{"via1",#N/A,TRUE,"general";"via2",#N/A,TRUE,"general";"via3",#N/A,TRUE,"general"}</definedName>
    <definedName name="______nyn7" localSheetId="57" hidden="1">{"via1",#N/A,TRUE,"general";"via2",#N/A,TRUE,"general";"via3",#N/A,TRUE,"general"}</definedName>
    <definedName name="______nyn7" localSheetId="58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56" hidden="1">{"via1",#N/A,TRUE,"general";"via2",#N/A,TRUE,"general";"via3",#N/A,TRUE,"general"}</definedName>
    <definedName name="______o4" localSheetId="57" hidden="1">{"via1",#N/A,TRUE,"general";"via2",#N/A,TRUE,"general";"via3",#N/A,TRUE,"general"}</definedName>
    <definedName name="______o4" localSheetId="58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56" hidden="1">{"TAB1",#N/A,TRUE,"GENERAL";"TAB2",#N/A,TRUE,"GENERAL";"TAB3",#N/A,TRUE,"GENERAL";"TAB4",#N/A,TRUE,"GENERAL";"TAB5",#N/A,TRUE,"GENERAL"}</definedName>
    <definedName name="______o5" localSheetId="57" hidden="1">{"TAB1",#N/A,TRUE,"GENERAL";"TAB2",#N/A,TRUE,"GENERAL";"TAB3",#N/A,TRUE,"GENERAL";"TAB4",#N/A,TRUE,"GENERAL";"TAB5",#N/A,TRUE,"GENERAL"}</definedName>
    <definedName name="______o5" localSheetId="58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56" hidden="1">{"TAB1",#N/A,TRUE,"GENERAL";"TAB2",#N/A,TRUE,"GENERAL";"TAB3",#N/A,TRUE,"GENERAL";"TAB4",#N/A,TRUE,"GENERAL";"TAB5",#N/A,TRUE,"GENERAL"}</definedName>
    <definedName name="______o6" localSheetId="57" hidden="1">{"TAB1",#N/A,TRUE,"GENERAL";"TAB2",#N/A,TRUE,"GENERAL";"TAB3",#N/A,TRUE,"GENERAL";"TAB4",#N/A,TRUE,"GENERAL";"TAB5",#N/A,TRUE,"GENERAL"}</definedName>
    <definedName name="______o6" localSheetId="58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56" hidden="1">{"TAB1",#N/A,TRUE,"GENERAL";"TAB2",#N/A,TRUE,"GENERAL";"TAB3",#N/A,TRUE,"GENERAL";"TAB4",#N/A,TRUE,"GENERAL";"TAB5",#N/A,TRUE,"GENERAL"}</definedName>
    <definedName name="______o7" localSheetId="57" hidden="1">{"TAB1",#N/A,TRUE,"GENERAL";"TAB2",#N/A,TRUE,"GENERAL";"TAB3",#N/A,TRUE,"GENERAL";"TAB4",#N/A,TRUE,"GENERAL";"TAB5",#N/A,TRUE,"GENERAL"}</definedName>
    <definedName name="______o7" localSheetId="58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56" hidden="1">{"via1",#N/A,TRUE,"general";"via2",#N/A,TRUE,"general";"via3",#N/A,TRUE,"general"}</definedName>
    <definedName name="______o8" localSheetId="57" hidden="1">{"via1",#N/A,TRUE,"general";"via2",#N/A,TRUE,"general";"via3",#N/A,TRUE,"general"}</definedName>
    <definedName name="______o8" localSheetId="58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56" hidden="1">{"TAB1",#N/A,TRUE,"GENERAL";"TAB2",#N/A,TRUE,"GENERAL";"TAB3",#N/A,TRUE,"GENERAL";"TAB4",#N/A,TRUE,"GENERAL";"TAB5",#N/A,TRUE,"GENERAL"}</definedName>
    <definedName name="______o9" localSheetId="57" hidden="1">{"TAB1",#N/A,TRUE,"GENERAL";"TAB2",#N/A,TRUE,"GENERAL";"TAB3",#N/A,TRUE,"GENERAL";"TAB4",#N/A,TRUE,"GENERAL";"TAB5",#N/A,TRUE,"GENERAL"}</definedName>
    <definedName name="______o9" localSheetId="58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56" hidden="1">{"via1",#N/A,TRUE,"general";"via2",#N/A,TRUE,"general";"via3",#N/A,TRUE,"general"}</definedName>
    <definedName name="______p6" localSheetId="57" hidden="1">{"via1",#N/A,TRUE,"general";"via2",#N/A,TRUE,"general";"via3",#N/A,TRUE,"general"}</definedName>
    <definedName name="______p6" localSheetId="58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56" hidden="1">{"via1",#N/A,TRUE,"general";"via2",#N/A,TRUE,"general";"via3",#N/A,TRUE,"general"}</definedName>
    <definedName name="______p7" localSheetId="57" hidden="1">{"via1",#N/A,TRUE,"general";"via2",#N/A,TRUE,"general";"via3",#N/A,TRUE,"general"}</definedName>
    <definedName name="______p7" localSheetId="58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56" hidden="1">{"TAB1",#N/A,TRUE,"GENERAL";"TAB2",#N/A,TRUE,"GENERAL";"TAB3",#N/A,TRUE,"GENERAL";"TAB4",#N/A,TRUE,"GENERAL";"TAB5",#N/A,TRUE,"GENERAL"}</definedName>
    <definedName name="______p8" localSheetId="57" hidden="1">{"TAB1",#N/A,TRUE,"GENERAL";"TAB2",#N/A,TRUE,"GENERAL";"TAB3",#N/A,TRUE,"GENERAL";"TAB4",#N/A,TRUE,"GENERAL";"TAB5",#N/A,TRUE,"GENERAL"}</definedName>
    <definedName name="______p8" localSheetId="58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a1">#REF!</definedName>
    <definedName name="______Pa2">#REF!</definedName>
    <definedName name="______Pa3">#REF!</definedName>
    <definedName name="______Pa4">#REF!</definedName>
    <definedName name="______PJ50">#REF!</definedName>
    <definedName name="______pj51">#REF!</definedName>
    <definedName name="______Po2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PZ15">#REF!</definedName>
    <definedName name="______PZ20">#REF!</definedName>
    <definedName name="______PZ30">#REF!</definedName>
    <definedName name="______PZ40">#REF!</definedName>
    <definedName name="______PZ50">#REF!</definedName>
    <definedName name="______r" localSheetId="56" hidden="1">{"TAB1",#N/A,TRUE,"GENERAL";"TAB2",#N/A,TRUE,"GENERAL";"TAB3",#N/A,TRUE,"GENERAL";"TAB4",#N/A,TRUE,"GENERAL";"TAB5",#N/A,TRUE,"GENERAL"}</definedName>
    <definedName name="______r" localSheetId="57" hidden="1">{"TAB1",#N/A,TRUE,"GENERAL";"TAB2",#N/A,TRUE,"GENERAL";"TAB3",#N/A,TRUE,"GENERAL";"TAB4",#N/A,TRUE,"GENERAL";"TAB5",#N/A,TRUE,"GENERAL"}</definedName>
    <definedName name="______r" localSheetId="58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56" hidden="1">{"via1",#N/A,TRUE,"general";"via2",#N/A,TRUE,"general";"via3",#N/A,TRUE,"general"}</definedName>
    <definedName name="______r4r" localSheetId="57" hidden="1">{"via1",#N/A,TRUE,"general";"via2",#N/A,TRUE,"general";"via3",#N/A,TRUE,"general"}</definedName>
    <definedName name="______r4r" localSheetId="58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D43">#REF!</definedName>
    <definedName name="______RD63">#REF!</definedName>
    <definedName name="______RD64">#REF!</definedName>
    <definedName name="______RD83">#REF!</definedName>
    <definedName name="______RD84">#REF!</definedName>
    <definedName name="______RD86">#REF!</definedName>
    <definedName name="______rtu6" localSheetId="56" hidden="1">{"via1",#N/A,TRUE,"general";"via2",#N/A,TRUE,"general";"via3",#N/A,TRUE,"general"}</definedName>
    <definedName name="______rtu6" localSheetId="57" hidden="1">{"via1",#N/A,TRUE,"general";"via2",#N/A,TRUE,"general";"via3",#N/A,TRUE,"general"}</definedName>
    <definedName name="______rtu6" localSheetId="58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56" hidden="1">{"via1",#N/A,TRUE,"general";"via2",#N/A,TRUE,"general";"via3",#N/A,TRUE,"general"}</definedName>
    <definedName name="______s1" localSheetId="57" hidden="1">{"via1",#N/A,TRUE,"general";"via2",#N/A,TRUE,"general";"via3",#N/A,TRUE,"general"}</definedName>
    <definedName name="______s1" localSheetId="58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56" hidden="1">{"TAB1",#N/A,TRUE,"GENERAL";"TAB2",#N/A,TRUE,"GENERAL";"TAB3",#N/A,TRUE,"GENERAL";"TAB4",#N/A,TRUE,"GENERAL";"TAB5",#N/A,TRUE,"GENERAL"}</definedName>
    <definedName name="______s2" localSheetId="57" hidden="1">{"TAB1",#N/A,TRUE,"GENERAL";"TAB2",#N/A,TRUE,"GENERAL";"TAB3",#N/A,TRUE,"GENERAL";"TAB4",#N/A,TRUE,"GENERAL";"TAB5",#N/A,TRUE,"GENERAL"}</definedName>
    <definedName name="______s2" localSheetId="58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56" hidden="1">{"TAB1",#N/A,TRUE,"GENERAL";"TAB2",#N/A,TRUE,"GENERAL";"TAB3",#N/A,TRUE,"GENERAL";"TAB4",#N/A,TRUE,"GENERAL";"TAB5",#N/A,TRUE,"GENERAL"}</definedName>
    <definedName name="______s3" localSheetId="57" hidden="1">{"TAB1",#N/A,TRUE,"GENERAL";"TAB2",#N/A,TRUE,"GENERAL";"TAB3",#N/A,TRUE,"GENERAL";"TAB4",#N/A,TRUE,"GENERAL";"TAB5",#N/A,TRUE,"GENERAL"}</definedName>
    <definedName name="______s3" localSheetId="58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56" hidden="1">{"via1",#N/A,TRUE,"general";"via2",#N/A,TRUE,"general";"via3",#N/A,TRUE,"general"}</definedName>
    <definedName name="______s4" localSheetId="57" hidden="1">{"via1",#N/A,TRUE,"general";"via2",#N/A,TRUE,"general";"via3",#N/A,TRUE,"general"}</definedName>
    <definedName name="______s4" localSheetId="58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56" hidden="1">{"via1",#N/A,TRUE,"general";"via2",#N/A,TRUE,"general";"via3",#N/A,TRUE,"general"}</definedName>
    <definedName name="______s5" localSheetId="57" hidden="1">{"via1",#N/A,TRUE,"general";"via2",#N/A,TRUE,"general";"via3",#N/A,TRUE,"general"}</definedName>
    <definedName name="______s5" localSheetId="58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56" hidden="1">{"TAB1",#N/A,TRUE,"GENERAL";"TAB2",#N/A,TRUE,"GENERAL";"TAB3",#N/A,TRUE,"GENERAL";"TAB4",#N/A,TRUE,"GENERAL";"TAB5",#N/A,TRUE,"GENERAL"}</definedName>
    <definedName name="______s6" localSheetId="57" hidden="1">{"TAB1",#N/A,TRUE,"GENERAL";"TAB2",#N/A,TRUE,"GENERAL";"TAB3",#N/A,TRUE,"GENERAL";"TAB4",#N/A,TRUE,"GENERAL";"TAB5",#N/A,TRUE,"GENERAL"}</definedName>
    <definedName name="______s6" localSheetId="58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56" hidden="1">{"via1",#N/A,TRUE,"general";"via2",#N/A,TRUE,"general";"via3",#N/A,TRUE,"general"}</definedName>
    <definedName name="______s7" localSheetId="57" hidden="1">{"via1",#N/A,TRUE,"general";"via2",#N/A,TRUE,"general";"via3",#N/A,TRUE,"general"}</definedName>
    <definedName name="______s7" localSheetId="58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>#REF!</definedName>
    <definedName name="______SBC3">#REF!</definedName>
    <definedName name="______SBC5">#REF!</definedName>
    <definedName name="______SY106">#REF!</definedName>
    <definedName name="______SY126">#REF!</definedName>
    <definedName name="______SY166">#REF!</definedName>
    <definedName name="______SY186">#REF!</definedName>
    <definedName name="______SY206">#REF!</definedName>
    <definedName name="______SY86">#REF!</definedName>
    <definedName name="______t3" localSheetId="56" hidden="1">{"TAB1",#N/A,TRUE,"GENERAL";"TAB2",#N/A,TRUE,"GENERAL";"TAB3",#N/A,TRUE,"GENERAL";"TAB4",#N/A,TRUE,"GENERAL";"TAB5",#N/A,TRUE,"GENERAL"}</definedName>
    <definedName name="______t3" localSheetId="57" hidden="1">{"TAB1",#N/A,TRUE,"GENERAL";"TAB2",#N/A,TRUE,"GENERAL";"TAB3",#N/A,TRUE,"GENERAL";"TAB4",#N/A,TRUE,"GENERAL";"TAB5",#N/A,TRUE,"GENERAL"}</definedName>
    <definedName name="______t3" localSheetId="58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56" hidden="1">{"via1",#N/A,TRUE,"general";"via2",#N/A,TRUE,"general";"via3",#N/A,TRUE,"general"}</definedName>
    <definedName name="______t4" localSheetId="57" hidden="1">{"via1",#N/A,TRUE,"general";"via2",#N/A,TRUE,"general";"via3",#N/A,TRUE,"general"}</definedName>
    <definedName name="______t4" localSheetId="58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56" hidden="1">{"TAB1",#N/A,TRUE,"GENERAL";"TAB2",#N/A,TRUE,"GENERAL";"TAB3",#N/A,TRUE,"GENERAL";"TAB4",#N/A,TRUE,"GENERAL";"TAB5",#N/A,TRUE,"GENERAL"}</definedName>
    <definedName name="______t5" localSheetId="57" hidden="1">{"TAB1",#N/A,TRUE,"GENERAL";"TAB2",#N/A,TRUE,"GENERAL";"TAB3",#N/A,TRUE,"GENERAL";"TAB4",#N/A,TRUE,"GENERAL";"TAB5",#N/A,TRUE,"GENERAL"}</definedName>
    <definedName name="______t5" localSheetId="58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56" hidden="1">{"via1",#N/A,TRUE,"general";"via2",#N/A,TRUE,"general";"via3",#N/A,TRUE,"general"}</definedName>
    <definedName name="______t6" localSheetId="57" hidden="1">{"via1",#N/A,TRUE,"general";"via2",#N/A,TRUE,"general";"via3",#N/A,TRUE,"general"}</definedName>
    <definedName name="______t6" localSheetId="58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56" hidden="1">{"TAB1",#N/A,TRUE,"GENERAL";"TAB2",#N/A,TRUE,"GENERAL";"TAB3",#N/A,TRUE,"GENERAL";"TAB4",#N/A,TRUE,"GENERAL";"TAB5",#N/A,TRUE,"GENERAL"}</definedName>
    <definedName name="______t66" localSheetId="57" hidden="1">{"TAB1",#N/A,TRUE,"GENERAL";"TAB2",#N/A,TRUE,"GENERAL";"TAB3",#N/A,TRUE,"GENERAL";"TAB4",#N/A,TRUE,"GENERAL";"TAB5",#N/A,TRUE,"GENERAL"}</definedName>
    <definedName name="______t66" localSheetId="58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56" hidden="1">{"via1",#N/A,TRUE,"general";"via2",#N/A,TRUE,"general";"via3",#N/A,TRUE,"general"}</definedName>
    <definedName name="______t7" localSheetId="57" hidden="1">{"via1",#N/A,TRUE,"general";"via2",#N/A,TRUE,"general";"via3",#N/A,TRUE,"general"}</definedName>
    <definedName name="______t7" localSheetId="58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56" hidden="1">{"TAB1",#N/A,TRUE,"GENERAL";"TAB2",#N/A,TRUE,"GENERAL";"TAB3",#N/A,TRUE,"GENERAL";"TAB4",#N/A,TRUE,"GENERAL";"TAB5",#N/A,TRUE,"GENERAL"}</definedName>
    <definedName name="______t77" localSheetId="57" hidden="1">{"TAB1",#N/A,TRUE,"GENERAL";"TAB2",#N/A,TRUE,"GENERAL";"TAB3",#N/A,TRUE,"GENERAL";"TAB4",#N/A,TRUE,"GENERAL";"TAB5",#N/A,TRUE,"GENERAL"}</definedName>
    <definedName name="______t77" localSheetId="58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56" hidden="1">{"TAB1",#N/A,TRUE,"GENERAL";"TAB2",#N/A,TRUE,"GENERAL";"TAB3",#N/A,TRUE,"GENERAL";"TAB4",#N/A,TRUE,"GENERAL";"TAB5",#N/A,TRUE,"GENERAL"}</definedName>
    <definedName name="______t8" localSheetId="57" hidden="1">{"TAB1",#N/A,TRUE,"GENERAL";"TAB2",#N/A,TRUE,"GENERAL";"TAB3",#N/A,TRUE,"GENERAL";"TAB4",#N/A,TRUE,"GENERAL";"TAB5",#N/A,TRUE,"GENERAL"}</definedName>
    <definedName name="______t8" localSheetId="58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56" hidden="1">{"via1",#N/A,TRUE,"general";"via2",#N/A,TRUE,"general";"via3",#N/A,TRUE,"general"}</definedName>
    <definedName name="______t88" localSheetId="57" hidden="1">{"via1",#N/A,TRUE,"general";"via2",#N/A,TRUE,"general";"via3",#N/A,TRUE,"general"}</definedName>
    <definedName name="______t88" localSheetId="58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56" hidden="1">{"TAB1",#N/A,TRUE,"GENERAL";"TAB2",#N/A,TRUE,"GENERAL";"TAB3",#N/A,TRUE,"GENERAL";"TAB4",#N/A,TRUE,"GENERAL";"TAB5",#N/A,TRUE,"GENERAL"}</definedName>
    <definedName name="______t9" localSheetId="57" hidden="1">{"TAB1",#N/A,TRUE,"GENERAL";"TAB2",#N/A,TRUE,"GENERAL";"TAB3",#N/A,TRUE,"GENERAL";"TAB4",#N/A,TRUE,"GENERAL";"TAB5",#N/A,TRUE,"GENERAL"}</definedName>
    <definedName name="______t9" localSheetId="58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56" hidden="1">{"via1",#N/A,TRUE,"general";"via2",#N/A,TRUE,"general";"via3",#N/A,TRUE,"general"}</definedName>
    <definedName name="______t99" localSheetId="57" hidden="1">{"via1",#N/A,TRUE,"general";"via2",#N/A,TRUE,"general";"via3",#N/A,TRUE,"general"}</definedName>
    <definedName name="______t99" localSheetId="58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TA3">#REF!</definedName>
    <definedName name="______TA4">#REF!</definedName>
    <definedName name="______TD02">#N/A</definedName>
    <definedName name="______TD02_1">#NAME?</definedName>
    <definedName name="______TD02_2">#NAME?</definedName>
    <definedName name="______TD02_4">#NAME?</definedName>
    <definedName name="______TD02_6">#NAME?</definedName>
    <definedName name="______TD02_7">#NAME?</definedName>
    <definedName name="______TD02_8">#NAME?</definedName>
    <definedName name="______TE10">#REF!</definedName>
    <definedName name="______TE103">#REF!</definedName>
    <definedName name="______TE104">#REF!</definedName>
    <definedName name="______TE106">#REF!</definedName>
    <definedName name="______TE108">#REF!</definedName>
    <definedName name="______TE12">#REF!</definedName>
    <definedName name="______TE1210">#REF!</definedName>
    <definedName name="______TE123">#REF!</definedName>
    <definedName name="______TE124">#REF!</definedName>
    <definedName name="______TE126">#REF!</definedName>
    <definedName name="______TE128">#REF!</definedName>
    <definedName name="______TE3">#REF!</definedName>
    <definedName name="______TE4">#REF!</definedName>
    <definedName name="______TE43">#REF!</definedName>
    <definedName name="______TE6">#REF!</definedName>
    <definedName name="______TE63">#REF!</definedName>
    <definedName name="______TE64">#REF!</definedName>
    <definedName name="______TE8">#REF!</definedName>
    <definedName name="______TE83">#REF!</definedName>
    <definedName name="______TE84">#REF!</definedName>
    <definedName name="______TE86">#REF!</definedName>
    <definedName name="______TEE6">#REF!</definedName>
    <definedName name="______TP10">#REF!</definedName>
    <definedName name="______TP12">#REF!</definedName>
    <definedName name="______TP3">#REF!</definedName>
    <definedName name="______TP4">#REF!</definedName>
    <definedName name="______TP6">#REF!</definedName>
    <definedName name="______TP8">#REF!</definedName>
    <definedName name="______TS10">#REF!</definedName>
    <definedName name="______TS12">#REF!</definedName>
    <definedName name="______TS16">#REF!</definedName>
    <definedName name="______TS18">#REF!</definedName>
    <definedName name="______TS20">#REF!</definedName>
    <definedName name="______TS24">#REF!</definedName>
    <definedName name="______TS27">#REF!</definedName>
    <definedName name="______TS30">#REF!</definedName>
    <definedName name="______TS33">#REF!</definedName>
    <definedName name="______TS36">#REF!</definedName>
    <definedName name="______TS39">#REF!</definedName>
    <definedName name="______TS42">#REF!</definedName>
    <definedName name="______TS45">#REF!</definedName>
    <definedName name="______TS6">#REF!</definedName>
    <definedName name="______TS8">#REF!</definedName>
    <definedName name="______u4" localSheetId="56" hidden="1">{"TAB1",#N/A,TRUE,"GENERAL";"TAB2",#N/A,TRUE,"GENERAL";"TAB3",#N/A,TRUE,"GENERAL";"TAB4",#N/A,TRUE,"GENERAL";"TAB5",#N/A,TRUE,"GENERAL"}</definedName>
    <definedName name="______u4" localSheetId="57" hidden="1">{"TAB1",#N/A,TRUE,"GENERAL";"TAB2",#N/A,TRUE,"GENERAL";"TAB3",#N/A,TRUE,"GENERAL";"TAB4",#N/A,TRUE,"GENERAL";"TAB5",#N/A,TRUE,"GENERAL"}</definedName>
    <definedName name="______u4" localSheetId="58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56" hidden="1">{"TAB1",#N/A,TRUE,"GENERAL";"TAB2",#N/A,TRUE,"GENERAL";"TAB3",#N/A,TRUE,"GENERAL";"TAB4",#N/A,TRUE,"GENERAL";"TAB5",#N/A,TRUE,"GENERAL"}</definedName>
    <definedName name="______u5" localSheetId="57" hidden="1">{"TAB1",#N/A,TRUE,"GENERAL";"TAB2",#N/A,TRUE,"GENERAL";"TAB3",#N/A,TRUE,"GENERAL";"TAB4",#N/A,TRUE,"GENERAL";"TAB5",#N/A,TRUE,"GENERAL"}</definedName>
    <definedName name="______u5" localSheetId="58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56" hidden="1">{"TAB1",#N/A,TRUE,"GENERAL";"TAB2",#N/A,TRUE,"GENERAL";"TAB3",#N/A,TRUE,"GENERAL";"TAB4",#N/A,TRUE,"GENERAL";"TAB5",#N/A,TRUE,"GENERAL"}</definedName>
    <definedName name="______u6" localSheetId="57" hidden="1">{"TAB1",#N/A,TRUE,"GENERAL";"TAB2",#N/A,TRUE,"GENERAL";"TAB3",#N/A,TRUE,"GENERAL";"TAB4",#N/A,TRUE,"GENERAL";"TAB5",#N/A,TRUE,"GENERAL"}</definedName>
    <definedName name="______u6" localSheetId="58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56" hidden="1">{"via1",#N/A,TRUE,"general";"via2",#N/A,TRUE,"general";"via3",#N/A,TRUE,"general"}</definedName>
    <definedName name="______u7" localSheetId="57" hidden="1">{"via1",#N/A,TRUE,"general";"via2",#N/A,TRUE,"general";"via3",#N/A,TRUE,"general"}</definedName>
    <definedName name="______u7" localSheetId="58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56" hidden="1">{"TAB1",#N/A,TRUE,"GENERAL";"TAB2",#N/A,TRUE,"GENERAL";"TAB3",#N/A,TRUE,"GENERAL";"TAB4",#N/A,TRUE,"GENERAL";"TAB5",#N/A,TRUE,"GENERAL"}</definedName>
    <definedName name="______u8" localSheetId="57" hidden="1">{"TAB1",#N/A,TRUE,"GENERAL";"TAB2",#N/A,TRUE,"GENERAL";"TAB3",#N/A,TRUE,"GENERAL";"TAB4",#N/A,TRUE,"GENERAL";"TAB5",#N/A,TRUE,"GENERAL"}</definedName>
    <definedName name="______u8" localSheetId="58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56" hidden="1">{"TAB1",#N/A,TRUE,"GENERAL";"TAB2",#N/A,TRUE,"GENERAL";"TAB3",#N/A,TRUE,"GENERAL";"TAB4",#N/A,TRUE,"GENERAL";"TAB5",#N/A,TRUE,"GENERAL"}</definedName>
    <definedName name="______u9" localSheetId="57" hidden="1">{"TAB1",#N/A,TRUE,"GENERAL";"TAB2",#N/A,TRUE,"GENERAL";"TAB3",#N/A,TRUE,"GENERAL";"TAB4",#N/A,TRUE,"GENERAL";"TAB5",#N/A,TRUE,"GENERAL"}</definedName>
    <definedName name="______u9" localSheetId="5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56" hidden="1">{"TAB1",#N/A,TRUE,"GENERAL";"TAB2",#N/A,TRUE,"GENERAL";"TAB3",#N/A,TRUE,"GENERAL";"TAB4",#N/A,TRUE,"GENERAL";"TAB5",#N/A,TRUE,"GENERAL"}</definedName>
    <definedName name="______ur7" localSheetId="57" hidden="1">{"TAB1",#N/A,TRUE,"GENERAL";"TAB2",#N/A,TRUE,"GENERAL";"TAB3",#N/A,TRUE,"GENERAL";"TAB4",#N/A,TRUE,"GENERAL";"TAB5",#N/A,TRUE,"GENERAL"}</definedName>
    <definedName name="______ur7" localSheetId="58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URA10">#REF!</definedName>
    <definedName name="______URA12">#REF!</definedName>
    <definedName name="______URA3">#REF!</definedName>
    <definedName name="______URA4">#REF!</definedName>
    <definedName name="______URA6">#REF!</definedName>
    <definedName name="______URA8">#REF!</definedName>
    <definedName name="______URE10">#REF!</definedName>
    <definedName name="______URE12">#REF!</definedName>
    <definedName name="______URE3">#REF!</definedName>
    <definedName name="______URE4">#REF!</definedName>
    <definedName name="______URE6">#REF!</definedName>
    <definedName name="______URE8">#REF!</definedName>
    <definedName name="______us24">#REF!</definedName>
    <definedName name="______US27">#REF!</definedName>
    <definedName name="______US30">#REF!</definedName>
    <definedName name="______US33">#REF!</definedName>
    <definedName name="______US36">#REF!</definedName>
    <definedName name="______US39">#REF!</definedName>
    <definedName name="______US42">#REF!</definedName>
    <definedName name="______US45">#REF!</definedName>
    <definedName name="______US46">#REF!</definedName>
    <definedName name="______v2" localSheetId="56" hidden="1">{"via1",#N/A,TRUE,"general";"via2",#N/A,TRUE,"general";"via3",#N/A,TRUE,"general"}</definedName>
    <definedName name="______v2" localSheetId="57" hidden="1">{"via1",#N/A,TRUE,"general";"via2",#N/A,TRUE,"general";"via3",#N/A,TRUE,"general"}</definedName>
    <definedName name="______v2" localSheetId="58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56" hidden="1">{"TAB1",#N/A,TRUE,"GENERAL";"TAB2",#N/A,TRUE,"GENERAL";"TAB3",#N/A,TRUE,"GENERAL";"TAB4",#N/A,TRUE,"GENERAL";"TAB5",#N/A,TRUE,"GENERAL"}</definedName>
    <definedName name="______v3" localSheetId="57" hidden="1">{"TAB1",#N/A,TRUE,"GENERAL";"TAB2",#N/A,TRUE,"GENERAL";"TAB3",#N/A,TRUE,"GENERAL";"TAB4",#N/A,TRUE,"GENERAL";"TAB5",#N/A,TRUE,"GENERAL"}</definedName>
    <definedName name="______v3" localSheetId="58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56" hidden="1">{"TAB1",#N/A,TRUE,"GENERAL";"TAB2",#N/A,TRUE,"GENERAL";"TAB3",#N/A,TRUE,"GENERAL";"TAB4",#N/A,TRUE,"GENERAL";"TAB5",#N/A,TRUE,"GENERAL"}</definedName>
    <definedName name="______v4" localSheetId="57" hidden="1">{"TAB1",#N/A,TRUE,"GENERAL";"TAB2",#N/A,TRUE,"GENERAL";"TAB3",#N/A,TRUE,"GENERAL";"TAB4",#N/A,TRUE,"GENERAL";"TAB5",#N/A,TRUE,"GENERAL"}</definedName>
    <definedName name="______v4" localSheetId="58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56" hidden="1">{"TAB1",#N/A,TRUE,"GENERAL";"TAB2",#N/A,TRUE,"GENERAL";"TAB3",#N/A,TRUE,"GENERAL";"TAB4",#N/A,TRUE,"GENERAL";"TAB5",#N/A,TRUE,"GENERAL"}</definedName>
    <definedName name="______v5" localSheetId="57" hidden="1">{"TAB1",#N/A,TRUE,"GENERAL";"TAB2",#N/A,TRUE,"GENERAL";"TAB3",#N/A,TRUE,"GENERAL";"TAB4",#N/A,TRUE,"GENERAL";"TAB5",#N/A,TRUE,"GENERAL"}</definedName>
    <definedName name="______v5" localSheetId="58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56" hidden="1">{"TAB1",#N/A,TRUE,"GENERAL";"TAB2",#N/A,TRUE,"GENERAL";"TAB3",#N/A,TRUE,"GENERAL";"TAB4",#N/A,TRUE,"GENERAL";"TAB5",#N/A,TRUE,"GENERAL"}</definedName>
    <definedName name="______v6" localSheetId="57" hidden="1">{"TAB1",#N/A,TRUE,"GENERAL";"TAB2",#N/A,TRUE,"GENERAL";"TAB3",#N/A,TRUE,"GENERAL";"TAB4",#N/A,TRUE,"GENERAL";"TAB5",#N/A,TRUE,"GENERAL"}</definedName>
    <definedName name="______v6" localSheetId="58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56" hidden="1">{"via1",#N/A,TRUE,"general";"via2",#N/A,TRUE,"general";"via3",#N/A,TRUE,"general"}</definedName>
    <definedName name="______v7" localSheetId="57" hidden="1">{"via1",#N/A,TRUE,"general";"via2",#N/A,TRUE,"general";"via3",#N/A,TRUE,"general"}</definedName>
    <definedName name="______v7" localSheetId="58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56" hidden="1">{"TAB1",#N/A,TRUE,"GENERAL";"TAB2",#N/A,TRUE,"GENERAL";"TAB3",#N/A,TRUE,"GENERAL";"TAB4",#N/A,TRUE,"GENERAL";"TAB5",#N/A,TRUE,"GENERAL"}</definedName>
    <definedName name="______v8" localSheetId="57" hidden="1">{"TAB1",#N/A,TRUE,"GENERAL";"TAB2",#N/A,TRUE,"GENERAL";"TAB3",#N/A,TRUE,"GENERAL";"TAB4",#N/A,TRUE,"GENERAL";"TAB5",#N/A,TRUE,"GENERAL"}</definedName>
    <definedName name="______v8" localSheetId="58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56" hidden="1">{"TAB1",#N/A,TRUE,"GENERAL";"TAB2",#N/A,TRUE,"GENERAL";"TAB3",#N/A,TRUE,"GENERAL";"TAB4",#N/A,TRUE,"GENERAL";"TAB5",#N/A,TRUE,"GENERAL"}</definedName>
    <definedName name="______v9" localSheetId="57" hidden="1">{"TAB1",#N/A,TRUE,"GENERAL";"TAB2",#N/A,TRUE,"GENERAL";"TAB3",#N/A,TRUE,"GENERAL";"TAB4",#N/A,TRUE,"GENERAL";"TAB5",#N/A,TRUE,"GENERAL"}</definedName>
    <definedName name="______v9" localSheetId="5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CE10">#REF!</definedName>
    <definedName name="______VCE3">#REF!</definedName>
    <definedName name="______VCE4">#REF!</definedName>
    <definedName name="______VCE6">#REF!</definedName>
    <definedName name="______VCE8">#REF!</definedName>
    <definedName name="______vfv4" localSheetId="56" hidden="1">{"via1",#N/A,TRUE,"general";"via2",#N/A,TRUE,"general";"via3",#N/A,TRUE,"general"}</definedName>
    <definedName name="______vfv4" localSheetId="57" hidden="1">{"via1",#N/A,TRUE,"general";"via2",#N/A,TRUE,"general";"via3",#N/A,TRUE,"general"}</definedName>
    <definedName name="______vfv4" localSheetId="58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VPD1">#REF!</definedName>
    <definedName name="______VPI1">#REF!</definedName>
    <definedName name="______VRA1">#REF!</definedName>
    <definedName name="______x1" localSheetId="56" hidden="1">{"TAB1",#N/A,TRUE,"GENERAL";"TAB2",#N/A,TRUE,"GENERAL";"TAB3",#N/A,TRUE,"GENERAL";"TAB4",#N/A,TRUE,"GENERAL";"TAB5",#N/A,TRUE,"GENERAL"}</definedName>
    <definedName name="______x1" localSheetId="57" hidden="1">{"TAB1",#N/A,TRUE,"GENERAL";"TAB2",#N/A,TRUE,"GENERAL";"TAB3",#N/A,TRUE,"GENERAL";"TAB4",#N/A,TRUE,"GENERAL";"TAB5",#N/A,TRUE,"GENERAL"}</definedName>
    <definedName name="______x1" localSheetId="58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56" hidden="1">{"via1",#N/A,TRUE,"general";"via2",#N/A,TRUE,"general";"via3",#N/A,TRUE,"general"}</definedName>
    <definedName name="______x2" localSheetId="57" hidden="1">{"via1",#N/A,TRUE,"general";"via2",#N/A,TRUE,"general";"via3",#N/A,TRUE,"general"}</definedName>
    <definedName name="______x2" localSheetId="58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56" hidden="1">{"via1",#N/A,TRUE,"general";"via2",#N/A,TRUE,"general";"via3",#N/A,TRUE,"general"}</definedName>
    <definedName name="______x3" localSheetId="57" hidden="1">{"via1",#N/A,TRUE,"general";"via2",#N/A,TRUE,"general";"via3",#N/A,TRUE,"general"}</definedName>
    <definedName name="______x3" localSheetId="58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56" hidden="1">{"via1",#N/A,TRUE,"general";"via2",#N/A,TRUE,"general";"via3",#N/A,TRUE,"general"}</definedName>
    <definedName name="______x4" localSheetId="57" hidden="1">{"via1",#N/A,TRUE,"general";"via2",#N/A,TRUE,"general";"via3",#N/A,TRUE,"general"}</definedName>
    <definedName name="______x4" localSheetId="58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56" hidden="1">{"TAB1",#N/A,TRUE,"GENERAL";"TAB2",#N/A,TRUE,"GENERAL";"TAB3",#N/A,TRUE,"GENERAL";"TAB4",#N/A,TRUE,"GENERAL";"TAB5",#N/A,TRUE,"GENERAL"}</definedName>
    <definedName name="______x5" localSheetId="57" hidden="1">{"TAB1",#N/A,TRUE,"GENERAL";"TAB2",#N/A,TRUE,"GENERAL";"TAB3",#N/A,TRUE,"GENERAL";"TAB4",#N/A,TRUE,"GENERAL";"TAB5",#N/A,TRUE,"GENERAL"}</definedName>
    <definedName name="______x5" localSheetId="58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56" hidden="1">{"TAB1",#N/A,TRUE,"GENERAL";"TAB2",#N/A,TRUE,"GENERAL";"TAB3",#N/A,TRUE,"GENERAL";"TAB4",#N/A,TRUE,"GENERAL";"TAB5",#N/A,TRUE,"GENERAL"}</definedName>
    <definedName name="______x6" localSheetId="57" hidden="1">{"TAB1",#N/A,TRUE,"GENERAL";"TAB2",#N/A,TRUE,"GENERAL";"TAB3",#N/A,TRUE,"GENERAL";"TAB4",#N/A,TRUE,"GENERAL";"TAB5",#N/A,TRUE,"GENERAL"}</definedName>
    <definedName name="______x6" localSheetId="58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56" hidden="1">{"TAB1",#N/A,TRUE,"GENERAL";"TAB2",#N/A,TRUE,"GENERAL";"TAB3",#N/A,TRUE,"GENERAL";"TAB4",#N/A,TRUE,"GENERAL";"TAB5",#N/A,TRUE,"GENERAL"}</definedName>
    <definedName name="______x7" localSheetId="57" hidden="1">{"TAB1",#N/A,TRUE,"GENERAL";"TAB2",#N/A,TRUE,"GENERAL";"TAB3",#N/A,TRUE,"GENERAL";"TAB4",#N/A,TRUE,"GENERAL";"TAB5",#N/A,TRUE,"GENERAL"}</definedName>
    <definedName name="______x7" localSheetId="58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56" hidden="1">{"via1",#N/A,TRUE,"general";"via2",#N/A,TRUE,"general";"via3",#N/A,TRUE,"general"}</definedName>
    <definedName name="______x8" localSheetId="57" hidden="1">{"via1",#N/A,TRUE,"general";"via2",#N/A,TRUE,"general";"via3",#N/A,TRUE,"general"}</definedName>
    <definedName name="______x8" localSheetId="58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56" hidden="1">{"TAB1",#N/A,TRUE,"GENERAL";"TAB2",#N/A,TRUE,"GENERAL";"TAB3",#N/A,TRUE,"GENERAL";"TAB4",#N/A,TRUE,"GENERAL";"TAB5",#N/A,TRUE,"GENERAL"}</definedName>
    <definedName name="______x9" localSheetId="57" hidden="1">{"TAB1",#N/A,TRUE,"GENERAL";"TAB2",#N/A,TRUE,"GENERAL";"TAB3",#N/A,TRUE,"GENERAL";"TAB4",#N/A,TRUE,"GENERAL";"TAB5",#N/A,TRUE,"GENERAL"}</definedName>
    <definedName name="______x9" localSheetId="58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xlnm.Database">"#REF!"</definedName>
    <definedName name="______xlnm.Database_1">"#REF!"</definedName>
    <definedName name="______xlnm.Database_2">"#REF!"</definedName>
    <definedName name="______y2" localSheetId="56" hidden="1">{"TAB1",#N/A,TRUE,"GENERAL";"TAB2",#N/A,TRUE,"GENERAL";"TAB3",#N/A,TRUE,"GENERAL";"TAB4",#N/A,TRUE,"GENERAL";"TAB5",#N/A,TRUE,"GENERAL"}</definedName>
    <definedName name="______y2" localSheetId="57" hidden="1">{"TAB1",#N/A,TRUE,"GENERAL";"TAB2",#N/A,TRUE,"GENERAL";"TAB3",#N/A,TRUE,"GENERAL";"TAB4",#N/A,TRUE,"GENERAL";"TAB5",#N/A,TRUE,"GENERAL"}</definedName>
    <definedName name="______y2" localSheetId="58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56" hidden="1">{"via1",#N/A,TRUE,"general";"via2",#N/A,TRUE,"general";"via3",#N/A,TRUE,"general"}</definedName>
    <definedName name="______y3" localSheetId="57" hidden="1">{"via1",#N/A,TRUE,"general";"via2",#N/A,TRUE,"general";"via3",#N/A,TRUE,"general"}</definedName>
    <definedName name="______y3" localSheetId="58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56" hidden="1">{"via1",#N/A,TRUE,"general";"via2",#N/A,TRUE,"general";"via3",#N/A,TRUE,"general"}</definedName>
    <definedName name="______y4" localSheetId="57" hidden="1">{"via1",#N/A,TRUE,"general";"via2",#N/A,TRUE,"general";"via3",#N/A,TRUE,"general"}</definedName>
    <definedName name="______y4" localSheetId="58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56" hidden="1">{"TAB1",#N/A,TRUE,"GENERAL";"TAB2",#N/A,TRUE,"GENERAL";"TAB3",#N/A,TRUE,"GENERAL";"TAB4",#N/A,TRUE,"GENERAL";"TAB5",#N/A,TRUE,"GENERAL"}</definedName>
    <definedName name="______y5" localSheetId="57" hidden="1">{"TAB1",#N/A,TRUE,"GENERAL";"TAB2",#N/A,TRUE,"GENERAL";"TAB3",#N/A,TRUE,"GENERAL";"TAB4",#N/A,TRUE,"GENERAL";"TAB5",#N/A,TRUE,"GENERAL"}</definedName>
    <definedName name="______y5" localSheetId="58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56" hidden="1">{"via1",#N/A,TRUE,"general";"via2",#N/A,TRUE,"general";"via3",#N/A,TRUE,"general"}</definedName>
    <definedName name="______y6" localSheetId="57" hidden="1">{"via1",#N/A,TRUE,"general";"via2",#N/A,TRUE,"general";"via3",#N/A,TRUE,"general"}</definedName>
    <definedName name="______y6" localSheetId="58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56" hidden="1">{"via1",#N/A,TRUE,"general";"via2",#N/A,TRUE,"general";"via3",#N/A,TRUE,"general"}</definedName>
    <definedName name="______y7" localSheetId="57" hidden="1">{"via1",#N/A,TRUE,"general";"via2",#N/A,TRUE,"general";"via3",#N/A,TRUE,"general"}</definedName>
    <definedName name="______y7" localSheetId="58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56" hidden="1">{"via1",#N/A,TRUE,"general";"via2",#N/A,TRUE,"general";"via3",#N/A,TRUE,"general"}</definedName>
    <definedName name="______y8" localSheetId="57" hidden="1">{"via1",#N/A,TRUE,"general";"via2",#N/A,TRUE,"general";"via3",#N/A,TRUE,"general"}</definedName>
    <definedName name="______y8" localSheetId="58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56" hidden="1">{"TAB1",#N/A,TRUE,"GENERAL";"TAB2",#N/A,TRUE,"GENERAL";"TAB3",#N/A,TRUE,"GENERAL";"TAB4",#N/A,TRUE,"GENERAL";"TAB5",#N/A,TRUE,"GENERAL"}</definedName>
    <definedName name="______y9" localSheetId="57" hidden="1">{"TAB1",#N/A,TRUE,"GENERAL";"TAB2",#N/A,TRUE,"GENERAL";"TAB3",#N/A,TRUE,"GENERAL";"TAB4",#N/A,TRUE,"GENERAL";"TAB5",#N/A,TRUE,"GENERAL"}</definedName>
    <definedName name="______y9" localSheetId="58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56" hidden="1">{"TAB1",#N/A,TRUE,"GENERAL";"TAB2",#N/A,TRUE,"GENERAL";"TAB3",#N/A,TRUE,"GENERAL";"TAB4",#N/A,TRUE,"GENERAL";"TAB5",#N/A,TRUE,"GENERAL"}</definedName>
    <definedName name="______z1" localSheetId="57" hidden="1">{"TAB1",#N/A,TRUE,"GENERAL";"TAB2",#N/A,TRUE,"GENERAL";"TAB3",#N/A,TRUE,"GENERAL";"TAB4",#N/A,TRUE,"GENERAL";"TAB5",#N/A,TRUE,"GENERAL"}</definedName>
    <definedName name="______z1" localSheetId="58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56" hidden="1">{"via1",#N/A,TRUE,"general";"via2",#N/A,TRUE,"general";"via3",#N/A,TRUE,"general"}</definedName>
    <definedName name="______z2" localSheetId="57" hidden="1">{"via1",#N/A,TRUE,"general";"via2",#N/A,TRUE,"general";"via3",#N/A,TRUE,"general"}</definedName>
    <definedName name="______z2" localSheetId="58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56" hidden="1">{"via1",#N/A,TRUE,"general";"via2",#N/A,TRUE,"general";"via3",#N/A,TRUE,"general"}</definedName>
    <definedName name="______z3" localSheetId="57" hidden="1">{"via1",#N/A,TRUE,"general";"via2",#N/A,TRUE,"general";"via3",#N/A,TRUE,"general"}</definedName>
    <definedName name="______z3" localSheetId="58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56" hidden="1">{"TAB1",#N/A,TRUE,"GENERAL";"TAB2",#N/A,TRUE,"GENERAL";"TAB3",#N/A,TRUE,"GENERAL";"TAB4",#N/A,TRUE,"GENERAL";"TAB5",#N/A,TRUE,"GENERAL"}</definedName>
    <definedName name="______z4" localSheetId="57" hidden="1">{"TAB1",#N/A,TRUE,"GENERAL";"TAB2",#N/A,TRUE,"GENERAL";"TAB3",#N/A,TRUE,"GENERAL";"TAB4",#N/A,TRUE,"GENERAL";"TAB5",#N/A,TRUE,"GENERAL"}</definedName>
    <definedName name="______z4" localSheetId="58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56" hidden="1">{"via1",#N/A,TRUE,"general";"via2",#N/A,TRUE,"general";"via3",#N/A,TRUE,"general"}</definedName>
    <definedName name="______z5" localSheetId="57" hidden="1">{"via1",#N/A,TRUE,"general";"via2",#N/A,TRUE,"general";"via3",#N/A,TRUE,"general"}</definedName>
    <definedName name="______z5" localSheetId="58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56" hidden="1">{"TAB1",#N/A,TRUE,"GENERAL";"TAB2",#N/A,TRUE,"GENERAL";"TAB3",#N/A,TRUE,"GENERAL";"TAB4",#N/A,TRUE,"GENERAL";"TAB5",#N/A,TRUE,"GENERAL"}</definedName>
    <definedName name="______z6" localSheetId="57" hidden="1">{"TAB1",#N/A,TRUE,"GENERAL";"TAB2",#N/A,TRUE,"GENERAL";"TAB3",#N/A,TRUE,"GENERAL";"TAB4",#N/A,TRUE,"GENERAL";"TAB5",#N/A,TRUE,"GENERAL"}</definedName>
    <definedName name="______z6" localSheetId="58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a1" localSheetId="56" hidden="1">{"TAB1",#N/A,TRUE,"GENERAL";"TAB2",#N/A,TRUE,"GENERAL";"TAB3",#N/A,TRUE,"GENERAL";"TAB4",#N/A,TRUE,"GENERAL";"TAB5",#N/A,TRUE,"GENERAL"}</definedName>
    <definedName name="_____a1" localSheetId="57" hidden="1">{"TAB1",#N/A,TRUE,"GENERAL";"TAB2",#N/A,TRUE,"GENERAL";"TAB3",#N/A,TRUE,"GENERAL";"TAB4",#N/A,TRUE,"GENERAL";"TAB5",#N/A,TRUE,"GENERAL"}</definedName>
    <definedName name="_____a1" localSheetId="58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localSheetId="56" hidden="1">{"TAB1",#N/A,TRUE,"GENERAL";"TAB2",#N/A,TRUE,"GENERAL";"TAB3",#N/A,TRUE,"GENERAL";"TAB4",#N/A,TRUE,"GENERAL";"TAB5",#N/A,TRUE,"GENERAL"}</definedName>
    <definedName name="_____a3" localSheetId="57" hidden="1">{"TAB1",#N/A,TRUE,"GENERAL";"TAB2",#N/A,TRUE,"GENERAL";"TAB3",#N/A,TRUE,"GENERAL";"TAB4",#N/A,TRUE,"GENERAL";"TAB5",#N/A,TRUE,"GENERAL"}</definedName>
    <definedName name="_____a3" localSheetId="58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localSheetId="56" hidden="1">{"via1",#N/A,TRUE,"general";"via2",#N/A,TRUE,"general";"via3",#N/A,TRUE,"general"}</definedName>
    <definedName name="_____a4" localSheetId="57" hidden="1">{"via1",#N/A,TRUE,"general";"via2",#N/A,TRUE,"general";"via3",#N/A,TRUE,"general"}</definedName>
    <definedName name="_____a4" localSheetId="58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56" hidden="1">{"TAB1",#N/A,TRUE,"GENERAL";"TAB2",#N/A,TRUE,"GENERAL";"TAB3",#N/A,TRUE,"GENERAL";"TAB4",#N/A,TRUE,"GENERAL";"TAB5",#N/A,TRUE,"GENERAL"}</definedName>
    <definedName name="_____a5" localSheetId="57" hidden="1">{"TAB1",#N/A,TRUE,"GENERAL";"TAB2",#N/A,TRUE,"GENERAL";"TAB3",#N/A,TRUE,"GENERAL";"TAB4",#N/A,TRUE,"GENERAL";"TAB5",#N/A,TRUE,"GENERAL"}</definedName>
    <definedName name="_____a5" localSheetId="58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56" hidden="1">{"TAB1",#N/A,TRUE,"GENERAL";"TAB2",#N/A,TRUE,"GENERAL";"TAB3",#N/A,TRUE,"GENERAL";"TAB4",#N/A,TRUE,"GENERAL";"TAB5",#N/A,TRUE,"GENERAL"}</definedName>
    <definedName name="_____a6" localSheetId="57" hidden="1">{"TAB1",#N/A,TRUE,"GENERAL";"TAB2",#N/A,TRUE,"GENERAL";"TAB3",#N/A,TRUE,"GENERAL";"TAB4",#N/A,TRUE,"GENERAL";"TAB5",#N/A,TRUE,"GENERAL"}</definedName>
    <definedName name="_____a6" localSheetId="58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AS1" localSheetId="56" hidden="1">{#N/A,#N/A,TRUE,"INGENIERIA";#N/A,#N/A,TRUE,"COMPRAS";#N/A,#N/A,TRUE,"DIRECCION";#N/A,#N/A,TRUE,"RESUMEN"}</definedName>
    <definedName name="_____AAS1" localSheetId="57" hidden="1">{#N/A,#N/A,TRUE,"INGENIERIA";#N/A,#N/A,TRUE,"COMPRAS";#N/A,#N/A,TRUE,"DIRECCION";#N/A,#N/A,TRUE,"RESUMEN"}</definedName>
    <definedName name="_____AAS1" localSheetId="58" hidden="1">{#N/A,#N/A,TRUE,"INGENIERIA";#N/A,#N/A,TRUE,"COMPRAS";#N/A,#N/A,TRUE,"DIRECCION";#N/A,#N/A,TRUE,"RESUMEN"}</definedName>
    <definedName name="_____AAS1" hidden="1">{#N/A,#N/A,TRUE,"INGENIERIA";#N/A,#N/A,TRUE,"COMPRAS";#N/A,#N/A,TRUE,"DIRECCION";#N/A,#N/A,TRUE,"RESUMEN"}</definedName>
    <definedName name="_____ABC1" localSheetId="56" hidden="1">{#N/A,#N/A,TRUE,"1842CWN0"}</definedName>
    <definedName name="_____ABC1" localSheetId="57" hidden="1">{#N/A,#N/A,TRUE,"1842CWN0"}</definedName>
    <definedName name="_____ABC1" localSheetId="58" hidden="1">{#N/A,#N/A,TRUE,"1842CWN0"}</definedName>
    <definedName name="_____ABC1" hidden="1">{#N/A,#N/A,TRUE,"1842CWN0"}</definedName>
    <definedName name="_____abc2" localSheetId="56" hidden="1">{#N/A,#N/A,TRUE,"1842CWN0"}</definedName>
    <definedName name="_____abc2" localSheetId="57" hidden="1">{#N/A,#N/A,TRUE,"1842CWN0"}</definedName>
    <definedName name="_____abc2" localSheetId="58" hidden="1">{#N/A,#N/A,TRUE,"1842CWN0"}</definedName>
    <definedName name="_____abc2" hidden="1">{#N/A,#N/A,TRUE,"1842CWN0"}</definedName>
    <definedName name="_____AFC1">#REF!</definedName>
    <definedName name="_____AFC3">#REF!</definedName>
    <definedName name="_____AFC5">#REF!</definedName>
    <definedName name="_____aiu2">#REF!</definedName>
    <definedName name="_____ane7">#REF!</definedName>
    <definedName name="_____ane8">#REF!</definedName>
    <definedName name="_____apu1">#REF!</definedName>
    <definedName name="_____APU221">#REF!</definedName>
    <definedName name="_____APU465">#REF!</definedName>
    <definedName name="_____Atp2">#REF!</definedName>
    <definedName name="_____B136044">#REF!</definedName>
    <definedName name="_____B150019">#REF!</definedName>
    <definedName name="_____B195381">#REF!</definedName>
    <definedName name="_____b2" localSheetId="56" hidden="1">{"TAB1",#N/A,TRUE,"GENERAL";"TAB2",#N/A,TRUE,"GENERAL";"TAB3",#N/A,TRUE,"GENERAL";"TAB4",#N/A,TRUE,"GENERAL";"TAB5",#N/A,TRUE,"GENERAL"}</definedName>
    <definedName name="_____b2" localSheetId="57" hidden="1">{"TAB1",#N/A,TRUE,"GENERAL";"TAB2",#N/A,TRUE,"GENERAL";"TAB3",#N/A,TRUE,"GENERAL";"TAB4",#N/A,TRUE,"GENERAL";"TAB5",#N/A,TRUE,"GENERAL"}</definedName>
    <definedName name="_____b2" localSheetId="58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56" hidden="1">{"TAB1",#N/A,TRUE,"GENERAL";"TAB2",#N/A,TRUE,"GENERAL";"TAB3",#N/A,TRUE,"GENERAL";"TAB4",#N/A,TRUE,"GENERAL";"TAB5",#N/A,TRUE,"GENERAL"}</definedName>
    <definedName name="_____b3" localSheetId="57" hidden="1">{"TAB1",#N/A,TRUE,"GENERAL";"TAB2",#N/A,TRUE,"GENERAL";"TAB3",#N/A,TRUE,"GENERAL";"TAB4",#N/A,TRUE,"GENERAL";"TAB5",#N/A,TRUE,"GENERAL"}</definedName>
    <definedName name="_____b3" localSheetId="58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56" hidden="1">{"TAB1",#N/A,TRUE,"GENERAL";"TAB2",#N/A,TRUE,"GENERAL";"TAB3",#N/A,TRUE,"GENERAL";"TAB4",#N/A,TRUE,"GENERAL";"TAB5",#N/A,TRUE,"GENERAL"}</definedName>
    <definedName name="_____b4" localSheetId="57" hidden="1">{"TAB1",#N/A,TRUE,"GENERAL";"TAB2",#N/A,TRUE,"GENERAL";"TAB3",#N/A,TRUE,"GENERAL";"TAB4",#N/A,TRUE,"GENERAL";"TAB5",#N/A,TRUE,"GENERAL"}</definedName>
    <definedName name="_____b4" localSheetId="58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56" hidden="1">{"TAB1",#N/A,TRUE,"GENERAL";"TAB2",#N/A,TRUE,"GENERAL";"TAB3",#N/A,TRUE,"GENERAL";"TAB4",#N/A,TRUE,"GENERAL";"TAB5",#N/A,TRUE,"GENERAL"}</definedName>
    <definedName name="_____b5" localSheetId="57" hidden="1">{"TAB1",#N/A,TRUE,"GENERAL";"TAB2",#N/A,TRUE,"GENERAL";"TAB3",#N/A,TRUE,"GENERAL";"TAB4",#N/A,TRUE,"GENERAL";"TAB5",#N/A,TRUE,"GENERAL"}</definedName>
    <definedName name="_____b5" localSheetId="58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56" hidden="1">{"TAB1",#N/A,TRUE,"GENERAL";"TAB2",#N/A,TRUE,"GENERAL";"TAB3",#N/A,TRUE,"GENERAL";"TAB4",#N/A,TRUE,"GENERAL";"TAB5",#N/A,TRUE,"GENERAL"}</definedName>
    <definedName name="_____b6" localSheetId="57" hidden="1">{"TAB1",#N/A,TRUE,"GENERAL";"TAB2",#N/A,TRUE,"GENERAL";"TAB3",#N/A,TRUE,"GENERAL";"TAB4",#N/A,TRUE,"GENERAL";"TAB5",#N/A,TRUE,"GENERAL"}</definedName>
    <definedName name="_____b6" localSheetId="58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56" hidden="1">{"via1",#N/A,TRUE,"general";"via2",#N/A,TRUE,"general";"via3",#N/A,TRUE,"general"}</definedName>
    <definedName name="_____b7" localSheetId="57" hidden="1">{"via1",#N/A,TRUE,"general";"via2",#N/A,TRUE,"general";"via3",#N/A,TRUE,"general"}</definedName>
    <definedName name="_____b7" localSheetId="58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56" hidden="1">{"via1",#N/A,TRUE,"general";"via2",#N/A,TRUE,"general";"via3",#N/A,TRUE,"general"}</definedName>
    <definedName name="_____b8" localSheetId="57" hidden="1">{"via1",#N/A,TRUE,"general";"via2",#N/A,TRUE,"general";"via3",#N/A,TRUE,"general"}</definedName>
    <definedName name="_____b8" localSheetId="58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56" hidden="1">{"TAB1",#N/A,TRUE,"GENERAL";"TAB2",#N/A,TRUE,"GENERAL";"TAB3",#N/A,TRUE,"GENERAL";"TAB4",#N/A,TRUE,"GENERAL";"TAB5",#N/A,TRUE,"GENERAL"}</definedName>
    <definedName name="_____bb9" localSheetId="57" hidden="1">{"TAB1",#N/A,TRUE,"GENERAL";"TAB2",#N/A,TRUE,"GENERAL";"TAB3",#N/A,TRUE,"GENERAL";"TAB4",#N/A,TRUE,"GENERAL";"TAB5",#N/A,TRUE,"GENERAL"}</definedName>
    <definedName name="_____bb9" localSheetId="58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56" hidden="1">{"TAB1",#N/A,TRUE,"GENERAL";"TAB2",#N/A,TRUE,"GENERAL";"TAB3",#N/A,TRUE,"GENERAL";"TAB4",#N/A,TRUE,"GENERAL";"TAB5",#N/A,TRUE,"GENERAL"}</definedName>
    <definedName name="_____bgb5" localSheetId="57" hidden="1">{"TAB1",#N/A,TRUE,"GENERAL";"TAB2",#N/A,TRUE,"GENERAL";"TAB3",#N/A,TRUE,"GENERAL";"TAB4",#N/A,TRUE,"GENERAL";"TAB5",#N/A,TRUE,"GENERAL"}</definedName>
    <definedName name="_____bgb5" localSheetId="58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CHD1045">#REF!</definedName>
    <definedName name="_____CHD1090">#REF!</definedName>
    <definedName name="_____CHD1245">#REF!</definedName>
    <definedName name="_____CHD1290">#REF!</definedName>
    <definedName name="_____CHD445">#REF!</definedName>
    <definedName name="_____CHD490">#REF!</definedName>
    <definedName name="_____CHD645">#REF!</definedName>
    <definedName name="_____CHD690">#REF!</definedName>
    <definedName name="_____CHD845">#REF!</definedName>
    <definedName name="_____CHD890">#REF!</definedName>
    <definedName name="_____Cod1">#REF!</definedName>
    <definedName name="_____COD906">#REF!</definedName>
    <definedName name="_____cua1">#REF!</definedName>
    <definedName name="_____D119353">#REF!</definedName>
    <definedName name="_____D151661">#REF!</definedName>
    <definedName name="_____DCI1">#REF!</definedName>
    <definedName name="_____DDS1">#REF!</definedName>
    <definedName name="_____DEC93">#REF!</definedName>
    <definedName name="_____DGO1">#REF!</definedName>
    <definedName name="_____DGP1">#REF!</definedName>
    <definedName name="_____DIJ1">#REF!</definedName>
    <definedName name="_____DMD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EMC2">#REF!</definedName>
    <definedName name="_____EMC4">#REF!</definedName>
    <definedName name="_____EST1" localSheetId="5">#REF!</definedName>
    <definedName name="_____EST1">#REF!</definedName>
    <definedName name="_____EST10" localSheetId="5">#REF!</definedName>
    <definedName name="_____EST10">#REF!</definedName>
    <definedName name="_____EST11" localSheetId="5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F">#N/A</definedName>
    <definedName name="_____F_1">#NAME?</definedName>
    <definedName name="_____F_2">#NAME?</definedName>
    <definedName name="_____F_4">#NAME?</definedName>
    <definedName name="_____F_6">#NAME?</definedName>
    <definedName name="_____F_7">#NAME?</definedName>
    <definedName name="_____F_8">#NAME?</definedName>
    <definedName name="_____F206218">#REF!</definedName>
    <definedName name="_____f211166">#REF!</definedName>
    <definedName name="_____fei1">#REF!</definedName>
    <definedName name="_____fei10">#REF!</definedName>
    <definedName name="_____fei11">#REF!</definedName>
    <definedName name="_____fei12">#REF!</definedName>
    <definedName name="_____fei13">#REF!</definedName>
    <definedName name="_____fei14">#REF!</definedName>
    <definedName name="_____fei15">#REF!</definedName>
    <definedName name="_____fei16">#REF!</definedName>
    <definedName name="_____fei17">#REF!</definedName>
    <definedName name="_____fei18">#REF!</definedName>
    <definedName name="_____fei19">#REF!</definedName>
    <definedName name="_____fei2">#REF!</definedName>
    <definedName name="_____fei3">#REF!</definedName>
    <definedName name="_____fei4">#REF!</definedName>
    <definedName name="_____fei5">#REF!</definedName>
    <definedName name="_____fei6">#REF!</definedName>
    <definedName name="_____fei7">#REF!</definedName>
    <definedName name="_____fei8">#REF!</definedName>
    <definedName name="_____fei9">#REF!</definedName>
    <definedName name="_____ff2005">#N/A</definedName>
    <definedName name="_____ff2005_1">#NAME?</definedName>
    <definedName name="_____ff2005_2">#NAME?</definedName>
    <definedName name="_____ff2005_4">#NAME?</definedName>
    <definedName name="_____ff2005_6">#NAME?</definedName>
    <definedName name="_____ff2005_7">#NAME?</definedName>
    <definedName name="_____ff2005_8">#NAME?</definedName>
    <definedName name="_____FS01">#N/A</definedName>
    <definedName name="_____FS01_1">#NAME?</definedName>
    <definedName name="_____FS01_2">#NAME?</definedName>
    <definedName name="_____FS01_4">#NAME?</definedName>
    <definedName name="_____FS01_6">#NAME?</definedName>
    <definedName name="_____FS01_7">#NAME?</definedName>
    <definedName name="_____FS01_8">#NAME?</definedName>
    <definedName name="_____g2" localSheetId="56" hidden="1">{"TAB1",#N/A,TRUE,"GENERAL";"TAB2",#N/A,TRUE,"GENERAL";"TAB3",#N/A,TRUE,"GENERAL";"TAB4",#N/A,TRUE,"GENERAL";"TAB5",#N/A,TRUE,"GENERAL"}</definedName>
    <definedName name="_____g2" localSheetId="57" hidden="1">{"TAB1",#N/A,TRUE,"GENERAL";"TAB2",#N/A,TRUE,"GENERAL";"TAB3",#N/A,TRUE,"GENERAL";"TAB4",#N/A,TRUE,"GENERAL";"TAB5",#N/A,TRUE,"GENERAL"}</definedName>
    <definedName name="_____g2" localSheetId="58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56" hidden="1">{"via1",#N/A,TRUE,"general";"via2",#N/A,TRUE,"general";"via3",#N/A,TRUE,"general"}</definedName>
    <definedName name="_____g3" localSheetId="57" hidden="1">{"via1",#N/A,TRUE,"general";"via2",#N/A,TRUE,"general";"via3",#N/A,TRUE,"general"}</definedName>
    <definedName name="_____g3" localSheetId="58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56" hidden="1">{"via1",#N/A,TRUE,"general";"via2",#N/A,TRUE,"general";"via3",#N/A,TRUE,"general"}</definedName>
    <definedName name="_____g4" localSheetId="57" hidden="1">{"via1",#N/A,TRUE,"general";"via2",#N/A,TRUE,"general";"via3",#N/A,TRUE,"general"}</definedName>
    <definedName name="_____g4" localSheetId="58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56" hidden="1">{"via1",#N/A,TRUE,"general";"via2",#N/A,TRUE,"general";"via3",#N/A,TRUE,"general"}</definedName>
    <definedName name="_____g5" localSheetId="57" hidden="1">{"via1",#N/A,TRUE,"general";"via2",#N/A,TRUE,"general";"via3",#N/A,TRUE,"general"}</definedName>
    <definedName name="_____g5" localSheetId="58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56" hidden="1">{"via1",#N/A,TRUE,"general";"via2",#N/A,TRUE,"general";"via3",#N/A,TRUE,"general"}</definedName>
    <definedName name="_____g6" localSheetId="57" hidden="1">{"via1",#N/A,TRUE,"general";"via2",#N/A,TRUE,"general";"via3",#N/A,TRUE,"general"}</definedName>
    <definedName name="_____g6" localSheetId="58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56" hidden="1">{"TAB1",#N/A,TRUE,"GENERAL";"TAB2",#N/A,TRUE,"GENERAL";"TAB3",#N/A,TRUE,"GENERAL";"TAB4",#N/A,TRUE,"GENERAL";"TAB5",#N/A,TRUE,"GENERAL"}</definedName>
    <definedName name="_____g7" localSheetId="57" hidden="1">{"TAB1",#N/A,TRUE,"GENERAL";"TAB2",#N/A,TRUE,"GENERAL";"TAB3",#N/A,TRUE,"GENERAL";"TAB4",#N/A,TRUE,"GENERAL";"TAB5",#N/A,TRUE,"GENERAL"}</definedName>
    <definedName name="_____g7" localSheetId="58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56" hidden="1">{"TAB1",#N/A,TRUE,"GENERAL";"TAB2",#N/A,TRUE,"GENERAL";"TAB3",#N/A,TRUE,"GENERAL";"TAB4",#N/A,TRUE,"GENERAL";"TAB5",#N/A,TRUE,"GENERAL"}</definedName>
    <definedName name="_____GR1" localSheetId="57" hidden="1">{"TAB1",#N/A,TRUE,"GENERAL";"TAB2",#N/A,TRUE,"GENERAL";"TAB3",#N/A,TRUE,"GENERAL";"TAB4",#N/A,TRUE,"GENERAL";"TAB5",#N/A,TRUE,"GENERAL"}</definedName>
    <definedName name="_____GR1" localSheetId="58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56" hidden="1">{"via1",#N/A,TRUE,"general";"via2",#N/A,TRUE,"general";"via3",#N/A,TRUE,"general"}</definedName>
    <definedName name="_____gtr4" localSheetId="57" hidden="1">{"via1",#N/A,TRUE,"general";"via2",#N/A,TRUE,"general";"via3",#N/A,TRUE,"general"}</definedName>
    <definedName name="_____gtr4" localSheetId="58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56" hidden="1">{"via1",#N/A,TRUE,"general";"via2",#N/A,TRUE,"general";"via3",#N/A,TRUE,"general"}</definedName>
    <definedName name="_____h2" localSheetId="57" hidden="1">{"via1",#N/A,TRUE,"general";"via2",#N/A,TRUE,"general";"via3",#N/A,TRUE,"general"}</definedName>
    <definedName name="_____h2" localSheetId="58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56" hidden="1">{"via1",#N/A,TRUE,"general";"via2",#N/A,TRUE,"general";"via3",#N/A,TRUE,"general"}</definedName>
    <definedName name="_____h3" localSheetId="57" hidden="1">{"via1",#N/A,TRUE,"general";"via2",#N/A,TRUE,"general";"via3",#N/A,TRUE,"general"}</definedName>
    <definedName name="_____h3" localSheetId="58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56" hidden="1">{"TAB1",#N/A,TRUE,"GENERAL";"TAB2",#N/A,TRUE,"GENERAL";"TAB3",#N/A,TRUE,"GENERAL";"TAB4",#N/A,TRUE,"GENERAL";"TAB5",#N/A,TRUE,"GENERAL"}</definedName>
    <definedName name="_____h4" localSheetId="57" hidden="1">{"TAB1",#N/A,TRUE,"GENERAL";"TAB2",#N/A,TRUE,"GENERAL";"TAB3",#N/A,TRUE,"GENERAL";"TAB4",#N/A,TRUE,"GENERAL";"TAB5",#N/A,TRUE,"GENERAL"}</definedName>
    <definedName name="_____h4" localSheetId="58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56" hidden="1">{"TAB1",#N/A,TRUE,"GENERAL";"TAB2",#N/A,TRUE,"GENERAL";"TAB3",#N/A,TRUE,"GENERAL";"TAB4",#N/A,TRUE,"GENERAL";"TAB5",#N/A,TRUE,"GENERAL"}</definedName>
    <definedName name="_____h5" localSheetId="57" hidden="1">{"TAB1",#N/A,TRUE,"GENERAL";"TAB2",#N/A,TRUE,"GENERAL";"TAB3",#N/A,TRUE,"GENERAL";"TAB4",#N/A,TRUE,"GENERAL";"TAB5",#N/A,TRUE,"GENERAL"}</definedName>
    <definedName name="_____h5" localSheetId="58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56" hidden="1">{"via1",#N/A,TRUE,"general";"via2",#N/A,TRUE,"general";"via3",#N/A,TRUE,"general"}</definedName>
    <definedName name="_____h6" localSheetId="57" hidden="1">{"via1",#N/A,TRUE,"general";"via2",#N/A,TRUE,"general";"via3",#N/A,TRUE,"general"}</definedName>
    <definedName name="_____h6" localSheetId="58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56" hidden="1">{"TAB1",#N/A,TRUE,"GENERAL";"TAB2",#N/A,TRUE,"GENERAL";"TAB3",#N/A,TRUE,"GENERAL";"TAB4",#N/A,TRUE,"GENERAL";"TAB5",#N/A,TRUE,"GENERAL"}</definedName>
    <definedName name="_____h7" localSheetId="57" hidden="1">{"TAB1",#N/A,TRUE,"GENERAL";"TAB2",#N/A,TRUE,"GENERAL";"TAB3",#N/A,TRUE,"GENERAL";"TAB4",#N/A,TRUE,"GENERAL";"TAB5",#N/A,TRUE,"GENERAL"}</definedName>
    <definedName name="_____h7" localSheetId="58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56" hidden="1">{"via1",#N/A,TRUE,"general";"via2",#N/A,TRUE,"general";"via3",#N/A,TRUE,"general"}</definedName>
    <definedName name="_____h8" localSheetId="57" hidden="1">{"via1",#N/A,TRUE,"general";"via2",#N/A,TRUE,"general";"via3",#N/A,TRUE,"general"}</definedName>
    <definedName name="_____h8" localSheetId="58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56" hidden="1">{"via1",#N/A,TRUE,"general";"via2",#N/A,TRUE,"general";"via3",#N/A,TRUE,"general"}</definedName>
    <definedName name="_____hfh7" localSheetId="57" hidden="1">{"via1",#N/A,TRUE,"general";"via2",#N/A,TRUE,"general";"via3",#N/A,TRUE,"general"}</definedName>
    <definedName name="_____hfh7" localSheetId="5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localSheetId="56" hidden="1">{"via1",#N/A,TRUE,"general";"via2",#N/A,TRUE,"general";"via3",#N/A,TRUE,"general"}</definedName>
    <definedName name="_____i4" localSheetId="57" hidden="1">{"via1",#N/A,TRUE,"general";"via2",#N/A,TRUE,"general";"via3",#N/A,TRUE,"general"}</definedName>
    <definedName name="_____i4" localSheetId="58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56" hidden="1">{"TAB1",#N/A,TRUE,"GENERAL";"TAB2",#N/A,TRUE,"GENERAL";"TAB3",#N/A,TRUE,"GENERAL";"TAB4",#N/A,TRUE,"GENERAL";"TAB5",#N/A,TRUE,"GENERAL"}</definedName>
    <definedName name="_____i5" localSheetId="57" hidden="1">{"TAB1",#N/A,TRUE,"GENERAL";"TAB2",#N/A,TRUE,"GENERAL";"TAB3",#N/A,TRUE,"GENERAL";"TAB4",#N/A,TRUE,"GENERAL";"TAB5",#N/A,TRUE,"GENERAL"}</definedName>
    <definedName name="_____i5" localSheetId="58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56" hidden="1">{"TAB1",#N/A,TRUE,"GENERAL";"TAB2",#N/A,TRUE,"GENERAL";"TAB3",#N/A,TRUE,"GENERAL";"TAB4",#N/A,TRUE,"GENERAL";"TAB5",#N/A,TRUE,"GENERAL"}</definedName>
    <definedName name="_____i6" localSheetId="57" hidden="1">{"TAB1",#N/A,TRUE,"GENERAL";"TAB2",#N/A,TRUE,"GENERAL";"TAB3",#N/A,TRUE,"GENERAL";"TAB4",#N/A,TRUE,"GENERAL";"TAB5",#N/A,TRUE,"GENERAL"}</definedName>
    <definedName name="_____i6" localSheetId="58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56" hidden="1">{"via1",#N/A,TRUE,"general";"via2",#N/A,TRUE,"general";"via3",#N/A,TRUE,"general"}</definedName>
    <definedName name="_____i7" localSheetId="57" hidden="1">{"via1",#N/A,TRUE,"general";"via2",#N/A,TRUE,"general";"via3",#N/A,TRUE,"general"}</definedName>
    <definedName name="_____i7" localSheetId="58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56" hidden="1">{"TAB1",#N/A,TRUE,"GENERAL";"TAB2",#N/A,TRUE,"GENERAL";"TAB3",#N/A,TRUE,"GENERAL";"TAB4",#N/A,TRUE,"GENERAL";"TAB5",#N/A,TRUE,"GENERAL"}</definedName>
    <definedName name="_____i77" localSheetId="57" hidden="1">{"TAB1",#N/A,TRUE,"GENERAL";"TAB2",#N/A,TRUE,"GENERAL";"TAB3",#N/A,TRUE,"GENERAL";"TAB4",#N/A,TRUE,"GENERAL";"TAB5",#N/A,TRUE,"GENERAL"}</definedName>
    <definedName name="_____i77" localSheetId="58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56" hidden="1">{"via1",#N/A,TRUE,"general";"via2",#N/A,TRUE,"general";"via3",#N/A,TRUE,"general"}</definedName>
    <definedName name="_____i8" localSheetId="57" hidden="1">{"via1",#N/A,TRUE,"general";"via2",#N/A,TRUE,"general";"via3",#N/A,TRUE,"general"}</definedName>
    <definedName name="_____i8" localSheetId="58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56" hidden="1">{"TAB1",#N/A,TRUE,"GENERAL";"TAB2",#N/A,TRUE,"GENERAL";"TAB3",#N/A,TRUE,"GENERAL";"TAB4",#N/A,TRUE,"GENERAL";"TAB5",#N/A,TRUE,"GENERAL"}</definedName>
    <definedName name="_____i9" localSheetId="57" hidden="1">{"TAB1",#N/A,TRUE,"GENERAL";"TAB2",#N/A,TRUE,"GENERAL";"TAB3",#N/A,TRUE,"GENERAL";"TAB4",#N/A,TRUE,"GENERAL";"TAB5",#N/A,TRUE,"GENERAL"}</definedName>
    <definedName name="_____i9" localSheetId="58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CP1">#REF!</definedName>
    <definedName name="_____INF1">#REF!</definedName>
    <definedName name="_____ITM4">#REF!</definedName>
    <definedName name="_____k3" localSheetId="56" hidden="1">{"TAB1",#N/A,TRUE,"GENERAL";"TAB2",#N/A,TRUE,"GENERAL";"TAB3",#N/A,TRUE,"GENERAL";"TAB4",#N/A,TRUE,"GENERAL";"TAB5",#N/A,TRUE,"GENERAL"}</definedName>
    <definedName name="_____k3" localSheetId="57" hidden="1">{"TAB1",#N/A,TRUE,"GENERAL";"TAB2",#N/A,TRUE,"GENERAL";"TAB3",#N/A,TRUE,"GENERAL";"TAB4",#N/A,TRUE,"GENERAL";"TAB5",#N/A,TRUE,"GENERAL"}</definedName>
    <definedName name="_____k3" localSheetId="58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56" hidden="1">{"via1",#N/A,TRUE,"general";"via2",#N/A,TRUE,"general";"via3",#N/A,TRUE,"general"}</definedName>
    <definedName name="_____k4" localSheetId="57" hidden="1">{"via1",#N/A,TRUE,"general";"via2",#N/A,TRUE,"general";"via3",#N/A,TRUE,"general"}</definedName>
    <definedName name="_____k4" localSheetId="58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56" hidden="1">{"via1",#N/A,TRUE,"general";"via2",#N/A,TRUE,"general";"via3",#N/A,TRUE,"general"}</definedName>
    <definedName name="_____k5" localSheetId="57" hidden="1">{"via1",#N/A,TRUE,"general";"via2",#N/A,TRUE,"general";"via3",#N/A,TRUE,"general"}</definedName>
    <definedName name="_____k5" localSheetId="58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56" hidden="1">{"TAB1",#N/A,TRUE,"GENERAL";"TAB2",#N/A,TRUE,"GENERAL";"TAB3",#N/A,TRUE,"GENERAL";"TAB4",#N/A,TRUE,"GENERAL";"TAB5",#N/A,TRUE,"GENERAL"}</definedName>
    <definedName name="_____k6" localSheetId="57" hidden="1">{"TAB1",#N/A,TRUE,"GENERAL";"TAB2",#N/A,TRUE,"GENERAL";"TAB3",#N/A,TRUE,"GENERAL";"TAB4",#N/A,TRUE,"GENERAL";"TAB5",#N/A,TRUE,"GENERAL"}</definedName>
    <definedName name="_____k6" localSheetId="58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56" hidden="1">{"via1",#N/A,TRUE,"general";"via2",#N/A,TRUE,"general";"via3",#N/A,TRUE,"general"}</definedName>
    <definedName name="_____k7" localSheetId="57" hidden="1">{"via1",#N/A,TRUE,"general";"via2",#N/A,TRUE,"general";"via3",#N/A,TRUE,"general"}</definedName>
    <definedName name="_____k7" localSheetId="58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56" hidden="1">{"via1",#N/A,TRUE,"general";"via2",#N/A,TRUE,"general";"via3",#N/A,TRUE,"general"}</definedName>
    <definedName name="_____k8" localSheetId="57" hidden="1">{"via1",#N/A,TRUE,"general";"via2",#N/A,TRUE,"general";"via3",#N/A,TRUE,"general"}</definedName>
    <definedName name="_____k8" localSheetId="58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56" hidden="1">{"TAB1",#N/A,TRUE,"GENERAL";"TAB2",#N/A,TRUE,"GENERAL";"TAB3",#N/A,TRUE,"GENERAL";"TAB4",#N/A,TRUE,"GENERAL";"TAB5",#N/A,TRUE,"GENERAL"}</definedName>
    <definedName name="_____k9" localSheetId="57" hidden="1">{"TAB1",#N/A,TRUE,"GENERAL";"TAB2",#N/A,TRUE,"GENERAL";"TAB3",#N/A,TRUE,"GENERAL";"TAB4",#N/A,TRUE,"GENERAL";"TAB5",#N/A,TRUE,"GENERAL"}</definedName>
    <definedName name="_____k9" localSheetId="58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56" hidden="1">{"TAB1",#N/A,TRUE,"GENERAL";"TAB2",#N/A,TRUE,"GENERAL";"TAB3",#N/A,TRUE,"GENERAL";"TAB4",#N/A,TRUE,"GENERAL";"TAB5",#N/A,TRUE,"GENERAL"}</definedName>
    <definedName name="_____kjk6" localSheetId="57" hidden="1">{"TAB1",#N/A,TRUE,"GENERAL";"TAB2",#N/A,TRUE,"GENERAL";"TAB3",#N/A,TRUE,"GENERAL";"TAB4",#N/A,TRUE,"GENERAL";"TAB5",#N/A,TRUE,"GENERAL"}</definedName>
    <definedName name="_____kjk6" localSheetId="58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l9001">#REF!</definedName>
    <definedName name="_____LEO1">#REF!</definedName>
    <definedName name="_____LEO11">#REF!</definedName>
    <definedName name="_____LEO12">#REF!</definedName>
    <definedName name="_____LEO13">#REF!</definedName>
    <definedName name="_____LEO14">#REF!</definedName>
    <definedName name="_____LEO15">#REF!</definedName>
    <definedName name="_____LEO16">#REF!</definedName>
    <definedName name="_____LEO17">#REF!</definedName>
    <definedName name="_____LEO2">#REF!</definedName>
    <definedName name="_____LEO3">#REF!</definedName>
    <definedName name="_____LEO4">#REF!</definedName>
    <definedName name="_____LEO5">#REF!</definedName>
    <definedName name="_____LEO7">#REF!</definedName>
    <definedName name="_____LEO8">#REF!</definedName>
    <definedName name="_____LEO9">#REF!</definedName>
    <definedName name="_____m3" localSheetId="56" hidden="1">{"via1",#N/A,TRUE,"general";"via2",#N/A,TRUE,"general";"via3",#N/A,TRUE,"general"}</definedName>
    <definedName name="_____m3" localSheetId="57" hidden="1">{"via1",#N/A,TRUE,"general";"via2",#N/A,TRUE,"general";"via3",#N/A,TRUE,"general"}</definedName>
    <definedName name="_____m3" localSheetId="58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56" hidden="1">{"TAB1",#N/A,TRUE,"GENERAL";"TAB2",#N/A,TRUE,"GENERAL";"TAB3",#N/A,TRUE,"GENERAL";"TAB4",#N/A,TRUE,"GENERAL";"TAB5",#N/A,TRUE,"GENERAL"}</definedName>
    <definedName name="_____m4" localSheetId="57" hidden="1">{"TAB1",#N/A,TRUE,"GENERAL";"TAB2",#N/A,TRUE,"GENERAL";"TAB3",#N/A,TRUE,"GENERAL";"TAB4",#N/A,TRUE,"GENERAL";"TAB5",#N/A,TRUE,"GENERAL"}</definedName>
    <definedName name="_____m4" localSheetId="58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56" hidden="1">{"via1",#N/A,TRUE,"general";"via2",#N/A,TRUE,"general";"via3",#N/A,TRUE,"general"}</definedName>
    <definedName name="_____m5" localSheetId="57" hidden="1">{"via1",#N/A,TRUE,"general";"via2",#N/A,TRUE,"general";"via3",#N/A,TRUE,"general"}</definedName>
    <definedName name="_____m5" localSheetId="58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56" hidden="1">{"TAB1",#N/A,TRUE,"GENERAL";"TAB2",#N/A,TRUE,"GENERAL";"TAB3",#N/A,TRUE,"GENERAL";"TAB4",#N/A,TRUE,"GENERAL";"TAB5",#N/A,TRUE,"GENERAL"}</definedName>
    <definedName name="_____m6" localSheetId="57" hidden="1">{"TAB1",#N/A,TRUE,"GENERAL";"TAB2",#N/A,TRUE,"GENERAL";"TAB3",#N/A,TRUE,"GENERAL";"TAB4",#N/A,TRUE,"GENERAL";"TAB5",#N/A,TRUE,"GENERAL"}</definedName>
    <definedName name="_____m6" localSheetId="58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56" hidden="1">{"TAB1",#N/A,TRUE,"GENERAL";"TAB2",#N/A,TRUE,"GENERAL";"TAB3",#N/A,TRUE,"GENERAL";"TAB4",#N/A,TRUE,"GENERAL";"TAB5",#N/A,TRUE,"GENERAL"}</definedName>
    <definedName name="_____m7" localSheetId="57" hidden="1">{"TAB1",#N/A,TRUE,"GENERAL";"TAB2",#N/A,TRUE,"GENERAL";"TAB3",#N/A,TRUE,"GENERAL";"TAB4",#N/A,TRUE,"GENERAL";"TAB5",#N/A,TRUE,"GENERAL"}</definedName>
    <definedName name="_____m7" localSheetId="58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56" hidden="1">{"via1",#N/A,TRUE,"general";"via2",#N/A,TRUE,"general";"via3",#N/A,TRUE,"general"}</definedName>
    <definedName name="_____m8" localSheetId="57" hidden="1">{"via1",#N/A,TRUE,"general";"via2",#N/A,TRUE,"general";"via3",#N/A,TRUE,"general"}</definedName>
    <definedName name="_____m8" localSheetId="58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56" hidden="1">{"via1",#N/A,TRUE,"general";"via2",#N/A,TRUE,"general";"via3",#N/A,TRUE,"general"}</definedName>
    <definedName name="_____m9" localSheetId="57" hidden="1">{"via1",#N/A,TRUE,"general";"via2",#N/A,TRUE,"general";"via3",#N/A,TRUE,"general"}</definedName>
    <definedName name="_____m9" localSheetId="5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MAT1">#REF!</definedName>
    <definedName name="_____MOR15">#REF!</definedName>
    <definedName name="_____n3" localSheetId="56" hidden="1">{"TAB1",#N/A,TRUE,"GENERAL";"TAB2",#N/A,TRUE,"GENERAL";"TAB3",#N/A,TRUE,"GENERAL";"TAB4",#N/A,TRUE,"GENERAL";"TAB5",#N/A,TRUE,"GENERAL"}</definedName>
    <definedName name="_____n3" localSheetId="57" hidden="1">{"TAB1",#N/A,TRUE,"GENERAL";"TAB2",#N/A,TRUE,"GENERAL";"TAB3",#N/A,TRUE,"GENERAL";"TAB4",#N/A,TRUE,"GENERAL";"TAB5",#N/A,TRUE,"GENERAL"}</definedName>
    <definedName name="_____n3" localSheetId="58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56" hidden="1">{"via1",#N/A,TRUE,"general";"via2",#N/A,TRUE,"general";"via3",#N/A,TRUE,"general"}</definedName>
    <definedName name="_____n4" localSheetId="57" hidden="1">{"via1",#N/A,TRUE,"general";"via2",#N/A,TRUE,"general";"via3",#N/A,TRUE,"general"}</definedName>
    <definedName name="_____n4" localSheetId="58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56" hidden="1">{"TAB1",#N/A,TRUE,"GENERAL";"TAB2",#N/A,TRUE,"GENERAL";"TAB3",#N/A,TRUE,"GENERAL";"TAB4",#N/A,TRUE,"GENERAL";"TAB5",#N/A,TRUE,"GENERAL"}</definedName>
    <definedName name="_____n5" localSheetId="57" hidden="1">{"TAB1",#N/A,TRUE,"GENERAL";"TAB2",#N/A,TRUE,"GENERAL";"TAB3",#N/A,TRUE,"GENERAL";"TAB4",#N/A,TRUE,"GENERAL";"TAB5",#N/A,TRUE,"GENERAL"}</definedName>
    <definedName name="_____n5" localSheetId="58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G1">#REF!</definedName>
    <definedName name="_____NG2">#REF!</definedName>
    <definedName name="_____NG3">#REF!</definedName>
    <definedName name="_____NG4">#REF!</definedName>
    <definedName name="_____nyn7" localSheetId="56" hidden="1">{"via1",#N/A,TRUE,"general";"via2",#N/A,TRUE,"general";"via3",#N/A,TRUE,"general"}</definedName>
    <definedName name="_____nyn7" localSheetId="57" hidden="1">{"via1",#N/A,TRUE,"general";"via2",#N/A,TRUE,"general";"via3",#N/A,TRUE,"general"}</definedName>
    <definedName name="_____nyn7" localSheetId="58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56" hidden="1">{"via1",#N/A,TRUE,"general";"via2",#N/A,TRUE,"general";"via3",#N/A,TRUE,"general"}</definedName>
    <definedName name="_____o4" localSheetId="57" hidden="1">{"via1",#N/A,TRUE,"general";"via2",#N/A,TRUE,"general";"via3",#N/A,TRUE,"general"}</definedName>
    <definedName name="_____o4" localSheetId="58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56" hidden="1">{"TAB1",#N/A,TRUE,"GENERAL";"TAB2",#N/A,TRUE,"GENERAL";"TAB3",#N/A,TRUE,"GENERAL";"TAB4",#N/A,TRUE,"GENERAL";"TAB5",#N/A,TRUE,"GENERAL"}</definedName>
    <definedName name="_____o5" localSheetId="57" hidden="1">{"TAB1",#N/A,TRUE,"GENERAL";"TAB2",#N/A,TRUE,"GENERAL";"TAB3",#N/A,TRUE,"GENERAL";"TAB4",#N/A,TRUE,"GENERAL";"TAB5",#N/A,TRUE,"GENERAL"}</definedName>
    <definedName name="_____o5" localSheetId="58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56" hidden="1">{"TAB1",#N/A,TRUE,"GENERAL";"TAB2",#N/A,TRUE,"GENERAL";"TAB3",#N/A,TRUE,"GENERAL";"TAB4",#N/A,TRUE,"GENERAL";"TAB5",#N/A,TRUE,"GENERAL"}</definedName>
    <definedName name="_____o6" localSheetId="57" hidden="1">{"TAB1",#N/A,TRUE,"GENERAL";"TAB2",#N/A,TRUE,"GENERAL";"TAB3",#N/A,TRUE,"GENERAL";"TAB4",#N/A,TRUE,"GENERAL";"TAB5",#N/A,TRUE,"GENERAL"}</definedName>
    <definedName name="_____o6" localSheetId="58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56" hidden="1">{"TAB1",#N/A,TRUE,"GENERAL";"TAB2",#N/A,TRUE,"GENERAL";"TAB3",#N/A,TRUE,"GENERAL";"TAB4",#N/A,TRUE,"GENERAL";"TAB5",#N/A,TRUE,"GENERAL"}</definedName>
    <definedName name="_____o7" localSheetId="57" hidden="1">{"TAB1",#N/A,TRUE,"GENERAL";"TAB2",#N/A,TRUE,"GENERAL";"TAB3",#N/A,TRUE,"GENERAL";"TAB4",#N/A,TRUE,"GENERAL";"TAB5",#N/A,TRUE,"GENERAL"}</definedName>
    <definedName name="_____o7" localSheetId="58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56" hidden="1">{"via1",#N/A,TRUE,"general";"via2",#N/A,TRUE,"general";"via3",#N/A,TRUE,"general"}</definedName>
    <definedName name="_____o8" localSheetId="57" hidden="1">{"via1",#N/A,TRUE,"general";"via2",#N/A,TRUE,"general";"via3",#N/A,TRUE,"general"}</definedName>
    <definedName name="_____o8" localSheetId="58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56" hidden="1">{"TAB1",#N/A,TRUE,"GENERAL";"TAB2",#N/A,TRUE,"GENERAL";"TAB3",#N/A,TRUE,"GENERAL";"TAB4",#N/A,TRUE,"GENERAL";"TAB5",#N/A,TRUE,"GENERAL"}</definedName>
    <definedName name="_____o9" localSheetId="57" hidden="1">{"TAB1",#N/A,TRUE,"GENERAL";"TAB2",#N/A,TRUE,"GENERAL";"TAB3",#N/A,TRUE,"GENERAL";"TAB4",#N/A,TRUE,"GENERAL";"TAB5",#N/A,TRUE,"GENERAL"}</definedName>
    <definedName name="_____o9" localSheetId="58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OCD1">#REF!</definedName>
    <definedName name="_____OCI1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6" localSheetId="56" hidden="1">{"via1",#N/A,TRUE,"general";"via2",#N/A,TRUE,"general";"via3",#N/A,TRUE,"general"}</definedName>
    <definedName name="_____p6" localSheetId="57" hidden="1">{"via1",#N/A,TRUE,"general";"via2",#N/A,TRUE,"general";"via3",#N/A,TRUE,"general"}</definedName>
    <definedName name="_____p6" localSheetId="58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56" hidden="1">{"via1",#N/A,TRUE,"general";"via2",#N/A,TRUE,"general";"via3",#N/A,TRUE,"general"}</definedName>
    <definedName name="_____p7" localSheetId="57" hidden="1">{"via1",#N/A,TRUE,"general";"via2",#N/A,TRUE,"general";"via3",#N/A,TRUE,"general"}</definedName>
    <definedName name="_____p7" localSheetId="58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56" hidden="1">{"TAB1",#N/A,TRUE,"GENERAL";"TAB2",#N/A,TRUE,"GENERAL";"TAB3",#N/A,TRUE,"GENERAL";"TAB4",#N/A,TRUE,"GENERAL";"TAB5",#N/A,TRUE,"GENERAL"}</definedName>
    <definedName name="_____p8" localSheetId="57" hidden="1">{"TAB1",#N/A,TRUE,"GENERAL";"TAB2",#N/A,TRUE,"GENERAL";"TAB3",#N/A,TRUE,"GENERAL";"TAB4",#N/A,TRUE,"GENERAL";"TAB5",#N/A,TRUE,"GENERAL"}</definedName>
    <definedName name="_____p8" localSheetId="58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a1">#REF!</definedName>
    <definedName name="_____Pa2">#REF!</definedName>
    <definedName name="_____Pa3">#REF!</definedName>
    <definedName name="_____Pa4">#REF!</definedName>
    <definedName name="_____PJ50">#REF!</definedName>
    <definedName name="_____pj51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Po2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PZ15">#REF!</definedName>
    <definedName name="_____PZ20">#REF!</definedName>
    <definedName name="_____PZ30">#REF!</definedName>
    <definedName name="_____PZ40">#REF!</definedName>
    <definedName name="_____PZ50">#REF!</definedName>
    <definedName name="_____r" localSheetId="5">#REF!</definedName>
    <definedName name="_____r">#REF!</definedName>
    <definedName name="_____r4r" localSheetId="56" hidden="1">{"via1",#N/A,TRUE,"general";"via2",#N/A,TRUE,"general";"via3",#N/A,TRUE,"general"}</definedName>
    <definedName name="_____r4r" localSheetId="57" hidden="1">{"via1",#N/A,TRUE,"general";"via2",#N/A,TRUE,"general";"via3",#N/A,TRUE,"general"}</definedName>
    <definedName name="_____r4r" localSheetId="58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D43">#REF!</definedName>
    <definedName name="_____RD63">#REF!</definedName>
    <definedName name="_____RD64">#REF!</definedName>
    <definedName name="_____RD83">#REF!</definedName>
    <definedName name="_____RD84">#REF!</definedName>
    <definedName name="_____RD86">#REF!</definedName>
    <definedName name="_____Ret13">#REF!</definedName>
    <definedName name="_____Ret19">#REF!</definedName>
    <definedName name="_____Ret25">#REF!</definedName>
    <definedName name="_____Ret50">#REF!</definedName>
    <definedName name="_____Ret63">#REF!</definedName>
    <definedName name="_____rtu6" localSheetId="56" hidden="1">{"via1",#N/A,TRUE,"general";"via2",#N/A,TRUE,"general";"via3",#N/A,TRUE,"general"}</definedName>
    <definedName name="_____rtu6" localSheetId="57" hidden="1">{"via1",#N/A,TRUE,"general";"via2",#N/A,TRUE,"general";"via3",#N/A,TRUE,"general"}</definedName>
    <definedName name="_____rtu6" localSheetId="58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56" hidden="1">{"via1",#N/A,TRUE,"general";"via2",#N/A,TRUE,"general";"via3",#N/A,TRUE,"general"}</definedName>
    <definedName name="_____s1" localSheetId="57" hidden="1">{"via1",#N/A,TRUE,"general";"via2",#N/A,TRUE,"general";"via3",#N/A,TRUE,"general"}</definedName>
    <definedName name="_____s1" localSheetId="58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56" hidden="1">{"TAB1",#N/A,TRUE,"GENERAL";"TAB2",#N/A,TRUE,"GENERAL";"TAB3",#N/A,TRUE,"GENERAL";"TAB4",#N/A,TRUE,"GENERAL";"TAB5",#N/A,TRUE,"GENERAL"}</definedName>
    <definedName name="_____s2" localSheetId="57" hidden="1">{"TAB1",#N/A,TRUE,"GENERAL";"TAB2",#N/A,TRUE,"GENERAL";"TAB3",#N/A,TRUE,"GENERAL";"TAB4",#N/A,TRUE,"GENERAL";"TAB5",#N/A,TRUE,"GENERAL"}</definedName>
    <definedName name="_____s2" localSheetId="58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56" hidden="1">{"TAB1",#N/A,TRUE,"GENERAL";"TAB2",#N/A,TRUE,"GENERAL";"TAB3",#N/A,TRUE,"GENERAL";"TAB4",#N/A,TRUE,"GENERAL";"TAB5",#N/A,TRUE,"GENERAL"}</definedName>
    <definedName name="_____s3" localSheetId="57" hidden="1">{"TAB1",#N/A,TRUE,"GENERAL";"TAB2",#N/A,TRUE,"GENERAL";"TAB3",#N/A,TRUE,"GENERAL";"TAB4",#N/A,TRUE,"GENERAL";"TAB5",#N/A,TRUE,"GENERAL"}</definedName>
    <definedName name="_____s3" localSheetId="58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56" hidden="1">{"via1",#N/A,TRUE,"general";"via2",#N/A,TRUE,"general";"via3",#N/A,TRUE,"general"}</definedName>
    <definedName name="_____s4" localSheetId="57" hidden="1">{"via1",#N/A,TRUE,"general";"via2",#N/A,TRUE,"general";"via3",#N/A,TRUE,"general"}</definedName>
    <definedName name="_____s4" localSheetId="58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56" hidden="1">{"via1",#N/A,TRUE,"general";"via2",#N/A,TRUE,"general";"via3",#N/A,TRUE,"general"}</definedName>
    <definedName name="_____s5" localSheetId="57" hidden="1">{"via1",#N/A,TRUE,"general";"via2",#N/A,TRUE,"general";"via3",#N/A,TRUE,"general"}</definedName>
    <definedName name="_____s5" localSheetId="58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56" hidden="1">{"TAB1",#N/A,TRUE,"GENERAL";"TAB2",#N/A,TRUE,"GENERAL";"TAB3",#N/A,TRUE,"GENERAL";"TAB4",#N/A,TRUE,"GENERAL";"TAB5",#N/A,TRUE,"GENERAL"}</definedName>
    <definedName name="_____s6" localSheetId="57" hidden="1">{"TAB1",#N/A,TRUE,"GENERAL";"TAB2",#N/A,TRUE,"GENERAL";"TAB3",#N/A,TRUE,"GENERAL";"TAB4",#N/A,TRUE,"GENERAL";"TAB5",#N/A,TRUE,"GENERAL"}</definedName>
    <definedName name="_____s6" localSheetId="58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56" hidden="1">{"via1",#N/A,TRUE,"general";"via2",#N/A,TRUE,"general";"via3",#N/A,TRUE,"general"}</definedName>
    <definedName name="_____s7" localSheetId="57" hidden="1">{"via1",#N/A,TRUE,"general";"via2",#N/A,TRUE,"general";"via3",#N/A,TRUE,"general"}</definedName>
    <definedName name="_____s7" localSheetId="58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>#REF!</definedName>
    <definedName name="_____SBC3">#REF!</definedName>
    <definedName name="_____SBC5">#REF!</definedName>
    <definedName name="_____SY106">#REF!</definedName>
    <definedName name="_____SY126">#REF!</definedName>
    <definedName name="_____SY166">#REF!</definedName>
    <definedName name="_____SY186">#REF!</definedName>
    <definedName name="_____SY206">#REF!</definedName>
    <definedName name="_____SY86">#REF!</definedName>
    <definedName name="_____t3" localSheetId="56" hidden="1">{"TAB1",#N/A,TRUE,"GENERAL";"TAB2",#N/A,TRUE,"GENERAL";"TAB3",#N/A,TRUE,"GENERAL";"TAB4",#N/A,TRUE,"GENERAL";"TAB5",#N/A,TRUE,"GENERAL"}</definedName>
    <definedName name="_____t3" localSheetId="57" hidden="1">{"TAB1",#N/A,TRUE,"GENERAL";"TAB2",#N/A,TRUE,"GENERAL";"TAB3",#N/A,TRUE,"GENERAL";"TAB4",#N/A,TRUE,"GENERAL";"TAB5",#N/A,TRUE,"GENERAL"}</definedName>
    <definedName name="_____t3" localSheetId="58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56" hidden="1">{"via1",#N/A,TRUE,"general";"via2",#N/A,TRUE,"general";"via3",#N/A,TRUE,"general"}</definedName>
    <definedName name="_____t4" localSheetId="57" hidden="1">{"via1",#N/A,TRUE,"general";"via2",#N/A,TRUE,"general";"via3",#N/A,TRUE,"general"}</definedName>
    <definedName name="_____t4" localSheetId="58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56" hidden="1">{"TAB1",#N/A,TRUE,"GENERAL";"TAB2",#N/A,TRUE,"GENERAL";"TAB3",#N/A,TRUE,"GENERAL";"TAB4",#N/A,TRUE,"GENERAL";"TAB5",#N/A,TRUE,"GENERAL"}</definedName>
    <definedName name="_____t5" localSheetId="57" hidden="1">{"TAB1",#N/A,TRUE,"GENERAL";"TAB2",#N/A,TRUE,"GENERAL";"TAB3",#N/A,TRUE,"GENERAL";"TAB4",#N/A,TRUE,"GENERAL";"TAB5",#N/A,TRUE,"GENERAL"}</definedName>
    <definedName name="_____t5" localSheetId="58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56" hidden="1">{"via1",#N/A,TRUE,"general";"via2",#N/A,TRUE,"general";"via3",#N/A,TRUE,"general"}</definedName>
    <definedName name="_____t6" localSheetId="57" hidden="1">{"via1",#N/A,TRUE,"general";"via2",#N/A,TRUE,"general";"via3",#N/A,TRUE,"general"}</definedName>
    <definedName name="_____t6" localSheetId="58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56" hidden="1">{"TAB1",#N/A,TRUE,"GENERAL";"TAB2",#N/A,TRUE,"GENERAL";"TAB3",#N/A,TRUE,"GENERAL";"TAB4",#N/A,TRUE,"GENERAL";"TAB5",#N/A,TRUE,"GENERAL"}</definedName>
    <definedName name="_____t66" localSheetId="57" hidden="1">{"TAB1",#N/A,TRUE,"GENERAL";"TAB2",#N/A,TRUE,"GENERAL";"TAB3",#N/A,TRUE,"GENERAL";"TAB4",#N/A,TRUE,"GENERAL";"TAB5",#N/A,TRUE,"GENERAL"}</definedName>
    <definedName name="_____t66" localSheetId="58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56" hidden="1">{"via1",#N/A,TRUE,"general";"via2",#N/A,TRUE,"general";"via3",#N/A,TRUE,"general"}</definedName>
    <definedName name="_____t7" localSheetId="57" hidden="1">{"via1",#N/A,TRUE,"general";"via2",#N/A,TRUE,"general";"via3",#N/A,TRUE,"general"}</definedName>
    <definedName name="_____t7" localSheetId="58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56" hidden="1">{"TAB1",#N/A,TRUE,"GENERAL";"TAB2",#N/A,TRUE,"GENERAL";"TAB3",#N/A,TRUE,"GENERAL";"TAB4",#N/A,TRUE,"GENERAL";"TAB5",#N/A,TRUE,"GENERAL"}</definedName>
    <definedName name="_____t77" localSheetId="57" hidden="1">{"TAB1",#N/A,TRUE,"GENERAL";"TAB2",#N/A,TRUE,"GENERAL";"TAB3",#N/A,TRUE,"GENERAL";"TAB4",#N/A,TRUE,"GENERAL";"TAB5",#N/A,TRUE,"GENERAL"}</definedName>
    <definedName name="_____t77" localSheetId="58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56" hidden="1">{"TAB1",#N/A,TRUE,"GENERAL";"TAB2",#N/A,TRUE,"GENERAL";"TAB3",#N/A,TRUE,"GENERAL";"TAB4",#N/A,TRUE,"GENERAL";"TAB5",#N/A,TRUE,"GENERAL"}</definedName>
    <definedName name="_____t8" localSheetId="57" hidden="1">{"TAB1",#N/A,TRUE,"GENERAL";"TAB2",#N/A,TRUE,"GENERAL";"TAB3",#N/A,TRUE,"GENERAL";"TAB4",#N/A,TRUE,"GENERAL";"TAB5",#N/A,TRUE,"GENERAL"}</definedName>
    <definedName name="_____t8" localSheetId="58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56" hidden="1">{"via1",#N/A,TRUE,"general";"via2",#N/A,TRUE,"general";"via3",#N/A,TRUE,"general"}</definedName>
    <definedName name="_____t88" localSheetId="57" hidden="1">{"via1",#N/A,TRUE,"general";"via2",#N/A,TRUE,"general";"via3",#N/A,TRUE,"general"}</definedName>
    <definedName name="_____t88" localSheetId="58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56" hidden="1">{"TAB1",#N/A,TRUE,"GENERAL";"TAB2",#N/A,TRUE,"GENERAL";"TAB3",#N/A,TRUE,"GENERAL";"TAB4",#N/A,TRUE,"GENERAL";"TAB5",#N/A,TRUE,"GENERAL"}</definedName>
    <definedName name="_____t9" localSheetId="57" hidden="1">{"TAB1",#N/A,TRUE,"GENERAL";"TAB2",#N/A,TRUE,"GENERAL";"TAB3",#N/A,TRUE,"GENERAL";"TAB4",#N/A,TRUE,"GENERAL";"TAB5",#N/A,TRUE,"GENERAL"}</definedName>
    <definedName name="_____t9" localSheetId="58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56" hidden="1">{"via1",#N/A,TRUE,"general";"via2",#N/A,TRUE,"general";"via3",#N/A,TRUE,"general"}</definedName>
    <definedName name="_____t99" localSheetId="57" hidden="1">{"via1",#N/A,TRUE,"general";"via2",#N/A,TRUE,"general";"via3",#N/A,TRUE,"general"}</definedName>
    <definedName name="_____t99" localSheetId="58" hidden="1">{"via1",#N/A,TRUE,"general";"via2",#N/A,TRUE,"general";"via3",#N/A,TRUE,"general"}</definedName>
    <definedName name="_____t99" hidden="1">{"via1",#N/A,TRUE,"general";"via2",#N/A,TRUE,"general";"via3",#N/A,TRUE,"general"}</definedName>
    <definedName name="_____TA3">#REF!</definedName>
    <definedName name="_____TA4">#REF!</definedName>
    <definedName name="_____tab1" localSheetId="5">#REF!</definedName>
    <definedName name="_____tab1">#REF!</definedName>
    <definedName name="_____tab2" localSheetId="5">#REF!</definedName>
    <definedName name="_____tab2">#REF!</definedName>
    <definedName name="_____tab3">#REF!</definedName>
    <definedName name="_____TAB4">#REF!</definedName>
    <definedName name="_____TE10">#REF!</definedName>
    <definedName name="_____TE103">#REF!</definedName>
    <definedName name="_____TE104">#REF!</definedName>
    <definedName name="_____TE106">#REF!</definedName>
    <definedName name="_____TE108">#REF!</definedName>
    <definedName name="_____TE12">#REF!</definedName>
    <definedName name="_____TE1210">#REF!</definedName>
    <definedName name="_____TE123">#REF!</definedName>
    <definedName name="_____TE124">#REF!</definedName>
    <definedName name="_____TE126">#REF!</definedName>
    <definedName name="_____TE128">#REF!</definedName>
    <definedName name="_____TE3">#REF!</definedName>
    <definedName name="_____TE4">#REF!</definedName>
    <definedName name="_____TE43">#REF!</definedName>
    <definedName name="_____TE6">#REF!</definedName>
    <definedName name="_____TE63">#REF!</definedName>
    <definedName name="_____TE64">#REF!</definedName>
    <definedName name="_____TE8">#REF!</definedName>
    <definedName name="_____TE83">#REF!</definedName>
    <definedName name="_____TE84">#REF!</definedName>
    <definedName name="_____TE86">#REF!</definedName>
    <definedName name="_____TEE6">#REF!</definedName>
    <definedName name="_____TP10">#REF!</definedName>
    <definedName name="_____TP12">#REF!</definedName>
    <definedName name="_____TP3">#REF!</definedName>
    <definedName name="_____TP4">#REF!</definedName>
    <definedName name="_____TP6">#REF!</definedName>
    <definedName name="_____TP8">#REF!</definedName>
    <definedName name="_____TS10">#REF!</definedName>
    <definedName name="_____TS12">#REF!</definedName>
    <definedName name="_____TS16">#REF!</definedName>
    <definedName name="_____TS18">#REF!</definedName>
    <definedName name="_____TS20">#REF!</definedName>
    <definedName name="_____TS24">#REF!</definedName>
    <definedName name="_____TS27">#REF!</definedName>
    <definedName name="_____TS30">#REF!</definedName>
    <definedName name="_____TS33">#REF!</definedName>
    <definedName name="_____TS36">#REF!</definedName>
    <definedName name="_____TS39">#REF!</definedName>
    <definedName name="_____TS42">#REF!</definedName>
    <definedName name="_____TS45">#REF!</definedName>
    <definedName name="_____TS6">#REF!</definedName>
    <definedName name="_____TS8">#REF!</definedName>
    <definedName name="_____u4" localSheetId="56" hidden="1">{"TAB1",#N/A,TRUE,"GENERAL";"TAB2",#N/A,TRUE,"GENERAL";"TAB3",#N/A,TRUE,"GENERAL";"TAB4",#N/A,TRUE,"GENERAL";"TAB5",#N/A,TRUE,"GENERAL"}</definedName>
    <definedName name="_____u4" localSheetId="57" hidden="1">{"TAB1",#N/A,TRUE,"GENERAL";"TAB2",#N/A,TRUE,"GENERAL";"TAB3",#N/A,TRUE,"GENERAL";"TAB4",#N/A,TRUE,"GENERAL";"TAB5",#N/A,TRUE,"GENERAL"}</definedName>
    <definedName name="_____u4" localSheetId="58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56" hidden="1">{"TAB1",#N/A,TRUE,"GENERAL";"TAB2",#N/A,TRUE,"GENERAL";"TAB3",#N/A,TRUE,"GENERAL";"TAB4",#N/A,TRUE,"GENERAL";"TAB5",#N/A,TRUE,"GENERAL"}</definedName>
    <definedName name="_____u5" localSheetId="57" hidden="1">{"TAB1",#N/A,TRUE,"GENERAL";"TAB2",#N/A,TRUE,"GENERAL";"TAB3",#N/A,TRUE,"GENERAL";"TAB4",#N/A,TRUE,"GENERAL";"TAB5",#N/A,TRUE,"GENERAL"}</definedName>
    <definedName name="_____u5" localSheetId="58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56" hidden="1">{"TAB1",#N/A,TRUE,"GENERAL";"TAB2",#N/A,TRUE,"GENERAL";"TAB3",#N/A,TRUE,"GENERAL";"TAB4",#N/A,TRUE,"GENERAL";"TAB5",#N/A,TRUE,"GENERAL"}</definedName>
    <definedName name="_____u6" localSheetId="57" hidden="1">{"TAB1",#N/A,TRUE,"GENERAL";"TAB2",#N/A,TRUE,"GENERAL";"TAB3",#N/A,TRUE,"GENERAL";"TAB4",#N/A,TRUE,"GENERAL";"TAB5",#N/A,TRUE,"GENERAL"}</definedName>
    <definedName name="_____u6" localSheetId="58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56" hidden="1">{"via1",#N/A,TRUE,"general";"via2",#N/A,TRUE,"general";"via3",#N/A,TRUE,"general"}</definedName>
    <definedName name="_____u7" localSheetId="57" hidden="1">{"via1",#N/A,TRUE,"general";"via2",#N/A,TRUE,"general";"via3",#N/A,TRUE,"general"}</definedName>
    <definedName name="_____u7" localSheetId="58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56" hidden="1">{"TAB1",#N/A,TRUE,"GENERAL";"TAB2",#N/A,TRUE,"GENERAL";"TAB3",#N/A,TRUE,"GENERAL";"TAB4",#N/A,TRUE,"GENERAL";"TAB5",#N/A,TRUE,"GENERAL"}</definedName>
    <definedName name="_____u8" localSheetId="57" hidden="1">{"TAB1",#N/A,TRUE,"GENERAL";"TAB2",#N/A,TRUE,"GENERAL";"TAB3",#N/A,TRUE,"GENERAL";"TAB4",#N/A,TRUE,"GENERAL";"TAB5",#N/A,TRUE,"GENERAL"}</definedName>
    <definedName name="_____u8" localSheetId="58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56" hidden="1">{"TAB1",#N/A,TRUE,"GENERAL";"TAB2",#N/A,TRUE,"GENERAL";"TAB3",#N/A,TRUE,"GENERAL";"TAB4",#N/A,TRUE,"GENERAL";"TAB5",#N/A,TRUE,"GENERAL"}</definedName>
    <definedName name="_____u9" localSheetId="57" hidden="1">{"TAB1",#N/A,TRUE,"GENERAL";"TAB2",#N/A,TRUE,"GENERAL";"TAB3",#N/A,TRUE,"GENERAL";"TAB4",#N/A,TRUE,"GENERAL";"TAB5",#N/A,TRUE,"GENERAL"}</definedName>
    <definedName name="_____u9" localSheetId="5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56" hidden="1">{"TAB1",#N/A,TRUE,"GENERAL";"TAB2",#N/A,TRUE,"GENERAL";"TAB3",#N/A,TRUE,"GENERAL";"TAB4",#N/A,TRUE,"GENERAL";"TAB5",#N/A,TRUE,"GENERAL"}</definedName>
    <definedName name="_____ur7" localSheetId="57" hidden="1">{"TAB1",#N/A,TRUE,"GENERAL";"TAB2",#N/A,TRUE,"GENERAL";"TAB3",#N/A,TRUE,"GENERAL";"TAB4",#N/A,TRUE,"GENERAL";"TAB5",#N/A,TRUE,"GENERAL"}</definedName>
    <definedName name="_____ur7" localSheetId="58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URA10">#REF!</definedName>
    <definedName name="_____URA12">#REF!</definedName>
    <definedName name="_____URA3">#REF!</definedName>
    <definedName name="_____URA4">#REF!</definedName>
    <definedName name="_____URA6">#REF!</definedName>
    <definedName name="_____URA8">#REF!</definedName>
    <definedName name="_____URE10">#REF!</definedName>
    <definedName name="_____URE12">#REF!</definedName>
    <definedName name="_____URE3">#REF!</definedName>
    <definedName name="_____URE4">#REF!</definedName>
    <definedName name="_____URE6">#REF!</definedName>
    <definedName name="_____URE8">#REF!</definedName>
    <definedName name="_____us24">#REF!</definedName>
    <definedName name="_____US27">#REF!</definedName>
    <definedName name="_____US30">#REF!</definedName>
    <definedName name="_____US33">#REF!</definedName>
    <definedName name="_____US36">#REF!</definedName>
    <definedName name="_____US39">#REF!</definedName>
    <definedName name="_____US42">#REF!</definedName>
    <definedName name="_____US45">#REF!</definedName>
    <definedName name="_____v2" localSheetId="56" hidden="1">{"via1",#N/A,TRUE,"general";"via2",#N/A,TRUE,"general";"via3",#N/A,TRUE,"general"}</definedName>
    <definedName name="_____v2" localSheetId="57" hidden="1">{"via1",#N/A,TRUE,"general";"via2",#N/A,TRUE,"general";"via3",#N/A,TRUE,"general"}</definedName>
    <definedName name="_____v2" localSheetId="58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56" hidden="1">{"TAB1",#N/A,TRUE,"GENERAL";"TAB2",#N/A,TRUE,"GENERAL";"TAB3",#N/A,TRUE,"GENERAL";"TAB4",#N/A,TRUE,"GENERAL";"TAB5",#N/A,TRUE,"GENERAL"}</definedName>
    <definedName name="_____v3" localSheetId="57" hidden="1">{"TAB1",#N/A,TRUE,"GENERAL";"TAB2",#N/A,TRUE,"GENERAL";"TAB3",#N/A,TRUE,"GENERAL";"TAB4",#N/A,TRUE,"GENERAL";"TAB5",#N/A,TRUE,"GENERAL"}</definedName>
    <definedName name="_____v3" localSheetId="58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56" hidden="1">{"TAB1",#N/A,TRUE,"GENERAL";"TAB2",#N/A,TRUE,"GENERAL";"TAB3",#N/A,TRUE,"GENERAL";"TAB4",#N/A,TRUE,"GENERAL";"TAB5",#N/A,TRUE,"GENERAL"}</definedName>
    <definedName name="_____v4" localSheetId="57" hidden="1">{"TAB1",#N/A,TRUE,"GENERAL";"TAB2",#N/A,TRUE,"GENERAL";"TAB3",#N/A,TRUE,"GENERAL";"TAB4",#N/A,TRUE,"GENERAL";"TAB5",#N/A,TRUE,"GENERAL"}</definedName>
    <definedName name="_____v4" localSheetId="58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56" hidden="1">{"TAB1",#N/A,TRUE,"GENERAL";"TAB2",#N/A,TRUE,"GENERAL";"TAB3",#N/A,TRUE,"GENERAL";"TAB4",#N/A,TRUE,"GENERAL";"TAB5",#N/A,TRUE,"GENERAL"}</definedName>
    <definedName name="_____v5" localSheetId="57" hidden="1">{"TAB1",#N/A,TRUE,"GENERAL";"TAB2",#N/A,TRUE,"GENERAL";"TAB3",#N/A,TRUE,"GENERAL";"TAB4",#N/A,TRUE,"GENERAL";"TAB5",#N/A,TRUE,"GENERAL"}</definedName>
    <definedName name="_____v5" localSheetId="58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56" hidden="1">{"TAB1",#N/A,TRUE,"GENERAL";"TAB2",#N/A,TRUE,"GENERAL";"TAB3",#N/A,TRUE,"GENERAL";"TAB4",#N/A,TRUE,"GENERAL";"TAB5",#N/A,TRUE,"GENERAL"}</definedName>
    <definedName name="_____v6" localSheetId="57" hidden="1">{"TAB1",#N/A,TRUE,"GENERAL";"TAB2",#N/A,TRUE,"GENERAL";"TAB3",#N/A,TRUE,"GENERAL";"TAB4",#N/A,TRUE,"GENERAL";"TAB5",#N/A,TRUE,"GENERAL"}</definedName>
    <definedName name="_____v6" localSheetId="58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56" hidden="1">{"via1",#N/A,TRUE,"general";"via2",#N/A,TRUE,"general";"via3",#N/A,TRUE,"general"}</definedName>
    <definedName name="_____v7" localSheetId="57" hidden="1">{"via1",#N/A,TRUE,"general";"via2",#N/A,TRUE,"general";"via3",#N/A,TRUE,"general"}</definedName>
    <definedName name="_____v7" localSheetId="58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56" hidden="1">{"TAB1",#N/A,TRUE,"GENERAL";"TAB2",#N/A,TRUE,"GENERAL";"TAB3",#N/A,TRUE,"GENERAL";"TAB4",#N/A,TRUE,"GENERAL";"TAB5",#N/A,TRUE,"GENERAL"}</definedName>
    <definedName name="_____v8" localSheetId="57" hidden="1">{"TAB1",#N/A,TRUE,"GENERAL";"TAB2",#N/A,TRUE,"GENERAL";"TAB3",#N/A,TRUE,"GENERAL";"TAB4",#N/A,TRUE,"GENERAL";"TAB5",#N/A,TRUE,"GENERAL"}</definedName>
    <definedName name="_____v8" localSheetId="58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56" hidden="1">{"TAB1",#N/A,TRUE,"GENERAL";"TAB2",#N/A,TRUE,"GENERAL";"TAB3",#N/A,TRUE,"GENERAL";"TAB4",#N/A,TRUE,"GENERAL";"TAB5",#N/A,TRUE,"GENERAL"}</definedName>
    <definedName name="_____v9" localSheetId="57" hidden="1">{"TAB1",#N/A,TRUE,"GENERAL";"TAB2",#N/A,TRUE,"GENERAL";"TAB3",#N/A,TRUE,"GENERAL";"TAB4",#N/A,TRUE,"GENERAL";"TAB5",#N/A,TRUE,"GENERAL"}</definedName>
    <definedName name="_____v9" localSheetId="5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CE10">#REF!</definedName>
    <definedName name="_____VCE3">#REF!</definedName>
    <definedName name="_____VCE4">#REF!</definedName>
    <definedName name="_____VCE6">#REF!</definedName>
    <definedName name="_____VCE8">#REF!</definedName>
    <definedName name="_____VEX1">#REF!</definedName>
    <definedName name="_____VFA1">#REF!</definedName>
    <definedName name="_____vfv4" localSheetId="56" hidden="1">{"via1",#N/A,TRUE,"general";"via2",#N/A,TRUE,"general";"via3",#N/A,TRUE,"general"}</definedName>
    <definedName name="_____vfv4" localSheetId="57" hidden="1">{"via1",#N/A,TRUE,"general";"via2",#N/A,TRUE,"general";"via3",#N/A,TRUE,"general"}</definedName>
    <definedName name="_____vfv4" localSheetId="58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VIT1">#REF!</definedName>
    <definedName name="_____Vol1">#REF!</definedName>
    <definedName name="_____VPD1">#REF!</definedName>
    <definedName name="_____VPI1">#REF!</definedName>
    <definedName name="_____VPR1">#REF!</definedName>
    <definedName name="_____VPR2">#REF!</definedName>
    <definedName name="_____VRA1">#REF!</definedName>
    <definedName name="_____VRP1">#REF!</definedName>
    <definedName name="_____VSM1">#REF!</definedName>
    <definedName name="_____x1" localSheetId="56" hidden="1">{"TAB1",#N/A,TRUE,"GENERAL";"TAB2",#N/A,TRUE,"GENERAL";"TAB3",#N/A,TRUE,"GENERAL";"TAB4",#N/A,TRUE,"GENERAL";"TAB5",#N/A,TRUE,"GENERAL"}</definedName>
    <definedName name="_____x1" localSheetId="57" hidden="1">{"TAB1",#N/A,TRUE,"GENERAL";"TAB2",#N/A,TRUE,"GENERAL";"TAB3",#N/A,TRUE,"GENERAL";"TAB4",#N/A,TRUE,"GENERAL";"TAB5",#N/A,TRUE,"GENERAL"}</definedName>
    <definedName name="_____x1" localSheetId="58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56" hidden="1">{"via1",#N/A,TRUE,"general";"via2",#N/A,TRUE,"general";"via3",#N/A,TRUE,"general"}</definedName>
    <definedName name="_____x2" localSheetId="57" hidden="1">{"via1",#N/A,TRUE,"general";"via2",#N/A,TRUE,"general";"via3",#N/A,TRUE,"general"}</definedName>
    <definedName name="_____x2" localSheetId="58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56" hidden="1">{"via1",#N/A,TRUE,"general";"via2",#N/A,TRUE,"general";"via3",#N/A,TRUE,"general"}</definedName>
    <definedName name="_____x3" localSheetId="57" hidden="1">{"via1",#N/A,TRUE,"general";"via2",#N/A,TRUE,"general";"via3",#N/A,TRUE,"general"}</definedName>
    <definedName name="_____x3" localSheetId="58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56" hidden="1">{"via1",#N/A,TRUE,"general";"via2",#N/A,TRUE,"general";"via3",#N/A,TRUE,"general"}</definedName>
    <definedName name="_____x4" localSheetId="57" hidden="1">{"via1",#N/A,TRUE,"general";"via2",#N/A,TRUE,"general";"via3",#N/A,TRUE,"general"}</definedName>
    <definedName name="_____x4" localSheetId="58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56" hidden="1">{"TAB1",#N/A,TRUE,"GENERAL";"TAB2",#N/A,TRUE,"GENERAL";"TAB3",#N/A,TRUE,"GENERAL";"TAB4",#N/A,TRUE,"GENERAL";"TAB5",#N/A,TRUE,"GENERAL"}</definedName>
    <definedName name="_____x5" localSheetId="57" hidden="1">{"TAB1",#N/A,TRUE,"GENERAL";"TAB2",#N/A,TRUE,"GENERAL";"TAB3",#N/A,TRUE,"GENERAL";"TAB4",#N/A,TRUE,"GENERAL";"TAB5",#N/A,TRUE,"GENERAL"}</definedName>
    <definedName name="_____x5" localSheetId="58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56" hidden="1">{"TAB1",#N/A,TRUE,"GENERAL";"TAB2",#N/A,TRUE,"GENERAL";"TAB3",#N/A,TRUE,"GENERAL";"TAB4",#N/A,TRUE,"GENERAL";"TAB5",#N/A,TRUE,"GENERAL"}</definedName>
    <definedName name="_____x6" localSheetId="57" hidden="1">{"TAB1",#N/A,TRUE,"GENERAL";"TAB2",#N/A,TRUE,"GENERAL";"TAB3",#N/A,TRUE,"GENERAL";"TAB4",#N/A,TRUE,"GENERAL";"TAB5",#N/A,TRUE,"GENERAL"}</definedName>
    <definedName name="_____x6" localSheetId="58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56" hidden="1">{"TAB1",#N/A,TRUE,"GENERAL";"TAB2",#N/A,TRUE,"GENERAL";"TAB3",#N/A,TRUE,"GENERAL";"TAB4",#N/A,TRUE,"GENERAL";"TAB5",#N/A,TRUE,"GENERAL"}</definedName>
    <definedName name="_____x7" localSheetId="57" hidden="1">{"TAB1",#N/A,TRUE,"GENERAL";"TAB2",#N/A,TRUE,"GENERAL";"TAB3",#N/A,TRUE,"GENERAL";"TAB4",#N/A,TRUE,"GENERAL";"TAB5",#N/A,TRUE,"GENERAL"}</definedName>
    <definedName name="_____x7" localSheetId="58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56" hidden="1">{"via1",#N/A,TRUE,"general";"via2",#N/A,TRUE,"general";"via3",#N/A,TRUE,"general"}</definedName>
    <definedName name="_____x8" localSheetId="57" hidden="1">{"via1",#N/A,TRUE,"general";"via2",#N/A,TRUE,"general";"via3",#N/A,TRUE,"general"}</definedName>
    <definedName name="_____x8" localSheetId="58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56" hidden="1">{"TAB1",#N/A,TRUE,"GENERAL";"TAB2",#N/A,TRUE,"GENERAL";"TAB3",#N/A,TRUE,"GENERAL";"TAB4",#N/A,TRUE,"GENERAL";"TAB5",#N/A,TRUE,"GENERAL"}</definedName>
    <definedName name="_____x9" localSheetId="57" hidden="1">{"TAB1",#N/A,TRUE,"GENERAL";"TAB2",#N/A,TRUE,"GENERAL";"TAB3",#N/A,TRUE,"GENERAL";"TAB4",#N/A,TRUE,"GENERAL";"TAB5",#N/A,TRUE,"GENERAL"}</definedName>
    <definedName name="_____x9" localSheetId="58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xlnm.Database">"#REF!"</definedName>
    <definedName name="_____xlnm.Database_1">"#REF!"</definedName>
    <definedName name="_____xlnm.Database_2">"#REF!"</definedName>
    <definedName name="_____y2" localSheetId="56" hidden="1">{"TAB1",#N/A,TRUE,"GENERAL";"TAB2",#N/A,TRUE,"GENERAL";"TAB3",#N/A,TRUE,"GENERAL";"TAB4",#N/A,TRUE,"GENERAL";"TAB5",#N/A,TRUE,"GENERAL"}</definedName>
    <definedName name="_____y2" localSheetId="57" hidden="1">{"TAB1",#N/A,TRUE,"GENERAL";"TAB2",#N/A,TRUE,"GENERAL";"TAB3",#N/A,TRUE,"GENERAL";"TAB4",#N/A,TRUE,"GENERAL";"TAB5",#N/A,TRUE,"GENERAL"}</definedName>
    <definedName name="_____y2" localSheetId="58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56" hidden="1">{"via1",#N/A,TRUE,"general";"via2",#N/A,TRUE,"general";"via3",#N/A,TRUE,"general"}</definedName>
    <definedName name="_____y3" localSheetId="57" hidden="1">{"via1",#N/A,TRUE,"general";"via2",#N/A,TRUE,"general";"via3",#N/A,TRUE,"general"}</definedName>
    <definedName name="_____y3" localSheetId="58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56" hidden="1">{"via1",#N/A,TRUE,"general";"via2",#N/A,TRUE,"general";"via3",#N/A,TRUE,"general"}</definedName>
    <definedName name="_____y4" localSheetId="57" hidden="1">{"via1",#N/A,TRUE,"general";"via2",#N/A,TRUE,"general";"via3",#N/A,TRUE,"general"}</definedName>
    <definedName name="_____y4" localSheetId="58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56" hidden="1">{"TAB1",#N/A,TRUE,"GENERAL";"TAB2",#N/A,TRUE,"GENERAL";"TAB3",#N/A,TRUE,"GENERAL";"TAB4",#N/A,TRUE,"GENERAL";"TAB5",#N/A,TRUE,"GENERAL"}</definedName>
    <definedName name="_____y5" localSheetId="57" hidden="1">{"TAB1",#N/A,TRUE,"GENERAL";"TAB2",#N/A,TRUE,"GENERAL";"TAB3",#N/A,TRUE,"GENERAL";"TAB4",#N/A,TRUE,"GENERAL";"TAB5",#N/A,TRUE,"GENERAL"}</definedName>
    <definedName name="_____y5" localSheetId="58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56" hidden="1">{"via1",#N/A,TRUE,"general";"via2",#N/A,TRUE,"general";"via3",#N/A,TRUE,"general"}</definedName>
    <definedName name="_____y6" localSheetId="57" hidden="1">{"via1",#N/A,TRUE,"general";"via2",#N/A,TRUE,"general";"via3",#N/A,TRUE,"general"}</definedName>
    <definedName name="_____y6" localSheetId="58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56" hidden="1">{"via1",#N/A,TRUE,"general";"via2",#N/A,TRUE,"general";"via3",#N/A,TRUE,"general"}</definedName>
    <definedName name="_____y7" localSheetId="57" hidden="1">{"via1",#N/A,TRUE,"general";"via2",#N/A,TRUE,"general";"via3",#N/A,TRUE,"general"}</definedName>
    <definedName name="_____y7" localSheetId="58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56" hidden="1">{"via1",#N/A,TRUE,"general";"via2",#N/A,TRUE,"general";"via3",#N/A,TRUE,"general"}</definedName>
    <definedName name="_____y8" localSheetId="57" hidden="1">{"via1",#N/A,TRUE,"general";"via2",#N/A,TRUE,"general";"via3",#N/A,TRUE,"general"}</definedName>
    <definedName name="_____y8" localSheetId="58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56" hidden="1">{"TAB1",#N/A,TRUE,"GENERAL";"TAB2",#N/A,TRUE,"GENERAL";"TAB3",#N/A,TRUE,"GENERAL";"TAB4",#N/A,TRUE,"GENERAL";"TAB5",#N/A,TRUE,"GENERAL"}</definedName>
    <definedName name="_____y9" localSheetId="57" hidden="1">{"TAB1",#N/A,TRUE,"GENERAL";"TAB2",#N/A,TRUE,"GENERAL";"TAB3",#N/A,TRUE,"GENERAL";"TAB4",#N/A,TRUE,"GENERAL";"TAB5",#N/A,TRUE,"GENERAL"}</definedName>
    <definedName name="_____y9" localSheetId="58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56" hidden="1">{"TAB1",#N/A,TRUE,"GENERAL";"TAB2",#N/A,TRUE,"GENERAL";"TAB3",#N/A,TRUE,"GENERAL";"TAB4",#N/A,TRUE,"GENERAL";"TAB5",#N/A,TRUE,"GENERAL"}</definedName>
    <definedName name="_____z1" localSheetId="57" hidden="1">{"TAB1",#N/A,TRUE,"GENERAL";"TAB2",#N/A,TRUE,"GENERAL";"TAB3",#N/A,TRUE,"GENERAL";"TAB4",#N/A,TRUE,"GENERAL";"TAB5",#N/A,TRUE,"GENERAL"}</definedName>
    <definedName name="_____z1" localSheetId="58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56" hidden="1">{"via1",#N/A,TRUE,"general";"via2",#N/A,TRUE,"general";"via3",#N/A,TRUE,"general"}</definedName>
    <definedName name="_____z2" localSheetId="57" hidden="1">{"via1",#N/A,TRUE,"general";"via2",#N/A,TRUE,"general";"via3",#N/A,TRUE,"general"}</definedName>
    <definedName name="_____z2" localSheetId="58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56" hidden="1">{"via1",#N/A,TRUE,"general";"via2",#N/A,TRUE,"general";"via3",#N/A,TRUE,"general"}</definedName>
    <definedName name="_____z3" localSheetId="57" hidden="1">{"via1",#N/A,TRUE,"general";"via2",#N/A,TRUE,"general";"via3",#N/A,TRUE,"general"}</definedName>
    <definedName name="_____z3" localSheetId="58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56" hidden="1">{"TAB1",#N/A,TRUE,"GENERAL";"TAB2",#N/A,TRUE,"GENERAL";"TAB3",#N/A,TRUE,"GENERAL";"TAB4",#N/A,TRUE,"GENERAL";"TAB5",#N/A,TRUE,"GENERAL"}</definedName>
    <definedName name="_____z4" localSheetId="57" hidden="1">{"TAB1",#N/A,TRUE,"GENERAL";"TAB2",#N/A,TRUE,"GENERAL";"TAB3",#N/A,TRUE,"GENERAL";"TAB4",#N/A,TRUE,"GENERAL";"TAB5",#N/A,TRUE,"GENERAL"}</definedName>
    <definedName name="_____z4" localSheetId="58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56" hidden="1">{"via1",#N/A,TRUE,"general";"via2",#N/A,TRUE,"general";"via3",#N/A,TRUE,"general"}</definedName>
    <definedName name="_____z5" localSheetId="57" hidden="1">{"via1",#N/A,TRUE,"general";"via2",#N/A,TRUE,"general";"via3",#N/A,TRUE,"general"}</definedName>
    <definedName name="_____z5" localSheetId="58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56" hidden="1">{"TAB1",#N/A,TRUE,"GENERAL";"TAB2",#N/A,TRUE,"GENERAL";"TAB3",#N/A,TRUE,"GENERAL";"TAB4",#N/A,TRUE,"GENERAL";"TAB5",#N/A,TRUE,"GENERAL"}</definedName>
    <definedName name="_____z6" localSheetId="57" hidden="1">{"TAB1",#N/A,TRUE,"GENERAL";"TAB2",#N/A,TRUE,"GENERAL";"TAB3",#N/A,TRUE,"GENERAL";"TAB4",#N/A,TRUE,"GENERAL";"TAB5",#N/A,TRUE,"GENERAL"}</definedName>
    <definedName name="_____z6" localSheetId="58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a1" localSheetId="10" hidden="1">{"TAB1",#N/A,TRUE,"GENERAL";"TAB2",#N/A,TRUE,"GENERAL";"TAB3",#N/A,TRUE,"GENERAL";"TAB4",#N/A,TRUE,"GENERAL";"TAB5",#N/A,TRUE,"GENERAL"}</definedName>
    <definedName name="____a1" localSheetId="2" hidden="1">{"TAB1",#N/A,TRUE,"GENERAL";"TAB2",#N/A,TRUE,"GENERAL";"TAB3",#N/A,TRUE,"GENERAL";"TAB4",#N/A,TRUE,"GENERAL";"TAB5",#N/A,TRUE,"GENERAL"}</definedName>
    <definedName name="____a1">#REF!</definedName>
    <definedName name="____A17000">#REF!</definedName>
    <definedName name="____A20000">#REF!</definedName>
    <definedName name="____A251140">#REF!</definedName>
    <definedName name="____A251150">#REF!</definedName>
    <definedName name="____a3" localSheetId="56" hidden="1">{"TAB1",#N/A,TRUE,"GENERAL";"TAB2",#N/A,TRUE,"GENERAL";"TAB3",#N/A,TRUE,"GENERAL";"TAB4",#N/A,TRUE,"GENERAL";"TAB5",#N/A,TRUE,"GENERAL"}</definedName>
    <definedName name="____a3" localSheetId="57" hidden="1">{"TAB1",#N/A,TRUE,"GENERAL";"TAB2",#N/A,TRUE,"GENERAL";"TAB3",#N/A,TRUE,"GENERAL";"TAB4",#N/A,TRUE,"GENERAL";"TAB5",#N/A,TRUE,"GENERAL"}</definedName>
    <definedName name="____a3" localSheetId="58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56" hidden="1">{"via1",#N/A,TRUE,"general";"via2",#N/A,TRUE,"general";"via3",#N/A,TRUE,"general"}</definedName>
    <definedName name="____a4" localSheetId="57" hidden="1">{"via1",#N/A,TRUE,"general";"via2",#N/A,TRUE,"general";"via3",#N/A,TRUE,"general"}</definedName>
    <definedName name="____a4" localSheetId="58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56" hidden="1">{"TAB1",#N/A,TRUE,"GENERAL";"TAB2",#N/A,TRUE,"GENERAL";"TAB3",#N/A,TRUE,"GENERAL";"TAB4",#N/A,TRUE,"GENERAL";"TAB5",#N/A,TRUE,"GENERAL"}</definedName>
    <definedName name="____a5" localSheetId="57" hidden="1">{"TAB1",#N/A,TRUE,"GENERAL";"TAB2",#N/A,TRUE,"GENERAL";"TAB3",#N/A,TRUE,"GENERAL";"TAB4",#N/A,TRUE,"GENERAL";"TAB5",#N/A,TRUE,"GENERAL"}</definedName>
    <definedName name="____a5" localSheetId="58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56" hidden="1">{"TAB1",#N/A,TRUE,"GENERAL";"TAB2",#N/A,TRUE,"GENERAL";"TAB3",#N/A,TRUE,"GENERAL";"TAB4",#N/A,TRUE,"GENERAL";"TAB5",#N/A,TRUE,"GENERAL"}</definedName>
    <definedName name="____a6" localSheetId="57" hidden="1">{"TAB1",#N/A,TRUE,"GENERAL";"TAB2",#N/A,TRUE,"GENERAL";"TAB3",#N/A,TRUE,"GENERAL";"TAB4",#N/A,TRUE,"GENERAL";"TAB5",#N/A,TRUE,"GENERAL"}</definedName>
    <definedName name="____a6" localSheetId="58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FC1">#REF!</definedName>
    <definedName name="____AFC3">#REF!</definedName>
    <definedName name="____AFC5">#REF!</definedName>
    <definedName name="____aiu2">#REF!</definedName>
    <definedName name="____ane7">#REF!</definedName>
    <definedName name="____ane8">#REF!</definedName>
    <definedName name="____apu1">#REF!</definedName>
    <definedName name="____APU221">#REF!</definedName>
    <definedName name="____APU465">#REF!</definedName>
    <definedName name="____Atp2">#REF!</definedName>
    <definedName name="____B136044">#REF!</definedName>
    <definedName name="____B150019">#REF!</definedName>
    <definedName name="____B195381">#REF!</definedName>
    <definedName name="____b2" localSheetId="56" hidden="1">{"TAB1",#N/A,TRUE,"GENERAL";"TAB2",#N/A,TRUE,"GENERAL";"TAB3",#N/A,TRUE,"GENERAL";"TAB4",#N/A,TRUE,"GENERAL";"TAB5",#N/A,TRUE,"GENERAL"}</definedName>
    <definedName name="____b2" localSheetId="57" hidden="1">{"TAB1",#N/A,TRUE,"GENERAL";"TAB2",#N/A,TRUE,"GENERAL";"TAB3",#N/A,TRUE,"GENERAL";"TAB4",#N/A,TRUE,"GENERAL";"TAB5",#N/A,TRUE,"GENERAL"}</definedName>
    <definedName name="____b2" localSheetId="58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56" hidden="1">{"TAB1",#N/A,TRUE,"GENERAL";"TAB2",#N/A,TRUE,"GENERAL";"TAB3",#N/A,TRUE,"GENERAL";"TAB4",#N/A,TRUE,"GENERAL";"TAB5",#N/A,TRUE,"GENERAL"}</definedName>
    <definedName name="____b3" localSheetId="57" hidden="1">{"TAB1",#N/A,TRUE,"GENERAL";"TAB2",#N/A,TRUE,"GENERAL";"TAB3",#N/A,TRUE,"GENERAL";"TAB4",#N/A,TRUE,"GENERAL";"TAB5",#N/A,TRUE,"GENERAL"}</definedName>
    <definedName name="____b3" localSheetId="58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56" hidden="1">{"TAB1",#N/A,TRUE,"GENERAL";"TAB2",#N/A,TRUE,"GENERAL";"TAB3",#N/A,TRUE,"GENERAL";"TAB4",#N/A,TRUE,"GENERAL";"TAB5",#N/A,TRUE,"GENERAL"}</definedName>
    <definedName name="____b4" localSheetId="57" hidden="1">{"TAB1",#N/A,TRUE,"GENERAL";"TAB2",#N/A,TRUE,"GENERAL";"TAB3",#N/A,TRUE,"GENERAL";"TAB4",#N/A,TRUE,"GENERAL";"TAB5",#N/A,TRUE,"GENERAL"}</definedName>
    <definedName name="____b4" localSheetId="58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56" hidden="1">{"TAB1",#N/A,TRUE,"GENERAL";"TAB2",#N/A,TRUE,"GENERAL";"TAB3",#N/A,TRUE,"GENERAL";"TAB4",#N/A,TRUE,"GENERAL";"TAB5",#N/A,TRUE,"GENERAL"}</definedName>
    <definedName name="____b5" localSheetId="57" hidden="1">{"TAB1",#N/A,TRUE,"GENERAL";"TAB2",#N/A,TRUE,"GENERAL";"TAB3",#N/A,TRUE,"GENERAL";"TAB4",#N/A,TRUE,"GENERAL";"TAB5",#N/A,TRUE,"GENERAL"}</definedName>
    <definedName name="____b5" localSheetId="58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56" hidden="1">{"TAB1",#N/A,TRUE,"GENERAL";"TAB2",#N/A,TRUE,"GENERAL";"TAB3",#N/A,TRUE,"GENERAL";"TAB4",#N/A,TRUE,"GENERAL";"TAB5",#N/A,TRUE,"GENERAL"}</definedName>
    <definedName name="____b6" localSheetId="57" hidden="1">{"TAB1",#N/A,TRUE,"GENERAL";"TAB2",#N/A,TRUE,"GENERAL";"TAB3",#N/A,TRUE,"GENERAL";"TAB4",#N/A,TRUE,"GENERAL";"TAB5",#N/A,TRUE,"GENERAL"}</definedName>
    <definedName name="____b6" localSheetId="58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56" hidden="1">{"via1",#N/A,TRUE,"general";"via2",#N/A,TRUE,"general";"via3",#N/A,TRUE,"general"}</definedName>
    <definedName name="____b7" localSheetId="57" hidden="1">{"via1",#N/A,TRUE,"general";"via2",#N/A,TRUE,"general";"via3",#N/A,TRUE,"general"}</definedName>
    <definedName name="____b7" localSheetId="58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56" hidden="1">{"via1",#N/A,TRUE,"general";"via2",#N/A,TRUE,"general";"via3",#N/A,TRUE,"general"}</definedName>
    <definedName name="____b8" localSheetId="57" hidden="1">{"via1",#N/A,TRUE,"general";"via2",#N/A,TRUE,"general";"via3",#N/A,TRUE,"general"}</definedName>
    <definedName name="____b8" localSheetId="58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56" hidden="1">{"TAB1",#N/A,TRUE,"GENERAL";"TAB2",#N/A,TRUE,"GENERAL";"TAB3",#N/A,TRUE,"GENERAL";"TAB4",#N/A,TRUE,"GENERAL";"TAB5",#N/A,TRUE,"GENERAL"}</definedName>
    <definedName name="____bb9" localSheetId="57" hidden="1">{"TAB1",#N/A,TRUE,"GENERAL";"TAB2",#N/A,TRUE,"GENERAL";"TAB3",#N/A,TRUE,"GENERAL";"TAB4",#N/A,TRUE,"GENERAL";"TAB5",#N/A,TRUE,"GENERAL"}</definedName>
    <definedName name="____bb9" localSheetId="58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56" hidden="1">{"TAB1",#N/A,TRUE,"GENERAL";"TAB2",#N/A,TRUE,"GENERAL";"TAB3",#N/A,TRUE,"GENERAL";"TAB4",#N/A,TRUE,"GENERAL";"TAB5",#N/A,TRUE,"GENERAL"}</definedName>
    <definedName name="____bgb5" localSheetId="57" hidden="1">{"TAB1",#N/A,TRUE,"GENERAL";"TAB2",#N/A,TRUE,"GENERAL";"TAB3",#N/A,TRUE,"GENERAL";"TAB4",#N/A,TRUE,"GENERAL";"TAB5",#N/A,TRUE,"GENERAL"}</definedName>
    <definedName name="____bgb5" localSheetId="58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D1" localSheetId="5">#REF!</definedName>
    <definedName name="____CD1">#REF!</definedName>
    <definedName name="____CHD1045">#REF!</definedName>
    <definedName name="____CHD1090">#REF!</definedName>
    <definedName name="____CHD1245">#REF!</definedName>
    <definedName name="____CHD1290">#REF!</definedName>
    <definedName name="____CHD445">#REF!</definedName>
    <definedName name="____CHD490">#REF!</definedName>
    <definedName name="____CHD645">#REF!</definedName>
    <definedName name="____CHD690">#REF!</definedName>
    <definedName name="____CHD845">#REF!</definedName>
    <definedName name="____CHD890">#REF!</definedName>
    <definedName name="____Cod1">#REF!</definedName>
    <definedName name="____COD906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cua1">#REF!</definedName>
    <definedName name="____D119353">#REF!</definedName>
    <definedName name="____D151661">#REF!</definedName>
    <definedName name="____DCI1">#REF!</definedName>
    <definedName name="____DDS1">#REF!</definedName>
    <definedName name="____DEC93">#REF!</definedName>
    <definedName name="____DGO1">#REF!</definedName>
    <definedName name="____DGP1">#REF!</definedName>
    <definedName name="____DIJ1">#REF!</definedName>
    <definedName name="____DMD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MC2">#REF!</definedName>
    <definedName name="____EMC4">#REF!</definedName>
    <definedName name="____EST1" localSheetId="5">#REF!</definedName>
    <definedName name="____EST1">#REF!</definedName>
    <definedName name="____EST10" localSheetId="5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F">#N/A</definedName>
    <definedName name="____F_1">#NAME?</definedName>
    <definedName name="____F_2">#NAME?</definedName>
    <definedName name="____F_4">#NAME?</definedName>
    <definedName name="____F_6">#NAME?</definedName>
    <definedName name="____F_7">#NAME?</definedName>
    <definedName name="____F_8">#NAME?</definedName>
    <definedName name="____F206218">#REF!</definedName>
    <definedName name="____f211166">#REF!</definedName>
    <definedName name="____fei1">#REF!</definedName>
    <definedName name="____fei10">#REF!</definedName>
    <definedName name="____fei11">#REF!</definedName>
    <definedName name="____fei12">#REF!</definedName>
    <definedName name="____fei13">#REF!</definedName>
    <definedName name="____fei14">#REF!</definedName>
    <definedName name="____fei15">#REF!</definedName>
    <definedName name="____fei16">#REF!</definedName>
    <definedName name="____fei17">#REF!</definedName>
    <definedName name="____fei18">#REF!</definedName>
    <definedName name="____fei19">#REF!</definedName>
    <definedName name="____fei2">#REF!</definedName>
    <definedName name="____fei3">#REF!</definedName>
    <definedName name="____fei4">#REF!</definedName>
    <definedName name="____fei5">#REF!</definedName>
    <definedName name="____fei6">#REF!</definedName>
    <definedName name="____fei7">#REF!</definedName>
    <definedName name="____fei8">#REF!</definedName>
    <definedName name="____fei9">#REF!</definedName>
    <definedName name="____ff2005">#N/A</definedName>
    <definedName name="____ff2005_1">#NAME?</definedName>
    <definedName name="____ff2005_2">#NAME?</definedName>
    <definedName name="____ff2005_4">#NAME?</definedName>
    <definedName name="____ff2005_6">#NAME?</definedName>
    <definedName name="____ff2005_7">#NAME?</definedName>
    <definedName name="____ff2005_8">#NAME?</definedName>
    <definedName name="____FS01">#N/A</definedName>
    <definedName name="____FS01_1">#NAME?</definedName>
    <definedName name="____FS01_2">#NAME?</definedName>
    <definedName name="____FS01_4">#NAME?</definedName>
    <definedName name="____FS01_6">#NAME?</definedName>
    <definedName name="____FS01_7">#NAME?</definedName>
    <definedName name="____FS01_8">#NAME?</definedName>
    <definedName name="____G2">#REF!</definedName>
    <definedName name="____g3" localSheetId="56" hidden="1">{"via1",#N/A,TRUE,"general";"via2",#N/A,TRUE,"general";"via3",#N/A,TRUE,"general"}</definedName>
    <definedName name="____g3" localSheetId="57" hidden="1">{"via1",#N/A,TRUE,"general";"via2",#N/A,TRUE,"general";"via3",#N/A,TRUE,"general"}</definedName>
    <definedName name="____g3" localSheetId="58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56" hidden="1">{"via1",#N/A,TRUE,"general";"via2",#N/A,TRUE,"general";"via3",#N/A,TRUE,"general"}</definedName>
    <definedName name="____g4" localSheetId="57" hidden="1">{"via1",#N/A,TRUE,"general";"via2",#N/A,TRUE,"general";"via3",#N/A,TRUE,"general"}</definedName>
    <definedName name="____g4" localSheetId="58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56" hidden="1">{"via1",#N/A,TRUE,"general";"via2",#N/A,TRUE,"general";"via3",#N/A,TRUE,"general"}</definedName>
    <definedName name="____g5" localSheetId="57" hidden="1">{"via1",#N/A,TRUE,"general";"via2",#N/A,TRUE,"general";"via3",#N/A,TRUE,"general"}</definedName>
    <definedName name="____g5" localSheetId="58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56" hidden="1">{"via1",#N/A,TRUE,"general";"via2",#N/A,TRUE,"general";"via3",#N/A,TRUE,"general"}</definedName>
    <definedName name="____g6" localSheetId="57" hidden="1">{"via1",#N/A,TRUE,"general";"via2",#N/A,TRUE,"general";"via3",#N/A,TRUE,"general"}</definedName>
    <definedName name="____g6" localSheetId="58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56" hidden="1">{"TAB1",#N/A,TRUE,"GENERAL";"TAB2",#N/A,TRUE,"GENERAL";"TAB3",#N/A,TRUE,"GENERAL";"TAB4",#N/A,TRUE,"GENERAL";"TAB5",#N/A,TRUE,"GENERAL"}</definedName>
    <definedName name="____g7" localSheetId="57" hidden="1">{"TAB1",#N/A,TRUE,"GENERAL";"TAB2",#N/A,TRUE,"GENERAL";"TAB3",#N/A,TRUE,"GENERAL";"TAB4",#N/A,TRUE,"GENERAL";"TAB5",#N/A,TRUE,"GENERAL"}</definedName>
    <definedName name="____g7" localSheetId="58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56" hidden="1">{"TAB1",#N/A,TRUE,"GENERAL";"TAB2",#N/A,TRUE,"GENERAL";"TAB3",#N/A,TRUE,"GENERAL";"TAB4",#N/A,TRUE,"GENERAL";"TAB5",#N/A,TRUE,"GENERAL"}</definedName>
    <definedName name="____GR1" localSheetId="57" hidden="1">{"TAB1",#N/A,TRUE,"GENERAL";"TAB2",#N/A,TRUE,"GENERAL";"TAB3",#N/A,TRUE,"GENERAL";"TAB4",#N/A,TRUE,"GENERAL";"TAB5",#N/A,TRUE,"GENERAL"}</definedName>
    <definedName name="____GR1" localSheetId="58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56" hidden="1">{"via1",#N/A,TRUE,"general";"via2",#N/A,TRUE,"general";"via3",#N/A,TRUE,"general"}</definedName>
    <definedName name="____gtr4" localSheetId="57" hidden="1">{"via1",#N/A,TRUE,"general";"via2",#N/A,TRUE,"general";"via3",#N/A,TRUE,"general"}</definedName>
    <definedName name="____gtr4" localSheetId="58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56" hidden="1">{"via1",#N/A,TRUE,"general";"via2",#N/A,TRUE,"general";"via3",#N/A,TRUE,"general"}</definedName>
    <definedName name="____h2" localSheetId="57" hidden="1">{"via1",#N/A,TRUE,"general";"via2",#N/A,TRUE,"general";"via3",#N/A,TRUE,"general"}</definedName>
    <definedName name="____h2" localSheetId="58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56" hidden="1">{"via1",#N/A,TRUE,"general";"via2",#N/A,TRUE,"general";"via3",#N/A,TRUE,"general"}</definedName>
    <definedName name="____h3" localSheetId="57" hidden="1">{"via1",#N/A,TRUE,"general";"via2",#N/A,TRUE,"general";"via3",#N/A,TRUE,"general"}</definedName>
    <definedName name="____h3" localSheetId="58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56" hidden="1">{"TAB1",#N/A,TRUE,"GENERAL";"TAB2",#N/A,TRUE,"GENERAL";"TAB3",#N/A,TRUE,"GENERAL";"TAB4",#N/A,TRUE,"GENERAL";"TAB5",#N/A,TRUE,"GENERAL"}</definedName>
    <definedName name="____h4" localSheetId="57" hidden="1">{"TAB1",#N/A,TRUE,"GENERAL";"TAB2",#N/A,TRUE,"GENERAL";"TAB3",#N/A,TRUE,"GENERAL";"TAB4",#N/A,TRUE,"GENERAL";"TAB5",#N/A,TRUE,"GENERAL"}</definedName>
    <definedName name="____h4" localSheetId="58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56" hidden="1">{"TAB1",#N/A,TRUE,"GENERAL";"TAB2",#N/A,TRUE,"GENERAL";"TAB3",#N/A,TRUE,"GENERAL";"TAB4",#N/A,TRUE,"GENERAL";"TAB5",#N/A,TRUE,"GENERAL"}</definedName>
    <definedName name="____h5" localSheetId="57" hidden="1">{"TAB1",#N/A,TRUE,"GENERAL";"TAB2",#N/A,TRUE,"GENERAL";"TAB3",#N/A,TRUE,"GENERAL";"TAB4",#N/A,TRUE,"GENERAL";"TAB5",#N/A,TRUE,"GENERAL"}</definedName>
    <definedName name="____h5" localSheetId="58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56" hidden="1">{"via1",#N/A,TRUE,"general";"via2",#N/A,TRUE,"general";"via3",#N/A,TRUE,"general"}</definedName>
    <definedName name="____h6" localSheetId="57" hidden="1">{"via1",#N/A,TRUE,"general";"via2",#N/A,TRUE,"general";"via3",#N/A,TRUE,"general"}</definedName>
    <definedName name="____h6" localSheetId="58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56" hidden="1">{"TAB1",#N/A,TRUE,"GENERAL";"TAB2",#N/A,TRUE,"GENERAL";"TAB3",#N/A,TRUE,"GENERAL";"TAB4",#N/A,TRUE,"GENERAL";"TAB5",#N/A,TRUE,"GENERAL"}</definedName>
    <definedName name="____h7" localSheetId="57" hidden="1">{"TAB1",#N/A,TRUE,"GENERAL";"TAB2",#N/A,TRUE,"GENERAL";"TAB3",#N/A,TRUE,"GENERAL";"TAB4",#N/A,TRUE,"GENERAL";"TAB5",#N/A,TRUE,"GENERAL"}</definedName>
    <definedName name="____h7" localSheetId="58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56" hidden="1">{"via1",#N/A,TRUE,"general";"via2",#N/A,TRUE,"general";"via3",#N/A,TRUE,"general"}</definedName>
    <definedName name="____h8" localSheetId="57" hidden="1">{"via1",#N/A,TRUE,"general";"via2",#N/A,TRUE,"general";"via3",#N/A,TRUE,"general"}</definedName>
    <definedName name="____h8" localSheetId="58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56" hidden="1">{"via1",#N/A,TRUE,"general";"via2",#N/A,TRUE,"general";"via3",#N/A,TRUE,"general"}</definedName>
    <definedName name="____hfh7" localSheetId="57" hidden="1">{"via1",#N/A,TRUE,"general";"via2",#N/A,TRUE,"general";"via3",#N/A,TRUE,"general"}</definedName>
    <definedName name="____hfh7" localSheetId="5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localSheetId="56" hidden="1">{"via1",#N/A,TRUE,"general";"via2",#N/A,TRUE,"general";"via3",#N/A,TRUE,"general"}</definedName>
    <definedName name="____i4" localSheetId="57" hidden="1">{"via1",#N/A,TRUE,"general";"via2",#N/A,TRUE,"general";"via3",#N/A,TRUE,"general"}</definedName>
    <definedName name="____i4" localSheetId="58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56" hidden="1">{"TAB1",#N/A,TRUE,"GENERAL";"TAB2",#N/A,TRUE,"GENERAL";"TAB3",#N/A,TRUE,"GENERAL";"TAB4",#N/A,TRUE,"GENERAL";"TAB5",#N/A,TRUE,"GENERAL"}</definedName>
    <definedName name="____i5" localSheetId="57" hidden="1">{"TAB1",#N/A,TRUE,"GENERAL";"TAB2",#N/A,TRUE,"GENERAL";"TAB3",#N/A,TRUE,"GENERAL";"TAB4",#N/A,TRUE,"GENERAL";"TAB5",#N/A,TRUE,"GENERAL"}</definedName>
    <definedName name="____i5" localSheetId="58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56" hidden="1">{"TAB1",#N/A,TRUE,"GENERAL";"TAB2",#N/A,TRUE,"GENERAL";"TAB3",#N/A,TRUE,"GENERAL";"TAB4",#N/A,TRUE,"GENERAL";"TAB5",#N/A,TRUE,"GENERAL"}</definedName>
    <definedName name="____i6" localSheetId="57" hidden="1">{"TAB1",#N/A,TRUE,"GENERAL";"TAB2",#N/A,TRUE,"GENERAL";"TAB3",#N/A,TRUE,"GENERAL";"TAB4",#N/A,TRUE,"GENERAL";"TAB5",#N/A,TRUE,"GENERAL"}</definedName>
    <definedName name="____i6" localSheetId="58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56" hidden="1">{"via1",#N/A,TRUE,"general";"via2",#N/A,TRUE,"general";"via3",#N/A,TRUE,"general"}</definedName>
    <definedName name="____i7" localSheetId="57" hidden="1">{"via1",#N/A,TRUE,"general";"via2",#N/A,TRUE,"general";"via3",#N/A,TRUE,"general"}</definedName>
    <definedName name="____i7" localSheetId="58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56" hidden="1">{"TAB1",#N/A,TRUE,"GENERAL";"TAB2",#N/A,TRUE,"GENERAL";"TAB3",#N/A,TRUE,"GENERAL";"TAB4",#N/A,TRUE,"GENERAL";"TAB5",#N/A,TRUE,"GENERAL"}</definedName>
    <definedName name="____i77" localSheetId="57" hidden="1">{"TAB1",#N/A,TRUE,"GENERAL";"TAB2",#N/A,TRUE,"GENERAL";"TAB3",#N/A,TRUE,"GENERAL";"TAB4",#N/A,TRUE,"GENERAL";"TAB5",#N/A,TRUE,"GENERAL"}</definedName>
    <definedName name="____i77" localSheetId="58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56" hidden="1">{"via1",#N/A,TRUE,"general";"via2",#N/A,TRUE,"general";"via3",#N/A,TRUE,"general"}</definedName>
    <definedName name="____i8" localSheetId="57" hidden="1">{"via1",#N/A,TRUE,"general";"via2",#N/A,TRUE,"general";"via3",#N/A,TRUE,"general"}</definedName>
    <definedName name="____i8" localSheetId="58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56" hidden="1">{"TAB1",#N/A,TRUE,"GENERAL";"TAB2",#N/A,TRUE,"GENERAL";"TAB3",#N/A,TRUE,"GENERAL";"TAB4",#N/A,TRUE,"GENERAL";"TAB5",#N/A,TRUE,"GENERAL"}</definedName>
    <definedName name="____i9" localSheetId="57" hidden="1">{"TAB1",#N/A,TRUE,"GENERAL";"TAB2",#N/A,TRUE,"GENERAL";"TAB3",#N/A,TRUE,"GENERAL";"TAB4",#N/A,TRUE,"GENERAL";"TAB5",#N/A,TRUE,"GENERAL"}</definedName>
    <definedName name="____i9" localSheetId="58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CP1">#REF!</definedName>
    <definedName name="____INF1">#REF!</definedName>
    <definedName name="____ipc1">#REF!</definedName>
    <definedName name="____ipc2">#REF!</definedName>
    <definedName name="____ipc3">#REF!</definedName>
    <definedName name="____ipc4">#REF!</definedName>
    <definedName name="____ITM4">#REF!</definedName>
    <definedName name="____K1">#REF!</definedName>
    <definedName name="____k3" localSheetId="56" hidden="1">{"TAB1",#N/A,TRUE,"GENERAL";"TAB2",#N/A,TRUE,"GENERAL";"TAB3",#N/A,TRUE,"GENERAL";"TAB4",#N/A,TRUE,"GENERAL";"TAB5",#N/A,TRUE,"GENERAL"}</definedName>
    <definedName name="____k3" localSheetId="57" hidden="1">{"TAB1",#N/A,TRUE,"GENERAL";"TAB2",#N/A,TRUE,"GENERAL";"TAB3",#N/A,TRUE,"GENERAL";"TAB4",#N/A,TRUE,"GENERAL";"TAB5",#N/A,TRUE,"GENERAL"}</definedName>
    <definedName name="____k3" localSheetId="58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56" hidden="1">{"via1",#N/A,TRUE,"general";"via2",#N/A,TRUE,"general";"via3",#N/A,TRUE,"general"}</definedName>
    <definedName name="____k4" localSheetId="57" hidden="1">{"via1",#N/A,TRUE,"general";"via2",#N/A,TRUE,"general";"via3",#N/A,TRUE,"general"}</definedName>
    <definedName name="____k4" localSheetId="58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56" hidden="1">{"via1",#N/A,TRUE,"general";"via2",#N/A,TRUE,"general";"via3",#N/A,TRUE,"general"}</definedName>
    <definedName name="____k5" localSheetId="57" hidden="1">{"via1",#N/A,TRUE,"general";"via2",#N/A,TRUE,"general";"via3",#N/A,TRUE,"general"}</definedName>
    <definedName name="____k5" localSheetId="58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56" hidden="1">{"TAB1",#N/A,TRUE,"GENERAL";"TAB2",#N/A,TRUE,"GENERAL";"TAB3",#N/A,TRUE,"GENERAL";"TAB4",#N/A,TRUE,"GENERAL";"TAB5",#N/A,TRUE,"GENERAL"}</definedName>
    <definedName name="____k6" localSheetId="57" hidden="1">{"TAB1",#N/A,TRUE,"GENERAL";"TAB2",#N/A,TRUE,"GENERAL";"TAB3",#N/A,TRUE,"GENERAL";"TAB4",#N/A,TRUE,"GENERAL";"TAB5",#N/A,TRUE,"GENERAL"}</definedName>
    <definedName name="____k6" localSheetId="58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56" hidden="1">{"via1",#N/A,TRUE,"general";"via2",#N/A,TRUE,"general";"via3",#N/A,TRUE,"general"}</definedName>
    <definedName name="____k7" localSheetId="57" hidden="1">{"via1",#N/A,TRUE,"general";"via2",#N/A,TRUE,"general";"via3",#N/A,TRUE,"general"}</definedName>
    <definedName name="____k7" localSheetId="58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56" hidden="1">{"via1",#N/A,TRUE,"general";"via2",#N/A,TRUE,"general";"via3",#N/A,TRUE,"general"}</definedName>
    <definedName name="____k8" localSheetId="57" hidden="1">{"via1",#N/A,TRUE,"general";"via2",#N/A,TRUE,"general";"via3",#N/A,TRUE,"general"}</definedName>
    <definedName name="____k8" localSheetId="58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56" hidden="1">{"TAB1",#N/A,TRUE,"GENERAL";"TAB2",#N/A,TRUE,"GENERAL";"TAB3",#N/A,TRUE,"GENERAL";"TAB4",#N/A,TRUE,"GENERAL";"TAB5",#N/A,TRUE,"GENERAL"}</definedName>
    <definedName name="____k9" localSheetId="57" hidden="1">{"TAB1",#N/A,TRUE,"GENERAL";"TAB2",#N/A,TRUE,"GENERAL";"TAB3",#N/A,TRUE,"GENERAL";"TAB4",#N/A,TRUE,"GENERAL";"TAB5",#N/A,TRUE,"GENERAL"}</definedName>
    <definedName name="____k9" localSheetId="58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56" hidden="1">{"TAB1",#N/A,TRUE,"GENERAL";"TAB2",#N/A,TRUE,"GENERAL";"TAB3",#N/A,TRUE,"GENERAL";"TAB4",#N/A,TRUE,"GENERAL";"TAB5",#N/A,TRUE,"GENERAL"}</definedName>
    <definedName name="____kjk6" localSheetId="57" hidden="1">{"TAB1",#N/A,TRUE,"GENERAL";"TAB2",#N/A,TRUE,"GENERAL";"TAB3",#N/A,TRUE,"GENERAL";"TAB4",#N/A,TRUE,"GENERAL";"TAB5",#N/A,TRUE,"GENERAL"}</definedName>
    <definedName name="____kjk6" localSheetId="58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1">#REF!</definedName>
    <definedName name="____L2">#REF!</definedName>
    <definedName name="____l9001">#REF!</definedName>
    <definedName name="____LEY80">#REF!</definedName>
    <definedName name="____m3" localSheetId="56" hidden="1">{"via1",#N/A,TRUE,"general";"via2",#N/A,TRUE,"general";"via3",#N/A,TRUE,"general"}</definedName>
    <definedName name="____m3" localSheetId="57" hidden="1">{"via1",#N/A,TRUE,"general";"via2",#N/A,TRUE,"general";"via3",#N/A,TRUE,"general"}</definedName>
    <definedName name="____m3" localSheetId="58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56" hidden="1">{"TAB1",#N/A,TRUE,"GENERAL";"TAB2",#N/A,TRUE,"GENERAL";"TAB3",#N/A,TRUE,"GENERAL";"TAB4",#N/A,TRUE,"GENERAL";"TAB5",#N/A,TRUE,"GENERAL"}</definedName>
    <definedName name="____m4" localSheetId="57" hidden="1">{"TAB1",#N/A,TRUE,"GENERAL";"TAB2",#N/A,TRUE,"GENERAL";"TAB3",#N/A,TRUE,"GENERAL";"TAB4",#N/A,TRUE,"GENERAL";"TAB5",#N/A,TRUE,"GENERAL"}</definedName>
    <definedName name="____m4" localSheetId="58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56" hidden="1">{"via1",#N/A,TRUE,"general";"via2",#N/A,TRUE,"general";"via3",#N/A,TRUE,"general"}</definedName>
    <definedName name="____m5" localSheetId="57" hidden="1">{"via1",#N/A,TRUE,"general";"via2",#N/A,TRUE,"general";"via3",#N/A,TRUE,"general"}</definedName>
    <definedName name="____m5" localSheetId="58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56" hidden="1">{"TAB1",#N/A,TRUE,"GENERAL";"TAB2",#N/A,TRUE,"GENERAL";"TAB3",#N/A,TRUE,"GENERAL";"TAB4",#N/A,TRUE,"GENERAL";"TAB5",#N/A,TRUE,"GENERAL"}</definedName>
    <definedName name="____m6" localSheetId="57" hidden="1">{"TAB1",#N/A,TRUE,"GENERAL";"TAB2",#N/A,TRUE,"GENERAL";"TAB3",#N/A,TRUE,"GENERAL";"TAB4",#N/A,TRUE,"GENERAL";"TAB5",#N/A,TRUE,"GENERAL"}</definedName>
    <definedName name="____m6" localSheetId="58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56" hidden="1">{"TAB1",#N/A,TRUE,"GENERAL";"TAB2",#N/A,TRUE,"GENERAL";"TAB3",#N/A,TRUE,"GENERAL";"TAB4",#N/A,TRUE,"GENERAL";"TAB5",#N/A,TRUE,"GENERAL"}</definedName>
    <definedName name="____m7" localSheetId="57" hidden="1">{"TAB1",#N/A,TRUE,"GENERAL";"TAB2",#N/A,TRUE,"GENERAL";"TAB3",#N/A,TRUE,"GENERAL";"TAB4",#N/A,TRUE,"GENERAL";"TAB5",#N/A,TRUE,"GENERAL"}</definedName>
    <definedName name="____m7" localSheetId="58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56" hidden="1">{"via1",#N/A,TRUE,"general";"via2",#N/A,TRUE,"general";"via3",#N/A,TRUE,"general"}</definedName>
    <definedName name="____m8" localSheetId="57" hidden="1">{"via1",#N/A,TRUE,"general";"via2",#N/A,TRUE,"general";"via3",#N/A,TRUE,"general"}</definedName>
    <definedName name="____m8" localSheetId="58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56" hidden="1">{"via1",#N/A,TRUE,"general";"via2",#N/A,TRUE,"general";"via3",#N/A,TRUE,"general"}</definedName>
    <definedName name="____m9" localSheetId="57" hidden="1">{"via1",#N/A,TRUE,"general";"via2",#N/A,TRUE,"general";"via3",#N/A,TRUE,"general"}</definedName>
    <definedName name="____m9" localSheetId="5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MAT1">#REF!</definedName>
    <definedName name="____MOR15">#REF!</definedName>
    <definedName name="____n3" localSheetId="56" hidden="1">{"TAB1",#N/A,TRUE,"GENERAL";"TAB2",#N/A,TRUE,"GENERAL";"TAB3",#N/A,TRUE,"GENERAL";"TAB4",#N/A,TRUE,"GENERAL";"TAB5",#N/A,TRUE,"GENERAL"}</definedName>
    <definedName name="____n3" localSheetId="57" hidden="1">{"TAB1",#N/A,TRUE,"GENERAL";"TAB2",#N/A,TRUE,"GENERAL";"TAB3",#N/A,TRUE,"GENERAL";"TAB4",#N/A,TRUE,"GENERAL";"TAB5",#N/A,TRUE,"GENERAL"}</definedName>
    <definedName name="____n3" localSheetId="58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56" hidden="1">{"via1",#N/A,TRUE,"general";"via2",#N/A,TRUE,"general";"via3",#N/A,TRUE,"general"}</definedName>
    <definedName name="____n4" localSheetId="57" hidden="1">{"via1",#N/A,TRUE,"general";"via2",#N/A,TRUE,"general";"via3",#N/A,TRUE,"general"}</definedName>
    <definedName name="____n4" localSheetId="58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56" hidden="1">{"TAB1",#N/A,TRUE,"GENERAL";"TAB2",#N/A,TRUE,"GENERAL";"TAB3",#N/A,TRUE,"GENERAL";"TAB4",#N/A,TRUE,"GENERAL";"TAB5",#N/A,TRUE,"GENERAL"}</definedName>
    <definedName name="____n5" localSheetId="57" hidden="1">{"TAB1",#N/A,TRUE,"GENERAL";"TAB2",#N/A,TRUE,"GENERAL";"TAB3",#N/A,TRUE,"GENERAL";"TAB4",#N/A,TRUE,"GENERAL";"TAB5",#N/A,TRUE,"GENERAL"}</definedName>
    <definedName name="____n5" localSheetId="58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G1">#REF!</definedName>
    <definedName name="____NG2">#REF!</definedName>
    <definedName name="____NG3">#REF!</definedName>
    <definedName name="____NG4">#REF!</definedName>
    <definedName name="____nyn7" localSheetId="56" hidden="1">{"via1",#N/A,TRUE,"general";"via2",#N/A,TRUE,"general";"via3",#N/A,TRUE,"general"}</definedName>
    <definedName name="____nyn7" localSheetId="57" hidden="1">{"via1",#N/A,TRUE,"general";"via2",#N/A,TRUE,"general";"via3",#N/A,TRUE,"general"}</definedName>
    <definedName name="____nyn7" localSheetId="58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56" hidden="1">{"via1",#N/A,TRUE,"general";"via2",#N/A,TRUE,"general";"via3",#N/A,TRUE,"general"}</definedName>
    <definedName name="____o4" localSheetId="57" hidden="1">{"via1",#N/A,TRUE,"general";"via2",#N/A,TRUE,"general";"via3",#N/A,TRUE,"general"}</definedName>
    <definedName name="____o4" localSheetId="58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56" hidden="1">{"TAB1",#N/A,TRUE,"GENERAL";"TAB2",#N/A,TRUE,"GENERAL";"TAB3",#N/A,TRUE,"GENERAL";"TAB4",#N/A,TRUE,"GENERAL";"TAB5",#N/A,TRUE,"GENERAL"}</definedName>
    <definedName name="____o5" localSheetId="57" hidden="1">{"TAB1",#N/A,TRUE,"GENERAL";"TAB2",#N/A,TRUE,"GENERAL";"TAB3",#N/A,TRUE,"GENERAL";"TAB4",#N/A,TRUE,"GENERAL";"TAB5",#N/A,TRUE,"GENERAL"}</definedName>
    <definedName name="____o5" localSheetId="58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56" hidden="1">{"TAB1",#N/A,TRUE,"GENERAL";"TAB2",#N/A,TRUE,"GENERAL";"TAB3",#N/A,TRUE,"GENERAL";"TAB4",#N/A,TRUE,"GENERAL";"TAB5",#N/A,TRUE,"GENERAL"}</definedName>
    <definedName name="____o6" localSheetId="57" hidden="1">{"TAB1",#N/A,TRUE,"GENERAL";"TAB2",#N/A,TRUE,"GENERAL";"TAB3",#N/A,TRUE,"GENERAL";"TAB4",#N/A,TRUE,"GENERAL";"TAB5",#N/A,TRUE,"GENERAL"}</definedName>
    <definedName name="____o6" localSheetId="58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56" hidden="1">{"TAB1",#N/A,TRUE,"GENERAL";"TAB2",#N/A,TRUE,"GENERAL";"TAB3",#N/A,TRUE,"GENERAL";"TAB4",#N/A,TRUE,"GENERAL";"TAB5",#N/A,TRUE,"GENERAL"}</definedName>
    <definedName name="____o7" localSheetId="57" hidden="1">{"TAB1",#N/A,TRUE,"GENERAL";"TAB2",#N/A,TRUE,"GENERAL";"TAB3",#N/A,TRUE,"GENERAL";"TAB4",#N/A,TRUE,"GENERAL";"TAB5",#N/A,TRUE,"GENERAL"}</definedName>
    <definedName name="____o7" localSheetId="58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56" hidden="1">{"via1",#N/A,TRUE,"general";"via2",#N/A,TRUE,"general";"via3",#N/A,TRUE,"general"}</definedName>
    <definedName name="____o8" localSheetId="57" hidden="1">{"via1",#N/A,TRUE,"general";"via2",#N/A,TRUE,"general";"via3",#N/A,TRUE,"general"}</definedName>
    <definedName name="____o8" localSheetId="58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56" hidden="1">{"TAB1",#N/A,TRUE,"GENERAL";"TAB2",#N/A,TRUE,"GENERAL";"TAB3",#N/A,TRUE,"GENERAL";"TAB4",#N/A,TRUE,"GENERAL";"TAB5",#N/A,TRUE,"GENERAL"}</definedName>
    <definedName name="____o9" localSheetId="57" hidden="1">{"TAB1",#N/A,TRUE,"GENERAL";"TAB2",#N/A,TRUE,"GENERAL";"TAB3",#N/A,TRUE,"GENERAL";"TAB4",#N/A,TRUE,"GENERAL";"TAB5",#N/A,TRUE,"GENERAL"}</definedName>
    <definedName name="____o9" localSheetId="58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OCD1">#REF!</definedName>
    <definedName name="____OCI1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6" localSheetId="56" hidden="1">{"via1",#N/A,TRUE,"general";"via2",#N/A,TRUE,"general";"via3",#N/A,TRUE,"general"}</definedName>
    <definedName name="____p6" localSheetId="57" hidden="1">{"via1",#N/A,TRUE,"general";"via2",#N/A,TRUE,"general";"via3",#N/A,TRUE,"general"}</definedName>
    <definedName name="____p6" localSheetId="58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56" hidden="1">{"via1",#N/A,TRUE,"general";"via2",#N/A,TRUE,"general";"via3",#N/A,TRUE,"general"}</definedName>
    <definedName name="____p7" localSheetId="57" hidden="1">{"via1",#N/A,TRUE,"general";"via2",#N/A,TRUE,"general";"via3",#N/A,TRUE,"general"}</definedName>
    <definedName name="____p7" localSheetId="58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56" hidden="1">{"TAB1",#N/A,TRUE,"GENERAL";"TAB2",#N/A,TRUE,"GENERAL";"TAB3",#N/A,TRUE,"GENERAL";"TAB4",#N/A,TRUE,"GENERAL";"TAB5",#N/A,TRUE,"GENERAL"}</definedName>
    <definedName name="____p8" localSheetId="57" hidden="1">{"TAB1",#N/A,TRUE,"GENERAL";"TAB2",#N/A,TRUE,"GENERAL";"TAB3",#N/A,TRUE,"GENERAL";"TAB4",#N/A,TRUE,"GENERAL";"TAB5",#N/A,TRUE,"GENERAL"}</definedName>
    <definedName name="____p8" localSheetId="58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a1">#REF!</definedName>
    <definedName name="____Pa2">#REF!</definedName>
    <definedName name="____Pa3">#REF!</definedName>
    <definedName name="____Pa4">#REF!</definedName>
    <definedName name="____PJ50">#REF!</definedName>
    <definedName name="____pj51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Po2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PZ15">#REF!</definedName>
    <definedName name="____PZ20">#REF!</definedName>
    <definedName name="____PZ30">#REF!</definedName>
    <definedName name="____PZ40">#REF!</definedName>
    <definedName name="____PZ50">#REF!</definedName>
    <definedName name="____r" localSheetId="5">#REF!</definedName>
    <definedName name="____r">#REF!</definedName>
    <definedName name="____r4r" localSheetId="56" hidden="1">{"via1",#N/A,TRUE,"general";"via2",#N/A,TRUE,"general";"via3",#N/A,TRUE,"general"}</definedName>
    <definedName name="____r4r" localSheetId="57" hidden="1">{"via1",#N/A,TRUE,"general";"via2",#N/A,TRUE,"general";"via3",#N/A,TRUE,"general"}</definedName>
    <definedName name="____r4r" localSheetId="58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D43">#REF!</definedName>
    <definedName name="____RD63">#REF!</definedName>
    <definedName name="____RD64">#REF!</definedName>
    <definedName name="____RD83">#REF!</definedName>
    <definedName name="____RD84">#REF!</definedName>
    <definedName name="____RD86">#REF!</definedName>
    <definedName name="____Ret13">#REF!</definedName>
    <definedName name="____Ret19">#REF!</definedName>
    <definedName name="____Ret25">#REF!</definedName>
    <definedName name="____Ret50">#REF!</definedName>
    <definedName name="____Ret63">#REF!</definedName>
    <definedName name="____rtu6" localSheetId="56" hidden="1">{"via1",#N/A,TRUE,"general";"via2",#N/A,TRUE,"general";"via3",#N/A,TRUE,"general"}</definedName>
    <definedName name="____rtu6" localSheetId="57" hidden="1">{"via1",#N/A,TRUE,"general";"via2",#N/A,TRUE,"general";"via3",#N/A,TRUE,"general"}</definedName>
    <definedName name="____rtu6" localSheetId="58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56" hidden="1">{"via1",#N/A,TRUE,"general";"via2",#N/A,TRUE,"general";"via3",#N/A,TRUE,"general"}</definedName>
    <definedName name="____s1" localSheetId="57" hidden="1">{"via1",#N/A,TRUE,"general";"via2",#N/A,TRUE,"general";"via3",#N/A,TRUE,"general"}</definedName>
    <definedName name="____s1" localSheetId="58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56" hidden="1">{"TAB1",#N/A,TRUE,"GENERAL";"TAB2",#N/A,TRUE,"GENERAL";"TAB3",#N/A,TRUE,"GENERAL";"TAB4",#N/A,TRUE,"GENERAL";"TAB5",#N/A,TRUE,"GENERAL"}</definedName>
    <definedName name="____s2" localSheetId="57" hidden="1">{"TAB1",#N/A,TRUE,"GENERAL";"TAB2",#N/A,TRUE,"GENERAL";"TAB3",#N/A,TRUE,"GENERAL";"TAB4",#N/A,TRUE,"GENERAL";"TAB5",#N/A,TRUE,"GENERAL"}</definedName>
    <definedName name="____s2" localSheetId="58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56" hidden="1">{"TAB1",#N/A,TRUE,"GENERAL";"TAB2",#N/A,TRUE,"GENERAL";"TAB3",#N/A,TRUE,"GENERAL";"TAB4",#N/A,TRUE,"GENERAL";"TAB5",#N/A,TRUE,"GENERAL"}</definedName>
    <definedName name="____s3" localSheetId="57" hidden="1">{"TAB1",#N/A,TRUE,"GENERAL";"TAB2",#N/A,TRUE,"GENERAL";"TAB3",#N/A,TRUE,"GENERAL";"TAB4",#N/A,TRUE,"GENERAL";"TAB5",#N/A,TRUE,"GENERAL"}</definedName>
    <definedName name="____s3" localSheetId="58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56" hidden="1">{"via1",#N/A,TRUE,"general";"via2",#N/A,TRUE,"general";"via3",#N/A,TRUE,"general"}</definedName>
    <definedName name="____s4" localSheetId="57" hidden="1">{"via1",#N/A,TRUE,"general";"via2",#N/A,TRUE,"general";"via3",#N/A,TRUE,"general"}</definedName>
    <definedName name="____s4" localSheetId="58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56" hidden="1">{"via1",#N/A,TRUE,"general";"via2",#N/A,TRUE,"general";"via3",#N/A,TRUE,"general"}</definedName>
    <definedName name="____s5" localSheetId="57" hidden="1">{"via1",#N/A,TRUE,"general";"via2",#N/A,TRUE,"general";"via3",#N/A,TRUE,"general"}</definedName>
    <definedName name="____s5" localSheetId="58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56" hidden="1">{"TAB1",#N/A,TRUE,"GENERAL";"TAB2",#N/A,TRUE,"GENERAL";"TAB3",#N/A,TRUE,"GENERAL";"TAB4",#N/A,TRUE,"GENERAL";"TAB5",#N/A,TRUE,"GENERAL"}</definedName>
    <definedName name="____s6" localSheetId="57" hidden="1">{"TAB1",#N/A,TRUE,"GENERAL";"TAB2",#N/A,TRUE,"GENERAL";"TAB3",#N/A,TRUE,"GENERAL";"TAB4",#N/A,TRUE,"GENERAL";"TAB5",#N/A,TRUE,"GENERAL"}</definedName>
    <definedName name="____s6" localSheetId="58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56" hidden="1">{"via1",#N/A,TRUE,"general";"via2",#N/A,TRUE,"general";"via3",#N/A,TRUE,"general"}</definedName>
    <definedName name="____s7" localSheetId="57" hidden="1">{"via1",#N/A,TRUE,"general";"via2",#N/A,TRUE,"general";"via3",#N/A,TRUE,"general"}</definedName>
    <definedName name="____s7" localSheetId="58" hidden="1">{"via1",#N/A,TRUE,"general";"via2",#N/A,TRUE,"general";"via3",#N/A,TRUE,"general"}</definedName>
    <definedName name="____s7" hidden="1">{"via1",#N/A,TRUE,"general";"via2",#N/A,TRUE,"general";"via3",#N/A,TRUE,"general"}</definedName>
    <definedName name="____SAL1" localSheetId="5">#REF!</definedName>
    <definedName name="____SAL1">#REF!</definedName>
    <definedName name="____SBC1">#REF!</definedName>
    <definedName name="____SBC3">#REF!</definedName>
    <definedName name="____SBC5">#REF!</definedName>
    <definedName name="____SY106">#REF!</definedName>
    <definedName name="____SY126">#REF!</definedName>
    <definedName name="____SY166">#REF!</definedName>
    <definedName name="____SY186">#REF!</definedName>
    <definedName name="____SY206">#REF!</definedName>
    <definedName name="____SY86">#REF!</definedName>
    <definedName name="____t3" localSheetId="56" hidden="1">{"TAB1",#N/A,TRUE,"GENERAL";"TAB2",#N/A,TRUE,"GENERAL";"TAB3",#N/A,TRUE,"GENERAL";"TAB4",#N/A,TRUE,"GENERAL";"TAB5",#N/A,TRUE,"GENERAL"}</definedName>
    <definedName name="____t3" localSheetId="57" hidden="1">{"TAB1",#N/A,TRUE,"GENERAL";"TAB2",#N/A,TRUE,"GENERAL";"TAB3",#N/A,TRUE,"GENERAL";"TAB4",#N/A,TRUE,"GENERAL";"TAB5",#N/A,TRUE,"GENERAL"}</definedName>
    <definedName name="____t3" localSheetId="58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56" hidden="1">{"via1",#N/A,TRUE,"general";"via2",#N/A,TRUE,"general";"via3",#N/A,TRUE,"general"}</definedName>
    <definedName name="____t4" localSheetId="57" hidden="1">{"via1",#N/A,TRUE,"general";"via2",#N/A,TRUE,"general";"via3",#N/A,TRUE,"general"}</definedName>
    <definedName name="____t4" localSheetId="58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56" hidden="1">{"TAB1",#N/A,TRUE,"GENERAL";"TAB2",#N/A,TRUE,"GENERAL";"TAB3",#N/A,TRUE,"GENERAL";"TAB4",#N/A,TRUE,"GENERAL";"TAB5",#N/A,TRUE,"GENERAL"}</definedName>
    <definedName name="____t5" localSheetId="57" hidden="1">{"TAB1",#N/A,TRUE,"GENERAL";"TAB2",#N/A,TRUE,"GENERAL";"TAB3",#N/A,TRUE,"GENERAL";"TAB4",#N/A,TRUE,"GENERAL";"TAB5",#N/A,TRUE,"GENERAL"}</definedName>
    <definedName name="____t5" localSheetId="58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56" hidden="1">{"via1",#N/A,TRUE,"general";"via2",#N/A,TRUE,"general";"via3",#N/A,TRUE,"general"}</definedName>
    <definedName name="____t6" localSheetId="57" hidden="1">{"via1",#N/A,TRUE,"general";"via2",#N/A,TRUE,"general";"via3",#N/A,TRUE,"general"}</definedName>
    <definedName name="____t6" localSheetId="58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56" hidden="1">{"TAB1",#N/A,TRUE,"GENERAL";"TAB2",#N/A,TRUE,"GENERAL";"TAB3",#N/A,TRUE,"GENERAL";"TAB4",#N/A,TRUE,"GENERAL";"TAB5",#N/A,TRUE,"GENERAL"}</definedName>
    <definedName name="____t66" localSheetId="57" hidden="1">{"TAB1",#N/A,TRUE,"GENERAL";"TAB2",#N/A,TRUE,"GENERAL";"TAB3",#N/A,TRUE,"GENERAL";"TAB4",#N/A,TRUE,"GENERAL";"TAB5",#N/A,TRUE,"GENERAL"}</definedName>
    <definedName name="____t66" localSheetId="58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56" hidden="1">{"via1",#N/A,TRUE,"general";"via2",#N/A,TRUE,"general";"via3",#N/A,TRUE,"general"}</definedName>
    <definedName name="____t7" localSheetId="57" hidden="1">{"via1",#N/A,TRUE,"general";"via2",#N/A,TRUE,"general";"via3",#N/A,TRUE,"general"}</definedName>
    <definedName name="____t7" localSheetId="58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56" hidden="1">{"TAB1",#N/A,TRUE,"GENERAL";"TAB2",#N/A,TRUE,"GENERAL";"TAB3",#N/A,TRUE,"GENERAL";"TAB4",#N/A,TRUE,"GENERAL";"TAB5",#N/A,TRUE,"GENERAL"}</definedName>
    <definedName name="____t77" localSheetId="57" hidden="1">{"TAB1",#N/A,TRUE,"GENERAL";"TAB2",#N/A,TRUE,"GENERAL";"TAB3",#N/A,TRUE,"GENERAL";"TAB4",#N/A,TRUE,"GENERAL";"TAB5",#N/A,TRUE,"GENERAL"}</definedName>
    <definedName name="____t77" localSheetId="58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56" hidden="1">{"TAB1",#N/A,TRUE,"GENERAL";"TAB2",#N/A,TRUE,"GENERAL";"TAB3",#N/A,TRUE,"GENERAL";"TAB4",#N/A,TRUE,"GENERAL";"TAB5",#N/A,TRUE,"GENERAL"}</definedName>
    <definedName name="____t8" localSheetId="57" hidden="1">{"TAB1",#N/A,TRUE,"GENERAL";"TAB2",#N/A,TRUE,"GENERAL";"TAB3",#N/A,TRUE,"GENERAL";"TAB4",#N/A,TRUE,"GENERAL";"TAB5",#N/A,TRUE,"GENERAL"}</definedName>
    <definedName name="____t8" localSheetId="58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56" hidden="1">{"via1",#N/A,TRUE,"general";"via2",#N/A,TRUE,"general";"via3",#N/A,TRUE,"general"}</definedName>
    <definedName name="____t88" localSheetId="57" hidden="1">{"via1",#N/A,TRUE,"general";"via2",#N/A,TRUE,"general";"via3",#N/A,TRUE,"general"}</definedName>
    <definedName name="____t88" localSheetId="58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56" hidden="1">{"TAB1",#N/A,TRUE,"GENERAL";"TAB2",#N/A,TRUE,"GENERAL";"TAB3",#N/A,TRUE,"GENERAL";"TAB4",#N/A,TRUE,"GENERAL";"TAB5",#N/A,TRUE,"GENERAL"}</definedName>
    <definedName name="____t9" localSheetId="57" hidden="1">{"TAB1",#N/A,TRUE,"GENERAL";"TAB2",#N/A,TRUE,"GENERAL";"TAB3",#N/A,TRUE,"GENERAL";"TAB4",#N/A,TRUE,"GENERAL";"TAB5",#N/A,TRUE,"GENERAL"}</definedName>
    <definedName name="____t9" localSheetId="58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56" hidden="1">{"via1",#N/A,TRUE,"general";"via2",#N/A,TRUE,"general";"via3",#N/A,TRUE,"general"}</definedName>
    <definedName name="____t99" localSheetId="57" hidden="1">{"via1",#N/A,TRUE,"general";"via2",#N/A,TRUE,"general";"via3",#N/A,TRUE,"general"}</definedName>
    <definedName name="____t99" localSheetId="58" hidden="1">{"via1",#N/A,TRUE,"general";"via2",#N/A,TRUE,"general";"via3",#N/A,TRUE,"general"}</definedName>
    <definedName name="____t99" hidden="1">{"via1",#N/A,TRUE,"general";"via2",#N/A,TRUE,"general";"via3",#N/A,TRUE,"general"}</definedName>
    <definedName name="____TA3">#REF!</definedName>
    <definedName name="____TA4">#REF!</definedName>
    <definedName name="____tab1" localSheetId="5">#REF!</definedName>
    <definedName name="____tab1">#REF!</definedName>
    <definedName name="____tab2">#REF!</definedName>
    <definedName name="____tab3">#REF!</definedName>
    <definedName name="____TAB4">#REF!</definedName>
    <definedName name="____TC212">#REF!</definedName>
    <definedName name="____TD02">#N/A</definedName>
    <definedName name="____TD02_1">#NAME?</definedName>
    <definedName name="____TD02_2">#NAME?</definedName>
    <definedName name="____TD02_4">#NAME?</definedName>
    <definedName name="____TD02_6">#NAME?</definedName>
    <definedName name="____TD02_7">#NAME?</definedName>
    <definedName name="____TD02_8">#NAME?</definedName>
    <definedName name="____TE10">#REF!</definedName>
    <definedName name="____TE103">#REF!</definedName>
    <definedName name="____TE104">#REF!</definedName>
    <definedName name="____TE106">#REF!</definedName>
    <definedName name="____TE108">#REF!</definedName>
    <definedName name="____TE12">#REF!</definedName>
    <definedName name="____TE1210">#REF!</definedName>
    <definedName name="____TE123">#REF!</definedName>
    <definedName name="____TE124">#REF!</definedName>
    <definedName name="____TE126">#REF!</definedName>
    <definedName name="____TE128">#REF!</definedName>
    <definedName name="____TE3">#REF!</definedName>
    <definedName name="____TE4">#REF!</definedName>
    <definedName name="____TE43">#REF!</definedName>
    <definedName name="____TE6">#REF!</definedName>
    <definedName name="____TE63">#REF!</definedName>
    <definedName name="____TE64">#REF!</definedName>
    <definedName name="____TE8">#REF!</definedName>
    <definedName name="____TE83">#REF!</definedName>
    <definedName name="____TE84">#REF!</definedName>
    <definedName name="____TE86">#REF!</definedName>
    <definedName name="____TEE6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TP10">#REF!</definedName>
    <definedName name="____TP12">#REF!</definedName>
    <definedName name="____TP3">#REF!</definedName>
    <definedName name="____TP4">#REF!</definedName>
    <definedName name="____TP6">#REF!</definedName>
    <definedName name="____TP8">#REF!</definedName>
    <definedName name="____TS10">#REF!</definedName>
    <definedName name="____TS12">#REF!</definedName>
    <definedName name="____TS16">#REF!</definedName>
    <definedName name="____TS18">#REF!</definedName>
    <definedName name="____TS20">#REF!</definedName>
    <definedName name="____TS24">#REF!</definedName>
    <definedName name="____TS27">#REF!</definedName>
    <definedName name="____TS30">#REF!</definedName>
    <definedName name="____TS33">#REF!</definedName>
    <definedName name="____TS36">#REF!</definedName>
    <definedName name="____TS39">#REF!</definedName>
    <definedName name="____TS42">#REF!</definedName>
    <definedName name="____TS45">#REF!</definedName>
    <definedName name="____TS6">#REF!</definedName>
    <definedName name="____TS8">#REF!</definedName>
    <definedName name="____u4" localSheetId="56" hidden="1">{"TAB1",#N/A,TRUE,"GENERAL";"TAB2",#N/A,TRUE,"GENERAL";"TAB3",#N/A,TRUE,"GENERAL";"TAB4",#N/A,TRUE,"GENERAL";"TAB5",#N/A,TRUE,"GENERAL"}</definedName>
    <definedName name="____u4" localSheetId="57" hidden="1">{"TAB1",#N/A,TRUE,"GENERAL";"TAB2",#N/A,TRUE,"GENERAL";"TAB3",#N/A,TRUE,"GENERAL";"TAB4",#N/A,TRUE,"GENERAL";"TAB5",#N/A,TRUE,"GENERAL"}</definedName>
    <definedName name="____u4" localSheetId="58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56" hidden="1">{"TAB1",#N/A,TRUE,"GENERAL";"TAB2",#N/A,TRUE,"GENERAL";"TAB3",#N/A,TRUE,"GENERAL";"TAB4",#N/A,TRUE,"GENERAL";"TAB5",#N/A,TRUE,"GENERAL"}</definedName>
    <definedName name="____u5" localSheetId="57" hidden="1">{"TAB1",#N/A,TRUE,"GENERAL";"TAB2",#N/A,TRUE,"GENERAL";"TAB3",#N/A,TRUE,"GENERAL";"TAB4",#N/A,TRUE,"GENERAL";"TAB5",#N/A,TRUE,"GENERAL"}</definedName>
    <definedName name="____u5" localSheetId="58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56" hidden="1">{"TAB1",#N/A,TRUE,"GENERAL";"TAB2",#N/A,TRUE,"GENERAL";"TAB3",#N/A,TRUE,"GENERAL";"TAB4",#N/A,TRUE,"GENERAL";"TAB5",#N/A,TRUE,"GENERAL"}</definedName>
    <definedName name="____u6" localSheetId="57" hidden="1">{"TAB1",#N/A,TRUE,"GENERAL";"TAB2",#N/A,TRUE,"GENERAL";"TAB3",#N/A,TRUE,"GENERAL";"TAB4",#N/A,TRUE,"GENERAL";"TAB5",#N/A,TRUE,"GENERAL"}</definedName>
    <definedName name="____u6" localSheetId="58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56" hidden="1">{"via1",#N/A,TRUE,"general";"via2",#N/A,TRUE,"general";"via3",#N/A,TRUE,"general"}</definedName>
    <definedName name="____u7" localSheetId="57" hidden="1">{"via1",#N/A,TRUE,"general";"via2",#N/A,TRUE,"general";"via3",#N/A,TRUE,"general"}</definedName>
    <definedName name="____u7" localSheetId="58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56" hidden="1">{"TAB1",#N/A,TRUE,"GENERAL";"TAB2",#N/A,TRUE,"GENERAL";"TAB3",#N/A,TRUE,"GENERAL";"TAB4",#N/A,TRUE,"GENERAL";"TAB5",#N/A,TRUE,"GENERAL"}</definedName>
    <definedName name="____u8" localSheetId="57" hidden="1">{"TAB1",#N/A,TRUE,"GENERAL";"TAB2",#N/A,TRUE,"GENERAL";"TAB3",#N/A,TRUE,"GENERAL";"TAB4",#N/A,TRUE,"GENERAL";"TAB5",#N/A,TRUE,"GENERAL"}</definedName>
    <definedName name="____u8" localSheetId="58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56" hidden="1">{"TAB1",#N/A,TRUE,"GENERAL";"TAB2",#N/A,TRUE,"GENERAL";"TAB3",#N/A,TRUE,"GENERAL";"TAB4",#N/A,TRUE,"GENERAL";"TAB5",#N/A,TRUE,"GENERAL"}</definedName>
    <definedName name="____u9" localSheetId="57" hidden="1">{"TAB1",#N/A,TRUE,"GENERAL";"TAB2",#N/A,TRUE,"GENERAL";"TAB3",#N/A,TRUE,"GENERAL";"TAB4",#N/A,TRUE,"GENERAL";"TAB5",#N/A,TRUE,"GENERAL"}</definedName>
    <definedName name="____u9" localSheetId="5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56" hidden="1">{"TAB1",#N/A,TRUE,"GENERAL";"TAB2",#N/A,TRUE,"GENERAL";"TAB3",#N/A,TRUE,"GENERAL";"TAB4",#N/A,TRUE,"GENERAL";"TAB5",#N/A,TRUE,"GENERAL"}</definedName>
    <definedName name="____ur7" localSheetId="57" hidden="1">{"TAB1",#N/A,TRUE,"GENERAL";"TAB2",#N/A,TRUE,"GENERAL";"TAB3",#N/A,TRUE,"GENERAL";"TAB4",#N/A,TRUE,"GENERAL";"TAB5",#N/A,TRUE,"GENERAL"}</definedName>
    <definedName name="____ur7" localSheetId="58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URA10">#REF!</definedName>
    <definedName name="____URA12">#REF!</definedName>
    <definedName name="____URA3">#REF!</definedName>
    <definedName name="____URA4">#REF!</definedName>
    <definedName name="____URA6">#REF!</definedName>
    <definedName name="____URA8">#REF!</definedName>
    <definedName name="____URE10">#REF!</definedName>
    <definedName name="____URE12">#REF!</definedName>
    <definedName name="____URE3">#REF!</definedName>
    <definedName name="____URE4">#REF!</definedName>
    <definedName name="____URE6">#REF!</definedName>
    <definedName name="____URE8">#REF!</definedName>
    <definedName name="____us24">#REF!</definedName>
    <definedName name="____US27">#REF!</definedName>
    <definedName name="____US30">#REF!</definedName>
    <definedName name="____US33">#REF!</definedName>
    <definedName name="____US36">#REF!</definedName>
    <definedName name="____US39">#REF!</definedName>
    <definedName name="____US42">#REF!</definedName>
    <definedName name="____US45">#REF!</definedName>
    <definedName name="____V1">#REF!</definedName>
    <definedName name="____v2" localSheetId="56" hidden="1">{"via1",#N/A,TRUE,"general";"via2",#N/A,TRUE,"general";"via3",#N/A,TRUE,"general"}</definedName>
    <definedName name="____v2" localSheetId="57" hidden="1">{"via1",#N/A,TRUE,"general";"via2",#N/A,TRUE,"general";"via3",#N/A,TRUE,"general"}</definedName>
    <definedName name="____v2" localSheetId="58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56" hidden="1">{"TAB1",#N/A,TRUE,"GENERAL";"TAB2",#N/A,TRUE,"GENERAL";"TAB3",#N/A,TRUE,"GENERAL";"TAB4",#N/A,TRUE,"GENERAL";"TAB5",#N/A,TRUE,"GENERAL"}</definedName>
    <definedName name="____v3" localSheetId="57" hidden="1">{"TAB1",#N/A,TRUE,"GENERAL";"TAB2",#N/A,TRUE,"GENERAL";"TAB3",#N/A,TRUE,"GENERAL";"TAB4",#N/A,TRUE,"GENERAL";"TAB5",#N/A,TRUE,"GENERAL"}</definedName>
    <definedName name="____v3" localSheetId="58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56" hidden="1">{"TAB1",#N/A,TRUE,"GENERAL";"TAB2",#N/A,TRUE,"GENERAL";"TAB3",#N/A,TRUE,"GENERAL";"TAB4",#N/A,TRUE,"GENERAL";"TAB5",#N/A,TRUE,"GENERAL"}</definedName>
    <definedName name="____v4" localSheetId="57" hidden="1">{"TAB1",#N/A,TRUE,"GENERAL";"TAB2",#N/A,TRUE,"GENERAL";"TAB3",#N/A,TRUE,"GENERAL";"TAB4",#N/A,TRUE,"GENERAL";"TAB5",#N/A,TRUE,"GENERAL"}</definedName>
    <definedName name="____v4" localSheetId="58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56" hidden="1">{"TAB1",#N/A,TRUE,"GENERAL";"TAB2",#N/A,TRUE,"GENERAL";"TAB3",#N/A,TRUE,"GENERAL";"TAB4",#N/A,TRUE,"GENERAL";"TAB5",#N/A,TRUE,"GENERAL"}</definedName>
    <definedName name="____v5" localSheetId="57" hidden="1">{"TAB1",#N/A,TRUE,"GENERAL";"TAB2",#N/A,TRUE,"GENERAL";"TAB3",#N/A,TRUE,"GENERAL";"TAB4",#N/A,TRUE,"GENERAL";"TAB5",#N/A,TRUE,"GENERAL"}</definedName>
    <definedName name="____v5" localSheetId="58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56" hidden="1">{"TAB1",#N/A,TRUE,"GENERAL";"TAB2",#N/A,TRUE,"GENERAL";"TAB3",#N/A,TRUE,"GENERAL";"TAB4",#N/A,TRUE,"GENERAL";"TAB5",#N/A,TRUE,"GENERAL"}</definedName>
    <definedName name="____v6" localSheetId="57" hidden="1">{"TAB1",#N/A,TRUE,"GENERAL";"TAB2",#N/A,TRUE,"GENERAL";"TAB3",#N/A,TRUE,"GENERAL";"TAB4",#N/A,TRUE,"GENERAL";"TAB5",#N/A,TRUE,"GENERAL"}</definedName>
    <definedName name="____v6" localSheetId="58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56" hidden="1">{"via1",#N/A,TRUE,"general";"via2",#N/A,TRUE,"general";"via3",#N/A,TRUE,"general"}</definedName>
    <definedName name="____v7" localSheetId="57" hidden="1">{"via1",#N/A,TRUE,"general";"via2",#N/A,TRUE,"general";"via3",#N/A,TRUE,"general"}</definedName>
    <definedName name="____v7" localSheetId="58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56" hidden="1">{"TAB1",#N/A,TRUE,"GENERAL";"TAB2",#N/A,TRUE,"GENERAL";"TAB3",#N/A,TRUE,"GENERAL";"TAB4",#N/A,TRUE,"GENERAL";"TAB5",#N/A,TRUE,"GENERAL"}</definedName>
    <definedName name="____v8" localSheetId="57" hidden="1">{"TAB1",#N/A,TRUE,"GENERAL";"TAB2",#N/A,TRUE,"GENERAL";"TAB3",#N/A,TRUE,"GENERAL";"TAB4",#N/A,TRUE,"GENERAL";"TAB5",#N/A,TRUE,"GENERAL"}</definedName>
    <definedName name="____v8" localSheetId="58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56" hidden="1">{"TAB1",#N/A,TRUE,"GENERAL";"TAB2",#N/A,TRUE,"GENERAL";"TAB3",#N/A,TRUE,"GENERAL";"TAB4",#N/A,TRUE,"GENERAL";"TAB5",#N/A,TRUE,"GENERAL"}</definedName>
    <definedName name="____v9" localSheetId="57" hidden="1">{"TAB1",#N/A,TRUE,"GENERAL";"TAB2",#N/A,TRUE,"GENERAL";"TAB3",#N/A,TRUE,"GENERAL";"TAB4",#N/A,TRUE,"GENERAL";"TAB5",#N/A,TRUE,"GENERAL"}</definedName>
    <definedName name="____v9" localSheetId="5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CE10">#REF!</definedName>
    <definedName name="____VCE3">#REF!</definedName>
    <definedName name="____VCE4">#REF!</definedName>
    <definedName name="____VCE6">#REF!</definedName>
    <definedName name="____VCE8">#REF!</definedName>
    <definedName name="____VEX1">#REF!</definedName>
    <definedName name="____VFA1">#REF!</definedName>
    <definedName name="____vfv4" localSheetId="56" hidden="1">{"via1",#N/A,TRUE,"general";"via2",#N/A,TRUE,"general";"via3",#N/A,TRUE,"general"}</definedName>
    <definedName name="____vfv4" localSheetId="57" hidden="1">{"via1",#N/A,TRUE,"general";"via2",#N/A,TRUE,"general";"via3",#N/A,TRUE,"general"}</definedName>
    <definedName name="____vfv4" localSheetId="58" hidden="1">{"via1",#N/A,TRUE,"general";"via2",#N/A,TRUE,"general";"via3",#N/A,TRUE,"general"}</definedName>
    <definedName name="____vfv4" hidden="1">{"via1",#N/A,TRUE,"general";"via2",#N/A,TRUE,"general";"via3",#N/A,TRUE,"general"}</definedName>
    <definedName name="____VIT1">#REF!</definedName>
    <definedName name="____Vol1">#REF!</definedName>
    <definedName name="____VPD1">#REF!</definedName>
    <definedName name="____VPI1">#REF!</definedName>
    <definedName name="____VPR1">#REF!</definedName>
    <definedName name="____VPR2">#REF!</definedName>
    <definedName name="____VRA1">#REF!</definedName>
    <definedName name="____VRP1">#REF!</definedName>
    <definedName name="____VSM1">#REF!</definedName>
    <definedName name="____x1" localSheetId="56" hidden="1">{"TAB1",#N/A,TRUE,"GENERAL";"TAB2",#N/A,TRUE,"GENERAL";"TAB3",#N/A,TRUE,"GENERAL";"TAB4",#N/A,TRUE,"GENERAL";"TAB5",#N/A,TRUE,"GENERAL"}</definedName>
    <definedName name="____x1" localSheetId="57" hidden="1">{"TAB1",#N/A,TRUE,"GENERAL";"TAB2",#N/A,TRUE,"GENERAL";"TAB3",#N/A,TRUE,"GENERAL";"TAB4",#N/A,TRUE,"GENERAL";"TAB5",#N/A,TRUE,"GENERAL"}</definedName>
    <definedName name="____x1" localSheetId="58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56" hidden="1">{"via1",#N/A,TRUE,"general";"via2",#N/A,TRUE,"general";"via3",#N/A,TRUE,"general"}</definedName>
    <definedName name="____x2" localSheetId="57" hidden="1">{"via1",#N/A,TRUE,"general";"via2",#N/A,TRUE,"general";"via3",#N/A,TRUE,"general"}</definedName>
    <definedName name="____x2" localSheetId="58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56" hidden="1">{"via1",#N/A,TRUE,"general";"via2",#N/A,TRUE,"general";"via3",#N/A,TRUE,"general"}</definedName>
    <definedName name="____x3" localSheetId="57" hidden="1">{"via1",#N/A,TRUE,"general";"via2",#N/A,TRUE,"general";"via3",#N/A,TRUE,"general"}</definedName>
    <definedName name="____x3" localSheetId="58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56" hidden="1">{"via1",#N/A,TRUE,"general";"via2",#N/A,TRUE,"general";"via3",#N/A,TRUE,"general"}</definedName>
    <definedName name="____x4" localSheetId="57" hidden="1">{"via1",#N/A,TRUE,"general";"via2",#N/A,TRUE,"general";"via3",#N/A,TRUE,"general"}</definedName>
    <definedName name="____x4" localSheetId="58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56" hidden="1">{"TAB1",#N/A,TRUE,"GENERAL";"TAB2",#N/A,TRUE,"GENERAL";"TAB3",#N/A,TRUE,"GENERAL";"TAB4",#N/A,TRUE,"GENERAL";"TAB5",#N/A,TRUE,"GENERAL"}</definedName>
    <definedName name="____x5" localSheetId="57" hidden="1">{"TAB1",#N/A,TRUE,"GENERAL";"TAB2",#N/A,TRUE,"GENERAL";"TAB3",#N/A,TRUE,"GENERAL";"TAB4",#N/A,TRUE,"GENERAL";"TAB5",#N/A,TRUE,"GENERAL"}</definedName>
    <definedName name="____x5" localSheetId="58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56" hidden="1">{"TAB1",#N/A,TRUE,"GENERAL";"TAB2",#N/A,TRUE,"GENERAL";"TAB3",#N/A,TRUE,"GENERAL";"TAB4",#N/A,TRUE,"GENERAL";"TAB5",#N/A,TRUE,"GENERAL"}</definedName>
    <definedName name="____x6" localSheetId="57" hidden="1">{"TAB1",#N/A,TRUE,"GENERAL";"TAB2",#N/A,TRUE,"GENERAL";"TAB3",#N/A,TRUE,"GENERAL";"TAB4",#N/A,TRUE,"GENERAL";"TAB5",#N/A,TRUE,"GENERAL"}</definedName>
    <definedName name="____x6" localSheetId="58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56" hidden="1">{"TAB1",#N/A,TRUE,"GENERAL";"TAB2",#N/A,TRUE,"GENERAL";"TAB3",#N/A,TRUE,"GENERAL";"TAB4",#N/A,TRUE,"GENERAL";"TAB5",#N/A,TRUE,"GENERAL"}</definedName>
    <definedName name="____x7" localSheetId="57" hidden="1">{"TAB1",#N/A,TRUE,"GENERAL";"TAB2",#N/A,TRUE,"GENERAL";"TAB3",#N/A,TRUE,"GENERAL";"TAB4",#N/A,TRUE,"GENERAL";"TAB5",#N/A,TRUE,"GENERAL"}</definedName>
    <definedName name="____x7" localSheetId="58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56" hidden="1">{"via1",#N/A,TRUE,"general";"via2",#N/A,TRUE,"general";"via3",#N/A,TRUE,"general"}</definedName>
    <definedName name="____x8" localSheetId="57" hidden="1">{"via1",#N/A,TRUE,"general";"via2",#N/A,TRUE,"general";"via3",#N/A,TRUE,"general"}</definedName>
    <definedName name="____x8" localSheetId="58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56" hidden="1">{"TAB1",#N/A,TRUE,"GENERAL";"TAB2",#N/A,TRUE,"GENERAL";"TAB3",#N/A,TRUE,"GENERAL";"TAB4",#N/A,TRUE,"GENERAL";"TAB5",#N/A,TRUE,"GENERAL"}</definedName>
    <definedName name="____x9" localSheetId="57" hidden="1">{"TAB1",#N/A,TRUE,"GENERAL";"TAB2",#N/A,TRUE,"GENERAL";"TAB3",#N/A,TRUE,"GENERAL";"TAB4",#N/A,TRUE,"GENERAL";"TAB5",#N/A,TRUE,"GENERAL"}</definedName>
    <definedName name="____x9" localSheetId="58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lnm.Database">"#REF!"</definedName>
    <definedName name="____xlnm.Database_1">"#REF!"</definedName>
    <definedName name="____xlnm.Database_2">"#REF!"</definedName>
    <definedName name="____xz2">#REF!</definedName>
    <definedName name="____y2" localSheetId="56" hidden="1">{"TAB1",#N/A,TRUE,"GENERAL";"TAB2",#N/A,TRUE,"GENERAL";"TAB3",#N/A,TRUE,"GENERAL";"TAB4",#N/A,TRUE,"GENERAL";"TAB5",#N/A,TRUE,"GENERAL"}</definedName>
    <definedName name="____y2" localSheetId="57" hidden="1">{"TAB1",#N/A,TRUE,"GENERAL";"TAB2",#N/A,TRUE,"GENERAL";"TAB3",#N/A,TRUE,"GENERAL";"TAB4",#N/A,TRUE,"GENERAL";"TAB5",#N/A,TRUE,"GENERAL"}</definedName>
    <definedName name="____y2" localSheetId="58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56" hidden="1">{"via1",#N/A,TRUE,"general";"via2",#N/A,TRUE,"general";"via3",#N/A,TRUE,"general"}</definedName>
    <definedName name="____y3" localSheetId="57" hidden="1">{"via1",#N/A,TRUE,"general";"via2",#N/A,TRUE,"general";"via3",#N/A,TRUE,"general"}</definedName>
    <definedName name="____y3" localSheetId="58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56" hidden="1">{"via1",#N/A,TRUE,"general";"via2",#N/A,TRUE,"general";"via3",#N/A,TRUE,"general"}</definedName>
    <definedName name="____y4" localSheetId="57" hidden="1">{"via1",#N/A,TRUE,"general";"via2",#N/A,TRUE,"general";"via3",#N/A,TRUE,"general"}</definedName>
    <definedName name="____y4" localSheetId="58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56" hidden="1">{"TAB1",#N/A,TRUE,"GENERAL";"TAB2",#N/A,TRUE,"GENERAL";"TAB3",#N/A,TRUE,"GENERAL";"TAB4",#N/A,TRUE,"GENERAL";"TAB5",#N/A,TRUE,"GENERAL"}</definedName>
    <definedName name="____y5" localSheetId="57" hidden="1">{"TAB1",#N/A,TRUE,"GENERAL";"TAB2",#N/A,TRUE,"GENERAL";"TAB3",#N/A,TRUE,"GENERAL";"TAB4",#N/A,TRUE,"GENERAL";"TAB5",#N/A,TRUE,"GENERAL"}</definedName>
    <definedName name="____y5" localSheetId="58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56" hidden="1">{"via1",#N/A,TRUE,"general";"via2",#N/A,TRUE,"general";"via3",#N/A,TRUE,"general"}</definedName>
    <definedName name="____y6" localSheetId="57" hidden="1">{"via1",#N/A,TRUE,"general";"via2",#N/A,TRUE,"general";"via3",#N/A,TRUE,"general"}</definedName>
    <definedName name="____y6" localSheetId="58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56" hidden="1">{"via1",#N/A,TRUE,"general";"via2",#N/A,TRUE,"general";"via3",#N/A,TRUE,"general"}</definedName>
    <definedName name="____y7" localSheetId="57" hidden="1">{"via1",#N/A,TRUE,"general";"via2",#N/A,TRUE,"general";"via3",#N/A,TRUE,"general"}</definedName>
    <definedName name="____y7" localSheetId="58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56" hidden="1">{"via1",#N/A,TRUE,"general";"via2",#N/A,TRUE,"general";"via3",#N/A,TRUE,"general"}</definedName>
    <definedName name="____y8" localSheetId="57" hidden="1">{"via1",#N/A,TRUE,"general";"via2",#N/A,TRUE,"general";"via3",#N/A,TRUE,"general"}</definedName>
    <definedName name="____y8" localSheetId="58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56" hidden="1">{"TAB1",#N/A,TRUE,"GENERAL";"TAB2",#N/A,TRUE,"GENERAL";"TAB3",#N/A,TRUE,"GENERAL";"TAB4",#N/A,TRUE,"GENERAL";"TAB5",#N/A,TRUE,"GENERAL"}</definedName>
    <definedName name="____y9" localSheetId="57" hidden="1">{"TAB1",#N/A,TRUE,"GENERAL";"TAB2",#N/A,TRUE,"GENERAL";"TAB3",#N/A,TRUE,"GENERAL";"TAB4",#N/A,TRUE,"GENERAL";"TAB5",#N/A,TRUE,"GENERAL"}</definedName>
    <definedName name="____y9" localSheetId="58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56" hidden="1">{"TAB1",#N/A,TRUE,"GENERAL";"TAB2",#N/A,TRUE,"GENERAL";"TAB3",#N/A,TRUE,"GENERAL";"TAB4",#N/A,TRUE,"GENERAL";"TAB5",#N/A,TRUE,"GENERAL"}</definedName>
    <definedName name="____z1" localSheetId="57" hidden="1">{"TAB1",#N/A,TRUE,"GENERAL";"TAB2",#N/A,TRUE,"GENERAL";"TAB3",#N/A,TRUE,"GENERAL";"TAB4",#N/A,TRUE,"GENERAL";"TAB5",#N/A,TRUE,"GENERAL"}</definedName>
    <definedName name="____z1" localSheetId="58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56" hidden="1">{"via1",#N/A,TRUE,"general";"via2",#N/A,TRUE,"general";"via3",#N/A,TRUE,"general"}</definedName>
    <definedName name="____z2" localSheetId="57" hidden="1">{"via1",#N/A,TRUE,"general";"via2",#N/A,TRUE,"general";"via3",#N/A,TRUE,"general"}</definedName>
    <definedName name="____z2" localSheetId="58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56" hidden="1">{"via1",#N/A,TRUE,"general";"via2",#N/A,TRUE,"general";"via3",#N/A,TRUE,"general"}</definedName>
    <definedName name="____z3" localSheetId="57" hidden="1">{"via1",#N/A,TRUE,"general";"via2",#N/A,TRUE,"general";"via3",#N/A,TRUE,"general"}</definedName>
    <definedName name="____z3" localSheetId="58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56" hidden="1">{"TAB1",#N/A,TRUE,"GENERAL";"TAB2",#N/A,TRUE,"GENERAL";"TAB3",#N/A,TRUE,"GENERAL";"TAB4",#N/A,TRUE,"GENERAL";"TAB5",#N/A,TRUE,"GENERAL"}</definedName>
    <definedName name="____z4" localSheetId="57" hidden="1">{"TAB1",#N/A,TRUE,"GENERAL";"TAB2",#N/A,TRUE,"GENERAL";"TAB3",#N/A,TRUE,"GENERAL";"TAB4",#N/A,TRUE,"GENERAL";"TAB5",#N/A,TRUE,"GENERAL"}</definedName>
    <definedName name="____z4" localSheetId="58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56" hidden="1">{"via1",#N/A,TRUE,"general";"via2",#N/A,TRUE,"general";"via3",#N/A,TRUE,"general"}</definedName>
    <definedName name="____z5" localSheetId="57" hidden="1">{"via1",#N/A,TRUE,"general";"via2",#N/A,TRUE,"general";"via3",#N/A,TRUE,"general"}</definedName>
    <definedName name="____z5" localSheetId="58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56" hidden="1">{"TAB1",#N/A,TRUE,"GENERAL";"TAB2",#N/A,TRUE,"GENERAL";"TAB3",#N/A,TRUE,"GENERAL";"TAB4",#N/A,TRUE,"GENERAL";"TAB5",#N/A,TRUE,"GENERAL"}</definedName>
    <definedName name="____z6" localSheetId="57" hidden="1">{"TAB1",#N/A,TRUE,"GENERAL";"TAB2",#N/A,TRUE,"GENERAL";"TAB3",#N/A,TRUE,"GENERAL";"TAB4",#N/A,TRUE,"GENERAL";"TAB5",#N/A,TRUE,"GENERAL"}</definedName>
    <definedName name="____z6" localSheetId="58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1">#REF!</definedName>
    <definedName name="___A1" localSheetId="10">#N/A</definedName>
    <definedName name="___A1" localSheetId="2">#N/A</definedName>
    <definedName name="___a1">#REF!</definedName>
    <definedName name="___A17000">#REF!</definedName>
    <definedName name="___A20000">#REF!</definedName>
    <definedName name="___A251140">#REF!</definedName>
    <definedName name="___A251150">#REF!</definedName>
    <definedName name="___a3" localSheetId="56" hidden="1">{"TAB1",#N/A,TRUE,"GENERAL";"TAB2",#N/A,TRUE,"GENERAL";"TAB3",#N/A,TRUE,"GENERAL";"TAB4",#N/A,TRUE,"GENERAL";"TAB5",#N/A,TRUE,"GENERAL"}</definedName>
    <definedName name="___a3" localSheetId="57" hidden="1">{"TAB1",#N/A,TRUE,"GENERAL";"TAB2",#N/A,TRUE,"GENERAL";"TAB3",#N/A,TRUE,"GENERAL";"TAB4",#N/A,TRUE,"GENERAL";"TAB5",#N/A,TRUE,"GENERAL"}</definedName>
    <definedName name="___a3" localSheetId="58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56" hidden="1">{"via1",#N/A,TRUE,"general";"via2",#N/A,TRUE,"general";"via3",#N/A,TRUE,"general"}</definedName>
    <definedName name="___a4" localSheetId="57" hidden="1">{"via1",#N/A,TRUE,"general";"via2",#N/A,TRUE,"general";"via3",#N/A,TRUE,"general"}</definedName>
    <definedName name="___a4" localSheetId="58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56" hidden="1">{"TAB1",#N/A,TRUE,"GENERAL";"TAB2",#N/A,TRUE,"GENERAL";"TAB3",#N/A,TRUE,"GENERAL";"TAB4",#N/A,TRUE,"GENERAL";"TAB5",#N/A,TRUE,"GENERAL"}</definedName>
    <definedName name="___a5" localSheetId="57" hidden="1">{"TAB1",#N/A,TRUE,"GENERAL";"TAB2",#N/A,TRUE,"GENERAL";"TAB3",#N/A,TRUE,"GENERAL";"TAB4",#N/A,TRUE,"GENERAL";"TAB5",#N/A,TRUE,"GENERAL"}</definedName>
    <definedName name="___a5" localSheetId="58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56" hidden="1">{"TAB1",#N/A,TRUE,"GENERAL";"TAB2",#N/A,TRUE,"GENERAL";"TAB3",#N/A,TRUE,"GENERAL";"TAB4",#N/A,TRUE,"GENERAL";"TAB5",#N/A,TRUE,"GENERAL"}</definedName>
    <definedName name="___a6" localSheetId="57" hidden="1">{"TAB1",#N/A,TRUE,"GENERAL";"TAB2",#N/A,TRUE,"GENERAL";"TAB3",#N/A,TRUE,"GENERAL";"TAB4",#N/A,TRUE,"GENERAL";"TAB5",#N/A,TRUE,"GENERAL"}</definedName>
    <definedName name="___a6" localSheetId="58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AS1" localSheetId="56" hidden="1">{#N/A,#N/A,TRUE,"INGENIERIA";#N/A,#N/A,TRUE,"COMPRAS";#N/A,#N/A,TRUE,"DIRECCION";#N/A,#N/A,TRUE,"RESUMEN"}</definedName>
    <definedName name="___AAS1" localSheetId="57" hidden="1">{#N/A,#N/A,TRUE,"INGENIERIA";#N/A,#N/A,TRUE,"COMPRAS";#N/A,#N/A,TRUE,"DIRECCION";#N/A,#N/A,TRUE,"RESUMEN"}</definedName>
    <definedName name="___AAS1" localSheetId="58" hidden="1">{#N/A,#N/A,TRUE,"INGENIERIA";#N/A,#N/A,TRUE,"COMPRAS";#N/A,#N/A,TRUE,"DIRECCION";#N/A,#N/A,TRUE,"RESUMEN"}</definedName>
    <definedName name="___AAS1" hidden="1">{#N/A,#N/A,TRUE,"INGENIERIA";#N/A,#N/A,TRUE,"COMPRAS";#N/A,#N/A,TRUE,"DIRECCION";#N/A,#N/A,TRUE,"RESUMEN"}</definedName>
    <definedName name="___ABC1" localSheetId="56" hidden="1">{#N/A,#N/A,TRUE,"1842CWN0"}</definedName>
    <definedName name="___ABC1" localSheetId="57" hidden="1">{#N/A,#N/A,TRUE,"1842CWN0"}</definedName>
    <definedName name="___ABC1" localSheetId="58" hidden="1">{#N/A,#N/A,TRUE,"1842CWN0"}</definedName>
    <definedName name="___ABC1" hidden="1">{#N/A,#N/A,TRUE,"1842CWN0"}</definedName>
    <definedName name="___abc2" localSheetId="56" hidden="1">{#N/A,#N/A,TRUE,"1842CWN0"}</definedName>
    <definedName name="___abc2" localSheetId="57" hidden="1">{#N/A,#N/A,TRUE,"1842CWN0"}</definedName>
    <definedName name="___abc2" localSheetId="58" hidden="1">{#N/A,#N/A,TRUE,"1842CWN0"}</definedName>
    <definedName name="___abc2" hidden="1">{#N/A,#N/A,TRUE,"1842CWN0"}</definedName>
    <definedName name="___Adi2">#REF!</definedName>
    <definedName name="___Adi3">#REF!</definedName>
    <definedName name="___Ady1">#REF!</definedName>
    <definedName name="___Ady2">#REF!</definedName>
    <definedName name="___Ady3">#REF!</definedName>
    <definedName name="___AFC1">#REF!</definedName>
    <definedName name="___AFC3">#REF!</definedName>
    <definedName name="___AFC5">#REF!</definedName>
    <definedName name="___aiu2">#REF!</definedName>
    <definedName name="___Alt2">#REF!</definedName>
    <definedName name="___Alt3">#REF!</definedName>
    <definedName name="___And1">#REF!</definedName>
    <definedName name="___And2">#REF!</definedName>
    <definedName name="___And3">#REF!</definedName>
    <definedName name="___ane7">#REF!</definedName>
    <definedName name="___ane8">#REF!</definedName>
    <definedName name="___Ant2">#REF!</definedName>
    <definedName name="___Ant3">#REF!</definedName>
    <definedName name="___apu1">#REF!</definedName>
    <definedName name="___APU221">#REF!</definedName>
    <definedName name="___APU465">#REF!</definedName>
    <definedName name="___Atp2">#REF!</definedName>
    <definedName name="___B136044">#REF!</definedName>
    <definedName name="___B150019">#REF!</definedName>
    <definedName name="___B195381">#REF!</definedName>
    <definedName name="___b2" localSheetId="56" hidden="1">{"TAB1",#N/A,TRUE,"GENERAL";"TAB2",#N/A,TRUE,"GENERAL";"TAB3",#N/A,TRUE,"GENERAL";"TAB4",#N/A,TRUE,"GENERAL";"TAB5",#N/A,TRUE,"GENERAL"}</definedName>
    <definedName name="___b2" localSheetId="57" hidden="1">{"TAB1",#N/A,TRUE,"GENERAL";"TAB2",#N/A,TRUE,"GENERAL";"TAB3",#N/A,TRUE,"GENERAL";"TAB4",#N/A,TRUE,"GENERAL";"TAB5",#N/A,TRUE,"GENERAL"}</definedName>
    <definedName name="___b2" localSheetId="58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56" hidden="1">{"TAB1",#N/A,TRUE,"GENERAL";"TAB2",#N/A,TRUE,"GENERAL";"TAB3",#N/A,TRUE,"GENERAL";"TAB4",#N/A,TRUE,"GENERAL";"TAB5",#N/A,TRUE,"GENERAL"}</definedName>
    <definedName name="___b3" localSheetId="57" hidden="1">{"TAB1",#N/A,TRUE,"GENERAL";"TAB2",#N/A,TRUE,"GENERAL";"TAB3",#N/A,TRUE,"GENERAL";"TAB4",#N/A,TRUE,"GENERAL";"TAB5",#N/A,TRUE,"GENERAL"}</definedName>
    <definedName name="___b3" localSheetId="58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56" hidden="1">{"TAB1",#N/A,TRUE,"GENERAL";"TAB2",#N/A,TRUE,"GENERAL";"TAB3",#N/A,TRUE,"GENERAL";"TAB4",#N/A,TRUE,"GENERAL";"TAB5",#N/A,TRUE,"GENERAL"}</definedName>
    <definedName name="___b4" localSheetId="57" hidden="1">{"TAB1",#N/A,TRUE,"GENERAL";"TAB2",#N/A,TRUE,"GENERAL";"TAB3",#N/A,TRUE,"GENERAL";"TAB4",#N/A,TRUE,"GENERAL";"TAB5",#N/A,TRUE,"GENERAL"}</definedName>
    <definedName name="___b4" localSheetId="58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56" hidden="1">{"TAB1",#N/A,TRUE,"GENERAL";"TAB2",#N/A,TRUE,"GENERAL";"TAB3",#N/A,TRUE,"GENERAL";"TAB4",#N/A,TRUE,"GENERAL";"TAB5",#N/A,TRUE,"GENERAL"}</definedName>
    <definedName name="___b5" localSheetId="57" hidden="1">{"TAB1",#N/A,TRUE,"GENERAL";"TAB2",#N/A,TRUE,"GENERAL";"TAB3",#N/A,TRUE,"GENERAL";"TAB4",#N/A,TRUE,"GENERAL";"TAB5",#N/A,TRUE,"GENERAL"}</definedName>
    <definedName name="___b5" localSheetId="58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56" hidden="1">{"TAB1",#N/A,TRUE,"GENERAL";"TAB2",#N/A,TRUE,"GENERAL";"TAB3",#N/A,TRUE,"GENERAL";"TAB4",#N/A,TRUE,"GENERAL";"TAB5",#N/A,TRUE,"GENERAL"}</definedName>
    <definedName name="___b6" localSheetId="57" hidden="1">{"TAB1",#N/A,TRUE,"GENERAL";"TAB2",#N/A,TRUE,"GENERAL";"TAB3",#N/A,TRUE,"GENERAL";"TAB4",#N/A,TRUE,"GENERAL";"TAB5",#N/A,TRUE,"GENERAL"}</definedName>
    <definedName name="___b6" localSheetId="58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56" hidden="1">{"via1",#N/A,TRUE,"general";"via2",#N/A,TRUE,"general";"via3",#N/A,TRUE,"general"}</definedName>
    <definedName name="___b7" localSheetId="57" hidden="1">{"via1",#N/A,TRUE,"general";"via2",#N/A,TRUE,"general";"via3",#N/A,TRUE,"general"}</definedName>
    <definedName name="___b7" localSheetId="58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56" hidden="1">{"via1",#N/A,TRUE,"general";"via2",#N/A,TRUE,"general";"via3",#N/A,TRUE,"general"}</definedName>
    <definedName name="___b8" localSheetId="57" hidden="1">{"via1",#N/A,TRUE,"general";"via2",#N/A,TRUE,"general";"via3",#N/A,TRUE,"general"}</definedName>
    <definedName name="___b8" localSheetId="58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56" hidden="1">{"TAB1",#N/A,TRUE,"GENERAL";"TAB2",#N/A,TRUE,"GENERAL";"TAB3",#N/A,TRUE,"GENERAL";"TAB4",#N/A,TRUE,"GENERAL";"TAB5",#N/A,TRUE,"GENERAL"}</definedName>
    <definedName name="___bb9" localSheetId="57" hidden="1">{"TAB1",#N/A,TRUE,"GENERAL";"TAB2",#N/A,TRUE,"GENERAL";"TAB3",#N/A,TRUE,"GENERAL";"TAB4",#N/A,TRUE,"GENERAL";"TAB5",#N/A,TRUE,"GENERAL"}</definedName>
    <definedName name="___bb9" localSheetId="58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d1">#REF!</definedName>
    <definedName name="___bgb5" localSheetId="56" hidden="1">{"TAB1",#N/A,TRUE,"GENERAL";"TAB2",#N/A,TRUE,"GENERAL";"TAB3",#N/A,TRUE,"GENERAL";"TAB4",#N/A,TRUE,"GENERAL";"TAB5",#N/A,TRUE,"GENERAL"}</definedName>
    <definedName name="___bgb5" localSheetId="57" hidden="1">{"TAB1",#N/A,TRUE,"GENERAL";"TAB2",#N/A,TRUE,"GENERAL";"TAB3",#N/A,TRUE,"GENERAL";"TAB4",#N/A,TRUE,"GENERAL";"TAB5",#N/A,TRUE,"GENERAL"}</definedName>
    <definedName name="___bgb5" localSheetId="58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D1" localSheetId="5">#REF!</definedName>
    <definedName name="___CD1">#REF!</definedName>
    <definedName name="___CHD1045">#REF!</definedName>
    <definedName name="___CHD1090">#REF!</definedName>
    <definedName name="___CHD1245">#REF!</definedName>
    <definedName name="___CHD1290">#REF!</definedName>
    <definedName name="___CHD445">#REF!</definedName>
    <definedName name="___CHD490">#REF!</definedName>
    <definedName name="___CHD645">#REF!</definedName>
    <definedName name="___CHD690">#REF!</definedName>
    <definedName name="___CHD845">#REF!</definedName>
    <definedName name="___CHD890">#REF!</definedName>
    <definedName name="___CMO1">#REF!</definedName>
    <definedName name="___CMO2">#REF!</definedName>
    <definedName name="___CMO3">#REF!</definedName>
    <definedName name="___CMO4">#REF!</definedName>
    <definedName name="___CMO5">#REF!</definedName>
    <definedName name="___Cod1">#REF!</definedName>
    <definedName name="___COD906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Con1">#REF!</definedName>
    <definedName name="___Con2">#REF!</definedName>
    <definedName name="___Con3">#REF!</definedName>
    <definedName name="___con3500">#REF!</definedName>
    <definedName name="___CRL1">#REF!</definedName>
    <definedName name="___Cta5120">#REF!</definedName>
    <definedName name="___cua1">#REF!</definedName>
    <definedName name="___D119353">#REF!</definedName>
    <definedName name="___D151661">#REF!</definedName>
    <definedName name="___DCI1">#REF!</definedName>
    <definedName name="___DDS1">#REF!</definedName>
    <definedName name="___DEC93">#REF!</definedName>
    <definedName name="___DGO1">#REF!</definedName>
    <definedName name="___DGP1">#REF!</definedName>
    <definedName name="___DIJ1">#REF!</definedName>
    <definedName name="___DMD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ga2">#REF!</definedName>
    <definedName name="___Ega3">#REF!</definedName>
    <definedName name="___Ele2">#REF!</definedName>
    <definedName name="___Ele3">#REF!</definedName>
    <definedName name="___EMC2">#REF!</definedName>
    <definedName name="___EMC4">#REF!</definedName>
    <definedName name="___Epm2">#REF!</definedName>
    <definedName name="___Epm3">#REF!</definedName>
    <definedName name="___EST1" localSheetId="5">#REF!</definedName>
    <definedName name="___EST1">#REF!</definedName>
    <definedName name="___EST10" localSheetId="5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" localSheetId="10">#N/A</definedName>
    <definedName name="___F" localSheetId="2">#N/A</definedName>
    <definedName name="___f">#REF!</definedName>
    <definedName name="___F206218">#REF!</definedName>
    <definedName name="___f211166">#REF!</definedName>
    <definedName name="___fei1">#REF!</definedName>
    <definedName name="___fei10">#REF!</definedName>
    <definedName name="___fei11">#REF!</definedName>
    <definedName name="___fei12">#REF!</definedName>
    <definedName name="___fei13">#REF!</definedName>
    <definedName name="___fei14">#REF!</definedName>
    <definedName name="___fei15">#REF!</definedName>
    <definedName name="___fei16">#REF!</definedName>
    <definedName name="___fei17">#REF!</definedName>
    <definedName name="___fei18">#REF!</definedName>
    <definedName name="___fei19">#REF!</definedName>
    <definedName name="___fei2">#REF!</definedName>
    <definedName name="___fei3">#REF!</definedName>
    <definedName name="___fei4">#REF!</definedName>
    <definedName name="___fei5">#REF!</definedName>
    <definedName name="___fei6">#REF!</definedName>
    <definedName name="___fei7">#REF!</definedName>
    <definedName name="___fei8">#REF!</definedName>
    <definedName name="___fei9">#REF!</definedName>
    <definedName name="___ff2005">#N/A</definedName>
    <definedName name="___FS01">#N/A</definedName>
    <definedName name="___FS01_6">#NAME?</definedName>
    <definedName name="___FS01_7">#NAME?</definedName>
    <definedName name="___FS01_8">#NAME?</definedName>
    <definedName name="___G1">#N/A</definedName>
    <definedName name="___G2">#REF!</definedName>
    <definedName name="___g3" localSheetId="56" hidden="1">{"via1",#N/A,TRUE,"general";"via2",#N/A,TRUE,"general";"via3",#N/A,TRUE,"general"}</definedName>
    <definedName name="___g3" localSheetId="57" hidden="1">{"via1",#N/A,TRUE,"general";"via2",#N/A,TRUE,"general";"via3",#N/A,TRUE,"general"}</definedName>
    <definedName name="___g3" localSheetId="58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56" hidden="1">{"via1",#N/A,TRUE,"general";"via2",#N/A,TRUE,"general";"via3",#N/A,TRUE,"general"}</definedName>
    <definedName name="___g4" localSheetId="57" hidden="1">{"via1",#N/A,TRUE,"general";"via2",#N/A,TRUE,"general";"via3",#N/A,TRUE,"general"}</definedName>
    <definedName name="___g4" localSheetId="58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56" hidden="1">{"via1",#N/A,TRUE,"general";"via2",#N/A,TRUE,"general";"via3",#N/A,TRUE,"general"}</definedName>
    <definedName name="___g5" localSheetId="57" hidden="1">{"via1",#N/A,TRUE,"general";"via2",#N/A,TRUE,"general";"via3",#N/A,TRUE,"general"}</definedName>
    <definedName name="___g5" localSheetId="58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56" hidden="1">{"via1",#N/A,TRUE,"general";"via2",#N/A,TRUE,"general";"via3",#N/A,TRUE,"general"}</definedName>
    <definedName name="___g6" localSheetId="57" hidden="1">{"via1",#N/A,TRUE,"general";"via2",#N/A,TRUE,"general";"via3",#N/A,TRUE,"general"}</definedName>
    <definedName name="___g6" localSheetId="58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56" hidden="1">{"TAB1",#N/A,TRUE,"GENERAL";"TAB2",#N/A,TRUE,"GENERAL";"TAB3",#N/A,TRUE,"GENERAL";"TAB4",#N/A,TRUE,"GENERAL";"TAB5",#N/A,TRUE,"GENERAL"}</definedName>
    <definedName name="___g7" localSheetId="57" hidden="1">{"TAB1",#N/A,TRUE,"GENERAL";"TAB2",#N/A,TRUE,"GENERAL";"TAB3",#N/A,TRUE,"GENERAL";"TAB4",#N/A,TRUE,"GENERAL";"TAB5",#N/A,TRUE,"GENERAL"}</definedName>
    <definedName name="___g7" localSheetId="58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56" hidden="1">{"TAB1",#N/A,TRUE,"GENERAL";"TAB2",#N/A,TRUE,"GENERAL";"TAB3",#N/A,TRUE,"GENERAL";"TAB4",#N/A,TRUE,"GENERAL";"TAB5",#N/A,TRUE,"GENERAL"}</definedName>
    <definedName name="___GR1" localSheetId="57" hidden="1">{"TAB1",#N/A,TRUE,"GENERAL";"TAB2",#N/A,TRUE,"GENERAL";"TAB3",#N/A,TRUE,"GENERAL";"TAB4",#N/A,TRUE,"GENERAL";"TAB5",#N/A,TRUE,"GENERAL"}</definedName>
    <definedName name="___GR1" localSheetId="58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56" hidden="1">{"via1",#N/A,TRUE,"general";"via2",#N/A,TRUE,"general";"via3",#N/A,TRUE,"general"}</definedName>
    <definedName name="___gtr4" localSheetId="57" hidden="1">{"via1",#N/A,TRUE,"general";"via2",#N/A,TRUE,"general";"via3",#N/A,TRUE,"general"}</definedName>
    <definedName name="___gtr4" localSheetId="58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56" hidden="1">{"via1",#N/A,TRUE,"general";"via2",#N/A,TRUE,"general";"via3",#N/A,TRUE,"general"}</definedName>
    <definedName name="___h2" localSheetId="57" hidden="1">{"via1",#N/A,TRUE,"general";"via2",#N/A,TRUE,"general";"via3",#N/A,TRUE,"general"}</definedName>
    <definedName name="___h2" localSheetId="58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56" hidden="1">{"via1",#N/A,TRUE,"general";"via2",#N/A,TRUE,"general";"via3",#N/A,TRUE,"general"}</definedName>
    <definedName name="___h3" localSheetId="57" hidden="1">{"via1",#N/A,TRUE,"general";"via2",#N/A,TRUE,"general";"via3",#N/A,TRUE,"general"}</definedName>
    <definedName name="___h3" localSheetId="58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56" hidden="1">{"TAB1",#N/A,TRUE,"GENERAL";"TAB2",#N/A,TRUE,"GENERAL";"TAB3",#N/A,TRUE,"GENERAL";"TAB4",#N/A,TRUE,"GENERAL";"TAB5",#N/A,TRUE,"GENERAL"}</definedName>
    <definedName name="___h4" localSheetId="57" hidden="1">{"TAB1",#N/A,TRUE,"GENERAL";"TAB2",#N/A,TRUE,"GENERAL";"TAB3",#N/A,TRUE,"GENERAL";"TAB4",#N/A,TRUE,"GENERAL";"TAB5",#N/A,TRUE,"GENERAL"}</definedName>
    <definedName name="___h4" localSheetId="58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56" hidden="1">{"TAB1",#N/A,TRUE,"GENERAL";"TAB2",#N/A,TRUE,"GENERAL";"TAB3",#N/A,TRUE,"GENERAL";"TAB4",#N/A,TRUE,"GENERAL";"TAB5",#N/A,TRUE,"GENERAL"}</definedName>
    <definedName name="___h5" localSheetId="57" hidden="1">{"TAB1",#N/A,TRUE,"GENERAL";"TAB2",#N/A,TRUE,"GENERAL";"TAB3",#N/A,TRUE,"GENERAL";"TAB4",#N/A,TRUE,"GENERAL";"TAB5",#N/A,TRUE,"GENERAL"}</definedName>
    <definedName name="___h5" localSheetId="58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56" hidden="1">{"via1",#N/A,TRUE,"general";"via2",#N/A,TRUE,"general";"via3",#N/A,TRUE,"general"}</definedName>
    <definedName name="___h6" localSheetId="57" hidden="1">{"via1",#N/A,TRUE,"general";"via2",#N/A,TRUE,"general";"via3",#N/A,TRUE,"general"}</definedName>
    <definedName name="___h6" localSheetId="58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56" hidden="1">{"TAB1",#N/A,TRUE,"GENERAL";"TAB2",#N/A,TRUE,"GENERAL";"TAB3",#N/A,TRUE,"GENERAL";"TAB4",#N/A,TRUE,"GENERAL";"TAB5",#N/A,TRUE,"GENERAL"}</definedName>
    <definedName name="___h7" localSheetId="57" hidden="1">{"TAB1",#N/A,TRUE,"GENERAL";"TAB2",#N/A,TRUE,"GENERAL";"TAB3",#N/A,TRUE,"GENERAL";"TAB4",#N/A,TRUE,"GENERAL";"TAB5",#N/A,TRUE,"GENERAL"}</definedName>
    <definedName name="___h7" localSheetId="58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56" hidden="1">{"via1",#N/A,TRUE,"general";"via2",#N/A,TRUE,"general";"via3",#N/A,TRUE,"general"}</definedName>
    <definedName name="___h8" localSheetId="57" hidden="1">{"via1",#N/A,TRUE,"general";"via2",#N/A,TRUE,"general";"via3",#N/A,TRUE,"general"}</definedName>
    <definedName name="___h8" localSheetId="58" hidden="1">{"via1",#N/A,TRUE,"general";"via2",#N/A,TRUE,"general";"via3",#N/A,TRUE,"general"}</definedName>
    <definedName name="___h8" hidden="1">{"via1",#N/A,TRUE,"general";"via2",#N/A,TRUE,"general";"via3",#N/A,TRUE,"general"}</definedName>
    <definedName name="___hfh7" localSheetId="56" hidden="1">{"via1",#N/A,TRUE,"general";"via2",#N/A,TRUE,"general";"via3",#N/A,TRUE,"general"}</definedName>
    <definedName name="___hfh7" localSheetId="57" hidden="1">{"via1",#N/A,TRUE,"general";"via2",#N/A,TRUE,"general";"via3",#N/A,TRUE,"general"}</definedName>
    <definedName name="___hfh7" localSheetId="58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localSheetId="56" hidden="1">{"via1",#N/A,TRUE,"general";"via2",#N/A,TRUE,"general";"via3",#N/A,TRUE,"general"}</definedName>
    <definedName name="___i4" localSheetId="57" hidden="1">{"via1",#N/A,TRUE,"general";"via2",#N/A,TRUE,"general";"via3",#N/A,TRUE,"general"}</definedName>
    <definedName name="___i4" localSheetId="58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56" hidden="1">{"TAB1",#N/A,TRUE,"GENERAL";"TAB2",#N/A,TRUE,"GENERAL";"TAB3",#N/A,TRUE,"GENERAL";"TAB4",#N/A,TRUE,"GENERAL";"TAB5",#N/A,TRUE,"GENERAL"}</definedName>
    <definedName name="___i5" localSheetId="57" hidden="1">{"TAB1",#N/A,TRUE,"GENERAL";"TAB2",#N/A,TRUE,"GENERAL";"TAB3",#N/A,TRUE,"GENERAL";"TAB4",#N/A,TRUE,"GENERAL";"TAB5",#N/A,TRUE,"GENERAL"}</definedName>
    <definedName name="___i5" localSheetId="58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56" hidden="1">{"TAB1",#N/A,TRUE,"GENERAL";"TAB2",#N/A,TRUE,"GENERAL";"TAB3",#N/A,TRUE,"GENERAL";"TAB4",#N/A,TRUE,"GENERAL";"TAB5",#N/A,TRUE,"GENERAL"}</definedName>
    <definedName name="___i6" localSheetId="57" hidden="1">{"TAB1",#N/A,TRUE,"GENERAL";"TAB2",#N/A,TRUE,"GENERAL";"TAB3",#N/A,TRUE,"GENERAL";"TAB4",#N/A,TRUE,"GENERAL";"TAB5",#N/A,TRUE,"GENERAL"}</definedName>
    <definedName name="___i6" localSheetId="58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56" hidden="1">{"via1",#N/A,TRUE,"general";"via2",#N/A,TRUE,"general";"via3",#N/A,TRUE,"general"}</definedName>
    <definedName name="___i7" localSheetId="57" hidden="1">{"via1",#N/A,TRUE,"general";"via2",#N/A,TRUE,"general";"via3",#N/A,TRUE,"general"}</definedName>
    <definedName name="___i7" localSheetId="58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56" hidden="1">{"TAB1",#N/A,TRUE,"GENERAL";"TAB2",#N/A,TRUE,"GENERAL";"TAB3",#N/A,TRUE,"GENERAL";"TAB4",#N/A,TRUE,"GENERAL";"TAB5",#N/A,TRUE,"GENERAL"}</definedName>
    <definedName name="___i77" localSheetId="57" hidden="1">{"TAB1",#N/A,TRUE,"GENERAL";"TAB2",#N/A,TRUE,"GENERAL";"TAB3",#N/A,TRUE,"GENERAL";"TAB4",#N/A,TRUE,"GENERAL";"TAB5",#N/A,TRUE,"GENERAL"}</definedName>
    <definedName name="___i77" localSheetId="58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56" hidden="1">{"via1",#N/A,TRUE,"general";"via2",#N/A,TRUE,"general";"via3",#N/A,TRUE,"general"}</definedName>
    <definedName name="___i8" localSheetId="57" hidden="1">{"via1",#N/A,TRUE,"general";"via2",#N/A,TRUE,"general";"via3",#N/A,TRUE,"general"}</definedName>
    <definedName name="___i8" localSheetId="58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56" hidden="1">{"TAB1",#N/A,TRUE,"GENERAL";"TAB2",#N/A,TRUE,"GENERAL";"TAB3",#N/A,TRUE,"GENERAL";"TAB4",#N/A,TRUE,"GENERAL";"TAB5",#N/A,TRUE,"GENERAL"}</definedName>
    <definedName name="___i9" localSheetId="57" hidden="1">{"TAB1",#N/A,TRUE,"GENERAL";"TAB2",#N/A,TRUE,"GENERAL";"TAB3",#N/A,TRUE,"GENERAL";"TAB4",#N/A,TRUE,"GENERAL";"TAB5",#N/A,TRUE,"GENERAL"}</definedName>
    <definedName name="___i9" localSheetId="58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CP1">#REF!</definedName>
    <definedName name="___Inc1">#REF!</definedName>
    <definedName name="___Inc2">#REF!</definedName>
    <definedName name="___Inc3">#REF!</definedName>
    <definedName name="___INF1">#REF!</definedName>
    <definedName name="___Ing1">#REF!</definedName>
    <definedName name="___Ing2">#REF!</definedName>
    <definedName name="___Ing3">#REF!</definedName>
    <definedName name="___ipc1">#REF!</definedName>
    <definedName name="___ipc2">#REF!</definedName>
    <definedName name="___IPC2002">#REF!</definedName>
    <definedName name="___ipc3">#REF!</definedName>
    <definedName name="___ipc4">#REF!</definedName>
    <definedName name="___ITM4">#REF!</definedName>
    <definedName name="___Jai1">#REF!</definedName>
    <definedName name="___Jai2">#REF!</definedName>
    <definedName name="___Jai3">#REF!</definedName>
    <definedName name="___juan">#REF!</definedName>
    <definedName name="___K1">#REF!</definedName>
    <definedName name="___k3" localSheetId="56" hidden="1">{"TAB1",#N/A,TRUE,"GENERAL";"TAB2",#N/A,TRUE,"GENERAL";"TAB3",#N/A,TRUE,"GENERAL";"TAB4",#N/A,TRUE,"GENERAL";"TAB5",#N/A,TRUE,"GENERAL"}</definedName>
    <definedName name="___k3" localSheetId="57" hidden="1">{"TAB1",#N/A,TRUE,"GENERAL";"TAB2",#N/A,TRUE,"GENERAL";"TAB3",#N/A,TRUE,"GENERAL";"TAB4",#N/A,TRUE,"GENERAL";"TAB5",#N/A,TRUE,"GENERAL"}</definedName>
    <definedName name="___k3" localSheetId="58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56" hidden="1">{"via1",#N/A,TRUE,"general";"via2",#N/A,TRUE,"general";"via3",#N/A,TRUE,"general"}</definedName>
    <definedName name="___k4" localSheetId="57" hidden="1">{"via1",#N/A,TRUE,"general";"via2",#N/A,TRUE,"general";"via3",#N/A,TRUE,"general"}</definedName>
    <definedName name="___k4" localSheetId="58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56" hidden="1">{"via1",#N/A,TRUE,"general";"via2",#N/A,TRUE,"general";"via3",#N/A,TRUE,"general"}</definedName>
    <definedName name="___k5" localSheetId="57" hidden="1">{"via1",#N/A,TRUE,"general";"via2",#N/A,TRUE,"general";"via3",#N/A,TRUE,"general"}</definedName>
    <definedName name="___k5" localSheetId="58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56" hidden="1">{"TAB1",#N/A,TRUE,"GENERAL";"TAB2",#N/A,TRUE,"GENERAL";"TAB3",#N/A,TRUE,"GENERAL";"TAB4",#N/A,TRUE,"GENERAL";"TAB5",#N/A,TRUE,"GENERAL"}</definedName>
    <definedName name="___k6" localSheetId="57" hidden="1">{"TAB1",#N/A,TRUE,"GENERAL";"TAB2",#N/A,TRUE,"GENERAL";"TAB3",#N/A,TRUE,"GENERAL";"TAB4",#N/A,TRUE,"GENERAL";"TAB5",#N/A,TRUE,"GENERAL"}</definedName>
    <definedName name="___k6" localSheetId="58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56" hidden="1">{"via1",#N/A,TRUE,"general";"via2",#N/A,TRUE,"general";"via3",#N/A,TRUE,"general"}</definedName>
    <definedName name="___k7" localSheetId="57" hidden="1">{"via1",#N/A,TRUE,"general";"via2",#N/A,TRUE,"general";"via3",#N/A,TRUE,"general"}</definedName>
    <definedName name="___k7" localSheetId="58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56" hidden="1">{"via1",#N/A,TRUE,"general";"via2",#N/A,TRUE,"general";"via3",#N/A,TRUE,"general"}</definedName>
    <definedName name="___k8" localSheetId="57" hidden="1">{"via1",#N/A,TRUE,"general";"via2",#N/A,TRUE,"general";"via3",#N/A,TRUE,"general"}</definedName>
    <definedName name="___k8" localSheetId="58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56" hidden="1">{"TAB1",#N/A,TRUE,"GENERAL";"TAB2",#N/A,TRUE,"GENERAL";"TAB3",#N/A,TRUE,"GENERAL";"TAB4",#N/A,TRUE,"GENERAL";"TAB5",#N/A,TRUE,"GENERAL"}</definedName>
    <definedName name="___k9" localSheetId="57" hidden="1">{"TAB1",#N/A,TRUE,"GENERAL";"TAB2",#N/A,TRUE,"GENERAL";"TAB3",#N/A,TRUE,"GENERAL";"TAB4",#N/A,TRUE,"GENERAL";"TAB5",#N/A,TRUE,"GENERAL"}</definedName>
    <definedName name="___k9" localSheetId="58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ey2">#REF!</definedName>
    <definedName name="___key3">#REF!</definedName>
    <definedName name="___key31">#REF!</definedName>
    <definedName name="___kjk6" localSheetId="56" hidden="1">{"TAB1",#N/A,TRUE,"GENERAL";"TAB2",#N/A,TRUE,"GENERAL";"TAB3",#N/A,TRUE,"GENERAL";"TAB4",#N/A,TRUE,"GENERAL";"TAB5",#N/A,TRUE,"GENERAL"}</definedName>
    <definedName name="___kjk6" localSheetId="57" hidden="1">{"TAB1",#N/A,TRUE,"GENERAL";"TAB2",#N/A,TRUE,"GENERAL";"TAB3",#N/A,TRUE,"GENERAL";"TAB4",#N/A,TRUE,"GENERAL";"TAB5",#N/A,TRUE,"GENERAL"}</definedName>
    <definedName name="___kjk6" localSheetId="58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L1">#REF!</definedName>
    <definedName name="___L2">#REF!</definedName>
    <definedName name="___l9001">#REF!</definedName>
    <definedName name="___LEO1">#REF!</definedName>
    <definedName name="___LEO11">#REF!</definedName>
    <definedName name="___LEO12">#REF!</definedName>
    <definedName name="___LEO13">#REF!</definedName>
    <definedName name="___LEO14">#REF!</definedName>
    <definedName name="___LEO15">#REF!</definedName>
    <definedName name="___LEO16">#REF!</definedName>
    <definedName name="___LEO17">#REF!</definedName>
    <definedName name="___LEO2">#REF!</definedName>
    <definedName name="___LEO3">#REF!</definedName>
    <definedName name="___LEO4">#REF!</definedName>
    <definedName name="___LEO5">#REF!</definedName>
    <definedName name="___LEO7">#REF!</definedName>
    <definedName name="___LEO8">#REF!</definedName>
    <definedName name="___LEO9">#REF!</definedName>
    <definedName name="___LEY80">#REF!</definedName>
    <definedName name="___m3" localSheetId="56" hidden="1">{"via1",#N/A,TRUE,"general";"via2",#N/A,TRUE,"general";"via3",#N/A,TRUE,"general"}</definedName>
    <definedName name="___m3" localSheetId="57" hidden="1">{"via1",#N/A,TRUE,"general";"via2",#N/A,TRUE,"general";"via3",#N/A,TRUE,"general"}</definedName>
    <definedName name="___m3" localSheetId="58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56" hidden="1">{"TAB1",#N/A,TRUE,"GENERAL";"TAB2",#N/A,TRUE,"GENERAL";"TAB3",#N/A,TRUE,"GENERAL";"TAB4",#N/A,TRUE,"GENERAL";"TAB5",#N/A,TRUE,"GENERAL"}</definedName>
    <definedName name="___m4" localSheetId="57" hidden="1">{"TAB1",#N/A,TRUE,"GENERAL";"TAB2",#N/A,TRUE,"GENERAL";"TAB3",#N/A,TRUE,"GENERAL";"TAB4",#N/A,TRUE,"GENERAL";"TAB5",#N/A,TRUE,"GENERAL"}</definedName>
    <definedName name="___m4" localSheetId="58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56" hidden="1">{"via1",#N/A,TRUE,"general";"via2",#N/A,TRUE,"general";"via3",#N/A,TRUE,"general"}</definedName>
    <definedName name="___m5" localSheetId="57" hidden="1">{"via1",#N/A,TRUE,"general";"via2",#N/A,TRUE,"general";"via3",#N/A,TRUE,"general"}</definedName>
    <definedName name="___m5" localSheetId="58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56" hidden="1">{"TAB1",#N/A,TRUE,"GENERAL";"TAB2",#N/A,TRUE,"GENERAL";"TAB3",#N/A,TRUE,"GENERAL";"TAB4",#N/A,TRUE,"GENERAL";"TAB5",#N/A,TRUE,"GENERAL"}</definedName>
    <definedName name="___m6" localSheetId="57" hidden="1">{"TAB1",#N/A,TRUE,"GENERAL";"TAB2",#N/A,TRUE,"GENERAL";"TAB3",#N/A,TRUE,"GENERAL";"TAB4",#N/A,TRUE,"GENERAL";"TAB5",#N/A,TRUE,"GENERAL"}</definedName>
    <definedName name="___m6" localSheetId="58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56" hidden="1">{"TAB1",#N/A,TRUE,"GENERAL";"TAB2",#N/A,TRUE,"GENERAL";"TAB3",#N/A,TRUE,"GENERAL";"TAB4",#N/A,TRUE,"GENERAL";"TAB5",#N/A,TRUE,"GENERAL"}</definedName>
    <definedName name="___m7" localSheetId="57" hidden="1">{"TAB1",#N/A,TRUE,"GENERAL";"TAB2",#N/A,TRUE,"GENERAL";"TAB3",#N/A,TRUE,"GENERAL";"TAB4",#N/A,TRUE,"GENERAL";"TAB5",#N/A,TRUE,"GENERAL"}</definedName>
    <definedName name="___m7" localSheetId="58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56" hidden="1">{"via1",#N/A,TRUE,"general";"via2",#N/A,TRUE,"general";"via3",#N/A,TRUE,"general"}</definedName>
    <definedName name="___m8" localSheetId="57" hidden="1">{"via1",#N/A,TRUE,"general";"via2",#N/A,TRUE,"general";"via3",#N/A,TRUE,"general"}</definedName>
    <definedName name="___m8" localSheetId="58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56" hidden="1">{"via1",#N/A,TRUE,"general";"via2",#N/A,TRUE,"general";"via3",#N/A,TRUE,"general"}</definedName>
    <definedName name="___m9" localSheetId="57" hidden="1">{"via1",#N/A,TRUE,"general";"via2",#N/A,TRUE,"general";"via3",#N/A,TRUE,"general"}</definedName>
    <definedName name="___m9" localSheetId="5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MA3">#REF!</definedName>
    <definedName name="___MAT1">#REF!</definedName>
    <definedName name="___MB1">#REF!</definedName>
    <definedName name="___MB2">#REF!</definedName>
    <definedName name="___MB3">#REF!</definedName>
    <definedName name="___MDC2">#REF!</definedName>
    <definedName name="___MOR15">#REF!</definedName>
    <definedName name="___MSC1">#REF!</definedName>
    <definedName name="___mun2">#REF!</definedName>
    <definedName name="___n1">#REF!</definedName>
    <definedName name="___n3" localSheetId="56" hidden="1">{"TAB1",#N/A,TRUE,"GENERAL";"TAB2",#N/A,TRUE,"GENERAL";"TAB3",#N/A,TRUE,"GENERAL";"TAB4",#N/A,TRUE,"GENERAL";"TAB5",#N/A,TRUE,"GENERAL"}</definedName>
    <definedName name="___n3" localSheetId="57" hidden="1">{"TAB1",#N/A,TRUE,"GENERAL";"TAB2",#N/A,TRUE,"GENERAL";"TAB3",#N/A,TRUE,"GENERAL";"TAB4",#N/A,TRUE,"GENERAL";"TAB5",#N/A,TRUE,"GENERAL"}</definedName>
    <definedName name="___n3" localSheetId="58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56" hidden="1">{"via1",#N/A,TRUE,"general";"via2",#N/A,TRUE,"general";"via3",#N/A,TRUE,"general"}</definedName>
    <definedName name="___n4" localSheetId="57" hidden="1">{"via1",#N/A,TRUE,"general";"via2",#N/A,TRUE,"general";"via3",#N/A,TRUE,"general"}</definedName>
    <definedName name="___n4" localSheetId="58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56" hidden="1">{"TAB1",#N/A,TRUE,"GENERAL";"TAB2",#N/A,TRUE,"GENERAL";"TAB3",#N/A,TRUE,"GENERAL";"TAB4",#N/A,TRUE,"GENERAL";"TAB5",#N/A,TRUE,"GENERAL"}</definedName>
    <definedName name="___n5" localSheetId="57" hidden="1">{"TAB1",#N/A,TRUE,"GENERAL";"TAB2",#N/A,TRUE,"GENERAL";"TAB3",#N/A,TRUE,"GENERAL";"TAB4",#N/A,TRUE,"GENERAL";"TAB5",#N/A,TRUE,"GENERAL"}</definedName>
    <definedName name="___n5" localSheetId="58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ac2002">#REF!</definedName>
    <definedName name="___Nac2003">#REF!</definedName>
    <definedName name="___Nal2002">#REF!</definedName>
    <definedName name="___Nal2003">#REF!</definedName>
    <definedName name="___NG1">#REF!</definedName>
    <definedName name="___NG2">#REF!</definedName>
    <definedName name="___NG3">#REF!</definedName>
    <definedName name="___NG4">#REF!</definedName>
    <definedName name="___nyn7" localSheetId="56" hidden="1">{"via1",#N/A,TRUE,"general";"via2",#N/A,TRUE,"general";"via3",#N/A,TRUE,"general"}</definedName>
    <definedName name="___nyn7" localSheetId="57" hidden="1">{"via1",#N/A,TRUE,"general";"via2",#N/A,TRUE,"general";"via3",#N/A,TRUE,"general"}</definedName>
    <definedName name="___nyn7" localSheetId="58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56" hidden="1">{"via1",#N/A,TRUE,"general";"via2",#N/A,TRUE,"general";"via3",#N/A,TRUE,"general"}</definedName>
    <definedName name="___o4" localSheetId="57" hidden="1">{"via1",#N/A,TRUE,"general";"via2",#N/A,TRUE,"general";"via3",#N/A,TRUE,"general"}</definedName>
    <definedName name="___o4" localSheetId="58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56" hidden="1">{"TAB1",#N/A,TRUE,"GENERAL";"TAB2",#N/A,TRUE,"GENERAL";"TAB3",#N/A,TRUE,"GENERAL";"TAB4",#N/A,TRUE,"GENERAL";"TAB5",#N/A,TRUE,"GENERAL"}</definedName>
    <definedName name="___o5" localSheetId="57" hidden="1">{"TAB1",#N/A,TRUE,"GENERAL";"TAB2",#N/A,TRUE,"GENERAL";"TAB3",#N/A,TRUE,"GENERAL";"TAB4",#N/A,TRUE,"GENERAL";"TAB5",#N/A,TRUE,"GENERAL"}</definedName>
    <definedName name="___o5" localSheetId="58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56" hidden="1">{"TAB1",#N/A,TRUE,"GENERAL";"TAB2",#N/A,TRUE,"GENERAL";"TAB3",#N/A,TRUE,"GENERAL";"TAB4",#N/A,TRUE,"GENERAL";"TAB5",#N/A,TRUE,"GENERAL"}</definedName>
    <definedName name="___o6" localSheetId="57" hidden="1">{"TAB1",#N/A,TRUE,"GENERAL";"TAB2",#N/A,TRUE,"GENERAL";"TAB3",#N/A,TRUE,"GENERAL";"TAB4",#N/A,TRUE,"GENERAL";"TAB5",#N/A,TRUE,"GENERAL"}</definedName>
    <definedName name="___o6" localSheetId="58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56" hidden="1">{"TAB1",#N/A,TRUE,"GENERAL";"TAB2",#N/A,TRUE,"GENERAL";"TAB3",#N/A,TRUE,"GENERAL";"TAB4",#N/A,TRUE,"GENERAL";"TAB5",#N/A,TRUE,"GENERAL"}</definedName>
    <definedName name="___o7" localSheetId="57" hidden="1">{"TAB1",#N/A,TRUE,"GENERAL";"TAB2",#N/A,TRUE,"GENERAL";"TAB3",#N/A,TRUE,"GENERAL";"TAB4",#N/A,TRUE,"GENERAL";"TAB5",#N/A,TRUE,"GENERAL"}</definedName>
    <definedName name="___o7" localSheetId="58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56" hidden="1">{"via1",#N/A,TRUE,"general";"via2",#N/A,TRUE,"general";"via3",#N/A,TRUE,"general"}</definedName>
    <definedName name="___o8" localSheetId="57" hidden="1">{"via1",#N/A,TRUE,"general";"via2",#N/A,TRUE,"general";"via3",#N/A,TRUE,"general"}</definedName>
    <definedName name="___o8" localSheetId="58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56" hidden="1">{"TAB1",#N/A,TRUE,"GENERAL";"TAB2",#N/A,TRUE,"GENERAL";"TAB3",#N/A,TRUE,"GENERAL";"TAB4",#N/A,TRUE,"GENERAL";"TAB5",#N/A,TRUE,"GENERAL"}</definedName>
    <definedName name="___o9" localSheetId="57" hidden="1">{"TAB1",#N/A,TRUE,"GENERAL";"TAB2",#N/A,TRUE,"GENERAL";"TAB3",#N/A,TRUE,"GENERAL";"TAB4",#N/A,TRUE,"GENERAL";"TAB5",#N/A,TRUE,"GENERAL"}</definedName>
    <definedName name="___o9" localSheetId="58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D1">#REF!</definedName>
    <definedName name="___OCI1">#REF!</definedName>
    <definedName name="___Ope1">#REF!</definedName>
    <definedName name="___Ope2">#REF!</definedName>
    <definedName name="___Ope3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6" localSheetId="56" hidden="1">{"via1",#N/A,TRUE,"general";"via2",#N/A,TRUE,"general";"via3",#N/A,TRUE,"general"}</definedName>
    <definedName name="___p6" localSheetId="57" hidden="1">{"via1",#N/A,TRUE,"general";"via2",#N/A,TRUE,"general";"via3",#N/A,TRUE,"general"}</definedName>
    <definedName name="___p6" localSheetId="58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56" hidden="1">{"via1",#N/A,TRUE,"general";"via2",#N/A,TRUE,"general";"via3",#N/A,TRUE,"general"}</definedName>
    <definedName name="___p7" localSheetId="57" hidden="1">{"via1",#N/A,TRUE,"general";"via2",#N/A,TRUE,"general";"via3",#N/A,TRUE,"general"}</definedName>
    <definedName name="___p7" localSheetId="58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56" hidden="1">{"TAB1",#N/A,TRUE,"GENERAL";"TAB2",#N/A,TRUE,"GENERAL";"TAB3",#N/A,TRUE,"GENERAL";"TAB4",#N/A,TRUE,"GENERAL";"TAB5",#N/A,TRUE,"GENERAL"}</definedName>
    <definedName name="___p8" localSheetId="57" hidden="1">{"TAB1",#N/A,TRUE,"GENERAL";"TAB2",#N/A,TRUE,"GENERAL";"TAB3",#N/A,TRUE,"GENERAL";"TAB4",#N/A,TRUE,"GENERAL";"TAB5",#N/A,TRUE,"GENERAL"}</definedName>
    <definedName name="___p8" localSheetId="58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a1">#REF!</definedName>
    <definedName name="___Pa2">#REF!</definedName>
    <definedName name="___Pa3">#REF!</definedName>
    <definedName name="___Pa4">#REF!</definedName>
    <definedName name="___Pae1">#REF!</definedName>
    <definedName name="___Pae2">#REF!</definedName>
    <definedName name="___Pae3">#REF!</definedName>
    <definedName name="___PCG1">#REF!</definedName>
    <definedName name="___PG1">#REF!</definedName>
    <definedName name="___PG10">#REF!</definedName>
    <definedName name="___PG11">#REF!</definedName>
    <definedName name="___PG12">#REF!</definedName>
    <definedName name="___PG2">#REF!</definedName>
    <definedName name="___PG3">#REF!</definedName>
    <definedName name="___PG4">#REF!</definedName>
    <definedName name="___PG5">#REF!</definedName>
    <definedName name="___PG6">#REF!</definedName>
    <definedName name="___PG7">#REF!</definedName>
    <definedName name="___PG8">#REF!</definedName>
    <definedName name="___PG9">#REF!</definedName>
    <definedName name="___PJ50">#REF!</definedName>
    <definedName name="___pj51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Po2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PRE1">#REF!</definedName>
    <definedName name="___ptz30">#REF!</definedName>
    <definedName name="___PZ15">#REF!</definedName>
    <definedName name="___PZ20">#REF!</definedName>
    <definedName name="___PZ30">#REF!</definedName>
    <definedName name="___PZ40">#REF!</definedName>
    <definedName name="___PZ50">#REF!</definedName>
    <definedName name="___QTY1">#REF!</definedName>
    <definedName name="___r" localSheetId="5">#REF!</definedName>
    <definedName name="___r">#REF!</definedName>
    <definedName name="___r4r" localSheetId="56" hidden="1">{"via1",#N/A,TRUE,"general";"via2",#N/A,TRUE,"general";"via3",#N/A,TRUE,"general"}</definedName>
    <definedName name="___r4r" localSheetId="57" hidden="1">{"via1",#N/A,TRUE,"general";"via2",#N/A,TRUE,"general";"via3",#N/A,TRUE,"general"}</definedName>
    <definedName name="___r4r" localSheetId="58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D43">#REF!</definedName>
    <definedName name="___RD63">#REF!</definedName>
    <definedName name="___RD64">#REF!</definedName>
    <definedName name="___RD83">#REF!</definedName>
    <definedName name="___RD84">#REF!</definedName>
    <definedName name="___RD86">#REF!</definedName>
    <definedName name="___Red1">#REF!</definedName>
    <definedName name="___Red2">#REF!</definedName>
    <definedName name="___Red3">#REF!</definedName>
    <definedName name="___RET1">#REF!</definedName>
    <definedName name="___Ret13">#REF!</definedName>
    <definedName name="___Ret19">#REF!</definedName>
    <definedName name="___RET2">#REF!</definedName>
    <definedName name="___Ret25">#REF!</definedName>
    <definedName name="___RET3">#REF!</definedName>
    <definedName name="___RET4">#REF!</definedName>
    <definedName name="___RET5">#REF!</definedName>
    <definedName name="___Ret50">#REF!</definedName>
    <definedName name="___RET6">#REF!</definedName>
    <definedName name="___Ret63">#REF!</definedName>
    <definedName name="___rtu6" localSheetId="56" hidden="1">{"via1",#N/A,TRUE,"general";"via2",#N/A,TRUE,"general";"via3",#N/A,TRUE,"general"}</definedName>
    <definedName name="___rtu6" localSheetId="57" hidden="1">{"via1",#N/A,TRUE,"general";"via2",#N/A,TRUE,"general";"via3",#N/A,TRUE,"general"}</definedName>
    <definedName name="___rtu6" localSheetId="58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56" hidden="1">{"via1",#N/A,TRUE,"general";"via2",#N/A,TRUE,"general";"via3",#N/A,TRUE,"general"}</definedName>
    <definedName name="___s1" localSheetId="57" hidden="1">{"via1",#N/A,TRUE,"general";"via2",#N/A,TRUE,"general";"via3",#N/A,TRUE,"general"}</definedName>
    <definedName name="___s1" localSheetId="58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56" hidden="1">{"TAB1",#N/A,TRUE,"GENERAL";"TAB2",#N/A,TRUE,"GENERAL";"TAB3",#N/A,TRUE,"GENERAL";"TAB4",#N/A,TRUE,"GENERAL";"TAB5",#N/A,TRUE,"GENERAL"}</definedName>
    <definedName name="___s2" localSheetId="57" hidden="1">{"TAB1",#N/A,TRUE,"GENERAL";"TAB2",#N/A,TRUE,"GENERAL";"TAB3",#N/A,TRUE,"GENERAL";"TAB4",#N/A,TRUE,"GENERAL";"TAB5",#N/A,TRUE,"GENERAL"}</definedName>
    <definedName name="___s2" localSheetId="58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56" hidden="1">{"TAB1",#N/A,TRUE,"GENERAL";"TAB2",#N/A,TRUE,"GENERAL";"TAB3",#N/A,TRUE,"GENERAL";"TAB4",#N/A,TRUE,"GENERAL";"TAB5",#N/A,TRUE,"GENERAL"}</definedName>
    <definedName name="___s3" localSheetId="57" hidden="1">{"TAB1",#N/A,TRUE,"GENERAL";"TAB2",#N/A,TRUE,"GENERAL";"TAB3",#N/A,TRUE,"GENERAL";"TAB4",#N/A,TRUE,"GENERAL";"TAB5",#N/A,TRUE,"GENERAL"}</definedName>
    <definedName name="___s3" localSheetId="58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56" hidden="1">{"via1",#N/A,TRUE,"general";"via2",#N/A,TRUE,"general";"via3",#N/A,TRUE,"general"}</definedName>
    <definedName name="___s4" localSheetId="57" hidden="1">{"via1",#N/A,TRUE,"general";"via2",#N/A,TRUE,"general";"via3",#N/A,TRUE,"general"}</definedName>
    <definedName name="___s4" localSheetId="58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56" hidden="1">{"via1",#N/A,TRUE,"general";"via2",#N/A,TRUE,"general";"via3",#N/A,TRUE,"general"}</definedName>
    <definedName name="___s5" localSheetId="57" hidden="1">{"via1",#N/A,TRUE,"general";"via2",#N/A,TRUE,"general";"via3",#N/A,TRUE,"general"}</definedName>
    <definedName name="___s5" localSheetId="58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56" hidden="1">{"TAB1",#N/A,TRUE,"GENERAL";"TAB2",#N/A,TRUE,"GENERAL";"TAB3",#N/A,TRUE,"GENERAL";"TAB4",#N/A,TRUE,"GENERAL";"TAB5",#N/A,TRUE,"GENERAL"}</definedName>
    <definedName name="___s6" localSheetId="57" hidden="1">{"TAB1",#N/A,TRUE,"GENERAL";"TAB2",#N/A,TRUE,"GENERAL";"TAB3",#N/A,TRUE,"GENERAL";"TAB4",#N/A,TRUE,"GENERAL";"TAB5",#N/A,TRUE,"GENERAL"}</definedName>
    <definedName name="___s6" localSheetId="58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56" hidden="1">{"via1",#N/A,TRUE,"general";"via2",#N/A,TRUE,"general";"via3",#N/A,TRUE,"general"}</definedName>
    <definedName name="___s7" localSheetId="57" hidden="1">{"via1",#N/A,TRUE,"general";"via2",#N/A,TRUE,"general";"via3",#N/A,TRUE,"general"}</definedName>
    <definedName name="___s7" localSheetId="58" hidden="1">{"via1",#N/A,TRUE,"general";"via2",#N/A,TRUE,"general";"via3",#N/A,TRUE,"general"}</definedName>
    <definedName name="___s7" hidden="1">{"via1",#N/A,TRUE,"general";"via2",#N/A,TRUE,"general";"via3",#N/A,TRUE,"general"}</definedName>
    <definedName name="___Sac2002">#REF!</definedName>
    <definedName name="___Sac2003">#REF!</definedName>
    <definedName name="___SBC1">#REF!</definedName>
    <definedName name="___SBC3">#REF!</definedName>
    <definedName name="___SBC5">#REF!</definedName>
    <definedName name="___Sop2002">#REF!</definedName>
    <definedName name="___Sop2003">#REF!</definedName>
    <definedName name="___Sum3">#REF!</definedName>
    <definedName name="___SUR1">#REF!</definedName>
    <definedName name="___SY106">#REF!</definedName>
    <definedName name="___SY126">#REF!</definedName>
    <definedName name="___SY166">#REF!</definedName>
    <definedName name="___SY186">#REF!</definedName>
    <definedName name="___SY206">#REF!</definedName>
    <definedName name="___SY86">#REF!</definedName>
    <definedName name="___t3" localSheetId="56" hidden="1">{"TAB1",#N/A,TRUE,"GENERAL";"TAB2",#N/A,TRUE,"GENERAL";"TAB3",#N/A,TRUE,"GENERAL";"TAB4",#N/A,TRUE,"GENERAL";"TAB5",#N/A,TRUE,"GENERAL"}</definedName>
    <definedName name="___t3" localSheetId="57" hidden="1">{"TAB1",#N/A,TRUE,"GENERAL";"TAB2",#N/A,TRUE,"GENERAL";"TAB3",#N/A,TRUE,"GENERAL";"TAB4",#N/A,TRUE,"GENERAL";"TAB5",#N/A,TRUE,"GENERAL"}</definedName>
    <definedName name="___t3" localSheetId="58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56" hidden="1">{"via1",#N/A,TRUE,"general";"via2",#N/A,TRUE,"general";"via3",#N/A,TRUE,"general"}</definedName>
    <definedName name="___t4" localSheetId="57" hidden="1">{"via1",#N/A,TRUE,"general";"via2",#N/A,TRUE,"general";"via3",#N/A,TRUE,"general"}</definedName>
    <definedName name="___t4" localSheetId="58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56" hidden="1">{"TAB1",#N/A,TRUE,"GENERAL";"TAB2",#N/A,TRUE,"GENERAL";"TAB3",#N/A,TRUE,"GENERAL";"TAB4",#N/A,TRUE,"GENERAL";"TAB5",#N/A,TRUE,"GENERAL"}</definedName>
    <definedName name="___t5" localSheetId="57" hidden="1">{"TAB1",#N/A,TRUE,"GENERAL";"TAB2",#N/A,TRUE,"GENERAL";"TAB3",#N/A,TRUE,"GENERAL";"TAB4",#N/A,TRUE,"GENERAL";"TAB5",#N/A,TRUE,"GENERAL"}</definedName>
    <definedName name="___t5" localSheetId="58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56" hidden="1">{"via1",#N/A,TRUE,"general";"via2",#N/A,TRUE,"general";"via3",#N/A,TRUE,"general"}</definedName>
    <definedName name="___t6" localSheetId="57" hidden="1">{"via1",#N/A,TRUE,"general";"via2",#N/A,TRUE,"general";"via3",#N/A,TRUE,"general"}</definedName>
    <definedName name="___t6" localSheetId="58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56" hidden="1">{"TAB1",#N/A,TRUE,"GENERAL";"TAB2",#N/A,TRUE,"GENERAL";"TAB3",#N/A,TRUE,"GENERAL";"TAB4",#N/A,TRUE,"GENERAL";"TAB5",#N/A,TRUE,"GENERAL"}</definedName>
    <definedName name="___t66" localSheetId="57" hidden="1">{"TAB1",#N/A,TRUE,"GENERAL";"TAB2",#N/A,TRUE,"GENERAL";"TAB3",#N/A,TRUE,"GENERAL";"TAB4",#N/A,TRUE,"GENERAL";"TAB5",#N/A,TRUE,"GENERAL"}</definedName>
    <definedName name="___t66" localSheetId="58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56" hidden="1">{"via1",#N/A,TRUE,"general";"via2",#N/A,TRUE,"general";"via3",#N/A,TRUE,"general"}</definedName>
    <definedName name="___t7" localSheetId="57" hidden="1">{"via1",#N/A,TRUE,"general";"via2",#N/A,TRUE,"general";"via3",#N/A,TRUE,"general"}</definedName>
    <definedName name="___t7" localSheetId="58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56" hidden="1">{"TAB1",#N/A,TRUE,"GENERAL";"TAB2",#N/A,TRUE,"GENERAL";"TAB3",#N/A,TRUE,"GENERAL";"TAB4",#N/A,TRUE,"GENERAL";"TAB5",#N/A,TRUE,"GENERAL"}</definedName>
    <definedName name="___t77" localSheetId="57" hidden="1">{"TAB1",#N/A,TRUE,"GENERAL";"TAB2",#N/A,TRUE,"GENERAL";"TAB3",#N/A,TRUE,"GENERAL";"TAB4",#N/A,TRUE,"GENERAL";"TAB5",#N/A,TRUE,"GENERAL"}</definedName>
    <definedName name="___t77" localSheetId="58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56" hidden="1">{"TAB1",#N/A,TRUE,"GENERAL";"TAB2",#N/A,TRUE,"GENERAL";"TAB3",#N/A,TRUE,"GENERAL";"TAB4",#N/A,TRUE,"GENERAL";"TAB5",#N/A,TRUE,"GENERAL"}</definedName>
    <definedName name="___t8" localSheetId="57" hidden="1">{"TAB1",#N/A,TRUE,"GENERAL";"TAB2",#N/A,TRUE,"GENERAL";"TAB3",#N/A,TRUE,"GENERAL";"TAB4",#N/A,TRUE,"GENERAL";"TAB5",#N/A,TRUE,"GENERAL"}</definedName>
    <definedName name="___t8" localSheetId="58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56" hidden="1">{"via1",#N/A,TRUE,"general";"via2",#N/A,TRUE,"general";"via3",#N/A,TRUE,"general"}</definedName>
    <definedName name="___t88" localSheetId="57" hidden="1">{"via1",#N/A,TRUE,"general";"via2",#N/A,TRUE,"general";"via3",#N/A,TRUE,"general"}</definedName>
    <definedName name="___t88" localSheetId="58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56" hidden="1">{"TAB1",#N/A,TRUE,"GENERAL";"TAB2",#N/A,TRUE,"GENERAL";"TAB3",#N/A,TRUE,"GENERAL";"TAB4",#N/A,TRUE,"GENERAL";"TAB5",#N/A,TRUE,"GENERAL"}</definedName>
    <definedName name="___t9" localSheetId="57" hidden="1">{"TAB1",#N/A,TRUE,"GENERAL";"TAB2",#N/A,TRUE,"GENERAL";"TAB3",#N/A,TRUE,"GENERAL";"TAB4",#N/A,TRUE,"GENERAL";"TAB5",#N/A,TRUE,"GENERAL"}</definedName>
    <definedName name="___t9" localSheetId="58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56" hidden="1">{"via1",#N/A,TRUE,"general";"via2",#N/A,TRUE,"general";"via3",#N/A,TRUE,"general"}</definedName>
    <definedName name="___t99" localSheetId="57" hidden="1">{"via1",#N/A,TRUE,"general";"via2",#N/A,TRUE,"general";"via3",#N/A,TRUE,"general"}</definedName>
    <definedName name="___t99" localSheetId="58" hidden="1">{"via1",#N/A,TRUE,"general";"via2",#N/A,TRUE,"general";"via3",#N/A,TRUE,"general"}</definedName>
    <definedName name="___t99" hidden="1">{"via1",#N/A,TRUE,"general";"via2",#N/A,TRUE,"general";"via3",#N/A,TRUE,"general"}</definedName>
    <definedName name="___TA3">#REF!</definedName>
    <definedName name="___TA4">#REF!</definedName>
    <definedName name="___tab1" localSheetId="5">#REF!</definedName>
    <definedName name="___tab1">#REF!</definedName>
    <definedName name="___tab2" localSheetId="5">#REF!</definedName>
    <definedName name="___tab2">#REF!</definedName>
    <definedName name="___tab3">#REF!</definedName>
    <definedName name="___TAB4">#REF!</definedName>
    <definedName name="___tcC1">#REF!</definedName>
    <definedName name="___tcC2">#REF!</definedName>
    <definedName name="___tcC3">#REF!</definedName>
    <definedName name="___TD02">#N/A</definedName>
    <definedName name="___TE10">#REF!</definedName>
    <definedName name="___TE103">#REF!</definedName>
    <definedName name="___TE104">#REF!</definedName>
    <definedName name="___TE106">#REF!</definedName>
    <definedName name="___TE108">#REF!</definedName>
    <definedName name="___TE12">#REF!</definedName>
    <definedName name="___TE1210">#REF!</definedName>
    <definedName name="___TE123">#REF!</definedName>
    <definedName name="___TE124">#REF!</definedName>
    <definedName name="___TE126">#REF!</definedName>
    <definedName name="___TE128">#REF!</definedName>
    <definedName name="___TE3">#REF!</definedName>
    <definedName name="___TE4">#REF!</definedName>
    <definedName name="___TE43">#REF!</definedName>
    <definedName name="___TE6">#REF!</definedName>
    <definedName name="___TE63">#REF!</definedName>
    <definedName name="___TE64">#REF!</definedName>
    <definedName name="___TE8">#REF!</definedName>
    <definedName name="___TE83">#REF!</definedName>
    <definedName name="___TE84">#REF!</definedName>
    <definedName name="___TE86">#REF!</definedName>
    <definedName name="___TEE6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TP10">#REF!</definedName>
    <definedName name="___TP12">#REF!</definedName>
    <definedName name="___TP3">#REF!</definedName>
    <definedName name="___TP4">#REF!</definedName>
    <definedName name="___TP6">#REF!</definedName>
    <definedName name="___TP8">#REF!</definedName>
    <definedName name="___Tra1">#REF!</definedName>
    <definedName name="___Tra2">#REF!</definedName>
    <definedName name="___Tra3">#REF!</definedName>
    <definedName name="___TS10">#REF!</definedName>
    <definedName name="___TS12">#REF!</definedName>
    <definedName name="___TS16">#REF!</definedName>
    <definedName name="___TS18">#REF!</definedName>
    <definedName name="___TS20">#REF!</definedName>
    <definedName name="___TS24">#REF!</definedName>
    <definedName name="___TS27">#REF!</definedName>
    <definedName name="___TS30">#REF!</definedName>
    <definedName name="___TS33">#REF!</definedName>
    <definedName name="___TS36">#REF!</definedName>
    <definedName name="___TS39">#REF!</definedName>
    <definedName name="___TS42">#REF!</definedName>
    <definedName name="___TS45">#REF!</definedName>
    <definedName name="___TS6">#REF!</definedName>
    <definedName name="___TS8">#REF!</definedName>
    <definedName name="___u4" localSheetId="56" hidden="1">{"TAB1",#N/A,TRUE,"GENERAL";"TAB2",#N/A,TRUE,"GENERAL";"TAB3",#N/A,TRUE,"GENERAL";"TAB4",#N/A,TRUE,"GENERAL";"TAB5",#N/A,TRUE,"GENERAL"}</definedName>
    <definedName name="___u4" localSheetId="57" hidden="1">{"TAB1",#N/A,TRUE,"GENERAL";"TAB2",#N/A,TRUE,"GENERAL";"TAB3",#N/A,TRUE,"GENERAL";"TAB4",#N/A,TRUE,"GENERAL";"TAB5",#N/A,TRUE,"GENERAL"}</definedName>
    <definedName name="___u4" localSheetId="58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56" hidden="1">{"TAB1",#N/A,TRUE,"GENERAL";"TAB2",#N/A,TRUE,"GENERAL";"TAB3",#N/A,TRUE,"GENERAL";"TAB4",#N/A,TRUE,"GENERAL";"TAB5",#N/A,TRUE,"GENERAL"}</definedName>
    <definedName name="___u5" localSheetId="57" hidden="1">{"TAB1",#N/A,TRUE,"GENERAL";"TAB2",#N/A,TRUE,"GENERAL";"TAB3",#N/A,TRUE,"GENERAL";"TAB4",#N/A,TRUE,"GENERAL";"TAB5",#N/A,TRUE,"GENERAL"}</definedName>
    <definedName name="___u5" localSheetId="58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56" hidden="1">{"TAB1",#N/A,TRUE,"GENERAL";"TAB2",#N/A,TRUE,"GENERAL";"TAB3",#N/A,TRUE,"GENERAL";"TAB4",#N/A,TRUE,"GENERAL";"TAB5",#N/A,TRUE,"GENERAL"}</definedName>
    <definedName name="___u6" localSheetId="57" hidden="1">{"TAB1",#N/A,TRUE,"GENERAL";"TAB2",#N/A,TRUE,"GENERAL";"TAB3",#N/A,TRUE,"GENERAL";"TAB4",#N/A,TRUE,"GENERAL";"TAB5",#N/A,TRUE,"GENERAL"}</definedName>
    <definedName name="___u6" localSheetId="58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56" hidden="1">{"via1",#N/A,TRUE,"general";"via2",#N/A,TRUE,"general";"via3",#N/A,TRUE,"general"}</definedName>
    <definedName name="___u7" localSheetId="57" hidden="1">{"via1",#N/A,TRUE,"general";"via2",#N/A,TRUE,"general";"via3",#N/A,TRUE,"general"}</definedName>
    <definedName name="___u7" localSheetId="58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56" hidden="1">{"TAB1",#N/A,TRUE,"GENERAL";"TAB2",#N/A,TRUE,"GENERAL";"TAB3",#N/A,TRUE,"GENERAL";"TAB4",#N/A,TRUE,"GENERAL";"TAB5",#N/A,TRUE,"GENERAL"}</definedName>
    <definedName name="___u8" localSheetId="57" hidden="1">{"TAB1",#N/A,TRUE,"GENERAL";"TAB2",#N/A,TRUE,"GENERAL";"TAB3",#N/A,TRUE,"GENERAL";"TAB4",#N/A,TRUE,"GENERAL";"TAB5",#N/A,TRUE,"GENERAL"}</definedName>
    <definedName name="___u8" localSheetId="58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56" hidden="1">{"TAB1",#N/A,TRUE,"GENERAL";"TAB2",#N/A,TRUE,"GENERAL";"TAB3",#N/A,TRUE,"GENERAL";"TAB4",#N/A,TRUE,"GENERAL";"TAB5",#N/A,TRUE,"GENERAL"}</definedName>
    <definedName name="___u9" localSheetId="57" hidden="1">{"TAB1",#N/A,TRUE,"GENERAL";"TAB2",#N/A,TRUE,"GENERAL";"TAB3",#N/A,TRUE,"GENERAL";"TAB4",#N/A,TRUE,"GENERAL";"TAB5",#N/A,TRUE,"GENERAL"}</definedName>
    <definedName name="___u9" localSheetId="5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56" hidden="1">{"TAB1",#N/A,TRUE,"GENERAL";"TAB2",#N/A,TRUE,"GENERAL";"TAB3",#N/A,TRUE,"GENERAL";"TAB4",#N/A,TRUE,"GENERAL";"TAB5",#N/A,TRUE,"GENERAL"}</definedName>
    <definedName name="___ur7" localSheetId="57" hidden="1">{"TAB1",#N/A,TRUE,"GENERAL";"TAB2",#N/A,TRUE,"GENERAL";"TAB3",#N/A,TRUE,"GENERAL";"TAB4",#N/A,TRUE,"GENERAL";"TAB5",#N/A,TRUE,"GENERAL"}</definedName>
    <definedName name="___ur7" localSheetId="58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URA10">#REF!</definedName>
    <definedName name="___URA12">#REF!</definedName>
    <definedName name="___URA3">#REF!</definedName>
    <definedName name="___URA4">#REF!</definedName>
    <definedName name="___URA6">#REF!</definedName>
    <definedName name="___URA8">#REF!</definedName>
    <definedName name="___URE10">#REF!</definedName>
    <definedName name="___URE12">#REF!</definedName>
    <definedName name="___URE3">#REF!</definedName>
    <definedName name="___URE4">#REF!</definedName>
    <definedName name="___URE6">#REF!</definedName>
    <definedName name="___URE8">#REF!</definedName>
    <definedName name="___us24">#REF!</definedName>
    <definedName name="___US27">#REF!</definedName>
    <definedName name="___US30">#REF!</definedName>
    <definedName name="___US33">#REF!</definedName>
    <definedName name="___US36">#REF!</definedName>
    <definedName name="___US39">#REF!</definedName>
    <definedName name="___US42">#REF!</definedName>
    <definedName name="___US45">#REF!</definedName>
    <definedName name="___v1">#N/A</definedName>
    <definedName name="___v2">#N/A</definedName>
    <definedName name="___v3" localSheetId="56" hidden="1">{"TAB1",#N/A,TRUE,"GENERAL";"TAB2",#N/A,TRUE,"GENERAL";"TAB3",#N/A,TRUE,"GENERAL";"TAB4",#N/A,TRUE,"GENERAL";"TAB5",#N/A,TRUE,"GENERAL"}</definedName>
    <definedName name="___v3" localSheetId="57" hidden="1">{"TAB1",#N/A,TRUE,"GENERAL";"TAB2",#N/A,TRUE,"GENERAL";"TAB3",#N/A,TRUE,"GENERAL";"TAB4",#N/A,TRUE,"GENERAL";"TAB5",#N/A,TRUE,"GENERAL"}</definedName>
    <definedName name="___v3" localSheetId="58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>#N/A</definedName>
    <definedName name="___v5">#N/A</definedName>
    <definedName name="___v6">#N/A</definedName>
    <definedName name="___v7" localSheetId="24">Scheduled_Payment+Extra_Payment</definedName>
    <definedName name="___v7" localSheetId="25">Scheduled_Payment+Extra_Payment</definedName>
    <definedName name="___v7" localSheetId="40">Scheduled_Payment+Extra_Payment</definedName>
    <definedName name="___v7" localSheetId="41">Scheduled_Payment+Extra_Payment</definedName>
    <definedName name="___v7" localSheetId="42">Scheduled_Payment+Extra_Payment</definedName>
    <definedName name="___v7" localSheetId="43">Scheduled_Payment+Extra_Payment</definedName>
    <definedName name="___v7" localSheetId="44">Scheduled_Payment+Extra_Payment</definedName>
    <definedName name="___v7" localSheetId="45">Scheduled_Payment+Extra_Payment</definedName>
    <definedName name="___v7" localSheetId="46">Scheduled_Payment+Extra_Payment</definedName>
    <definedName name="___v7" localSheetId="47">Scheduled_Payment+Extra_Payment</definedName>
    <definedName name="___v7" localSheetId="48">Scheduled_Payment+Extra_Payment</definedName>
    <definedName name="___v7" localSheetId="49">Scheduled_Payment+Extra_Payment</definedName>
    <definedName name="___v7" localSheetId="50">Scheduled_Payment+Extra_Payment</definedName>
    <definedName name="___v7" localSheetId="51">Scheduled_Payment+Extra_Payment</definedName>
    <definedName name="___v7" localSheetId="52">Scheduled_Payment+Extra_Payment</definedName>
    <definedName name="___v7" localSheetId="53">Scheduled_Payment+Extra_Payment</definedName>
    <definedName name="___v7" localSheetId="54">Scheduled_Payment+Extra_Payment</definedName>
    <definedName name="___v7" localSheetId="55">Scheduled_Payment+Extra_Payment</definedName>
    <definedName name="___v7" localSheetId="56">Scheduled_Payment+Extra_Payment</definedName>
    <definedName name="___v7" localSheetId="57">Scheduled_Payment+Extra_Payment</definedName>
    <definedName name="___v7" localSheetId="58">Scheduled_Payment+Extra_Payment</definedName>
    <definedName name="___v7" localSheetId="91">Scheduled_Payment+Extra_Payment</definedName>
    <definedName name="___v7" localSheetId="92">Scheduled_Payment+Extra_Payment</definedName>
    <definedName name="___v7" localSheetId="2">Scheduled_Payment+Extra_Payment</definedName>
    <definedName name="___v7">Scheduled_Payment+Extra_Payment</definedName>
    <definedName name="___v8">#N/A</definedName>
    <definedName name="___v9" localSheetId="56" hidden="1">{"TAB1",#N/A,TRUE,"GENERAL";"TAB2",#N/A,TRUE,"GENERAL";"TAB3",#N/A,TRUE,"GENERAL";"TAB4",#N/A,TRUE,"GENERAL";"TAB5",#N/A,TRUE,"GENERAL"}</definedName>
    <definedName name="___v9" localSheetId="57" hidden="1">{"TAB1",#N/A,TRUE,"GENERAL";"TAB2",#N/A,TRUE,"GENERAL";"TAB3",#N/A,TRUE,"GENERAL";"TAB4",#N/A,TRUE,"GENERAL";"TAB5",#N/A,TRUE,"GENERAL"}</definedName>
    <definedName name="___v9" localSheetId="5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A1">#REF!</definedName>
    <definedName name="___VA2">#REF!</definedName>
    <definedName name="___VCE10">#REF!</definedName>
    <definedName name="___VCE3">#REF!</definedName>
    <definedName name="___VCE4">#REF!</definedName>
    <definedName name="___VCE6">#REF!</definedName>
    <definedName name="___VCE8">#REF!</definedName>
    <definedName name="___VEX1">#REF!</definedName>
    <definedName name="___VFA1">#REF!</definedName>
    <definedName name="___vfv4" localSheetId="56" hidden="1">{"via1",#N/A,TRUE,"general";"via2",#N/A,TRUE,"general";"via3",#N/A,TRUE,"general"}</definedName>
    <definedName name="___vfv4" localSheetId="57" hidden="1">{"via1",#N/A,TRUE,"general";"via2",#N/A,TRUE,"general";"via3",#N/A,TRUE,"general"}</definedName>
    <definedName name="___vfv4" localSheetId="58" hidden="1">{"via1",#N/A,TRUE,"general";"via2",#N/A,TRUE,"general";"via3",#N/A,TRUE,"general"}</definedName>
    <definedName name="___vfv4" hidden="1">{"via1",#N/A,TRUE,"general";"via2",#N/A,TRUE,"general";"via3",#N/A,TRUE,"general"}</definedName>
    <definedName name="___VIT1">#REF!</definedName>
    <definedName name="___Vol1">#REF!</definedName>
    <definedName name="___VPD1">#REF!</definedName>
    <definedName name="___VPI1">#REF!</definedName>
    <definedName name="___VPR1">#REF!</definedName>
    <definedName name="___VPR2">#REF!</definedName>
    <definedName name="___VRA1">#REF!</definedName>
    <definedName name="___VRP1">#REF!</definedName>
    <definedName name="___VSM1">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24">Scheduled_Payment+Extra_Payment</definedName>
    <definedName name="___w6" localSheetId="25">Scheduled_Payment+Extra_Payment</definedName>
    <definedName name="___w6" localSheetId="40">Scheduled_Payment+Extra_Payment</definedName>
    <definedName name="___w6" localSheetId="41">Scheduled_Payment+Extra_Payment</definedName>
    <definedName name="___w6" localSheetId="42">Scheduled_Payment+Extra_Payment</definedName>
    <definedName name="___w6" localSheetId="43">Scheduled_Payment+Extra_Payment</definedName>
    <definedName name="___w6" localSheetId="44">Scheduled_Payment+Extra_Payment</definedName>
    <definedName name="___w6" localSheetId="45">Scheduled_Payment+Extra_Payment</definedName>
    <definedName name="___w6" localSheetId="46">Scheduled_Payment+Extra_Payment</definedName>
    <definedName name="___w6" localSheetId="47">Scheduled_Payment+Extra_Payment</definedName>
    <definedName name="___w6" localSheetId="48">Scheduled_Payment+Extra_Payment</definedName>
    <definedName name="___w6" localSheetId="49">Scheduled_Payment+Extra_Payment</definedName>
    <definedName name="___w6" localSheetId="50">Scheduled_Payment+Extra_Payment</definedName>
    <definedName name="___w6" localSheetId="51">Scheduled_Payment+Extra_Payment</definedName>
    <definedName name="___w6" localSheetId="52">Scheduled_Payment+Extra_Payment</definedName>
    <definedName name="___w6" localSheetId="53">Scheduled_Payment+Extra_Payment</definedName>
    <definedName name="___w6" localSheetId="54">Scheduled_Payment+Extra_Payment</definedName>
    <definedName name="___w6" localSheetId="55">Scheduled_Payment+Extra_Payment</definedName>
    <definedName name="___w6" localSheetId="56">Scheduled_Payment+Extra_Payment</definedName>
    <definedName name="___w6" localSheetId="57">Scheduled_Payment+Extra_Payment</definedName>
    <definedName name="___w6" localSheetId="58">Scheduled_Payment+Extra_Payment</definedName>
    <definedName name="___w6" localSheetId="91">Scheduled_Payment+Extra_Payment</definedName>
    <definedName name="___w6" localSheetId="92">Scheduled_Payment+Extra_Payment</definedName>
    <definedName name="___w6" localSheetId="2">Scheduled_Payment+Extra_Payment</definedName>
    <definedName name="___w6">Scheduled_Payment+Extra_Payment</definedName>
    <definedName name="___w7">#N/A</definedName>
    <definedName name="___Wt27">#REF!</definedName>
    <definedName name="___X1">#N/A</definedName>
    <definedName name="___X2">#N/A</definedName>
    <definedName name="___X3">#N/A</definedName>
    <definedName name="___X4">#N/A</definedName>
    <definedName name="___X5">#N/A</definedName>
    <definedName name="___X6" localSheetId="24">Scheduled_Payment+Extra_Payment</definedName>
    <definedName name="___X6" localSheetId="25">Scheduled_Payment+Extra_Payment</definedName>
    <definedName name="___X6" localSheetId="40">Scheduled_Payment+Extra_Payment</definedName>
    <definedName name="___X6" localSheetId="41">Scheduled_Payment+Extra_Payment</definedName>
    <definedName name="___X6" localSheetId="42">Scheduled_Payment+Extra_Payment</definedName>
    <definedName name="___X6" localSheetId="43">Scheduled_Payment+Extra_Payment</definedName>
    <definedName name="___X6" localSheetId="44">Scheduled_Payment+Extra_Payment</definedName>
    <definedName name="___X6" localSheetId="45">Scheduled_Payment+Extra_Payment</definedName>
    <definedName name="___X6" localSheetId="46">Scheduled_Payment+Extra_Payment</definedName>
    <definedName name="___X6" localSheetId="47">Scheduled_Payment+Extra_Payment</definedName>
    <definedName name="___X6" localSheetId="48">Scheduled_Payment+Extra_Payment</definedName>
    <definedName name="___X6" localSheetId="49">Scheduled_Payment+Extra_Payment</definedName>
    <definedName name="___X6" localSheetId="50">Scheduled_Payment+Extra_Payment</definedName>
    <definedName name="___X6" localSheetId="51">Scheduled_Payment+Extra_Payment</definedName>
    <definedName name="___X6" localSheetId="52">Scheduled_Payment+Extra_Payment</definedName>
    <definedName name="___X6" localSheetId="53">Scheduled_Payment+Extra_Payment</definedName>
    <definedName name="___X6" localSheetId="54">Scheduled_Payment+Extra_Payment</definedName>
    <definedName name="___X6" localSheetId="55">Scheduled_Payment+Extra_Payment</definedName>
    <definedName name="___X6" localSheetId="56">Scheduled_Payment+Extra_Payment</definedName>
    <definedName name="___X6" localSheetId="57">Scheduled_Payment+Extra_Payment</definedName>
    <definedName name="___X6" localSheetId="58">Scheduled_Payment+Extra_Payment</definedName>
    <definedName name="___X6" localSheetId="91">Scheduled_Payment+Extra_Payment</definedName>
    <definedName name="___X6" localSheetId="92">Scheduled_Payment+Extra_Payment</definedName>
    <definedName name="___X6" localSheetId="2">Scheduled_Payment+Extra_Payment</definedName>
    <definedName name="___X6">Scheduled_Payment+Extra_Payment</definedName>
    <definedName name="___X7">#N/A</definedName>
    <definedName name="___x8" localSheetId="56" hidden="1">{"via1",#N/A,TRUE,"general";"via2",#N/A,TRUE,"general";"via3",#N/A,TRUE,"general"}</definedName>
    <definedName name="___x8" localSheetId="57" hidden="1">{"via1",#N/A,TRUE,"general";"via2",#N/A,TRUE,"general";"via3",#N/A,TRUE,"general"}</definedName>
    <definedName name="___x8" localSheetId="58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56" hidden="1">{"TAB1",#N/A,TRUE,"GENERAL";"TAB2",#N/A,TRUE,"GENERAL";"TAB3",#N/A,TRUE,"GENERAL";"TAB4",#N/A,TRUE,"GENERAL";"TAB5",#N/A,TRUE,"GENERAL"}</definedName>
    <definedName name="___x9" localSheetId="57" hidden="1">{"TAB1",#N/A,TRUE,"GENERAL";"TAB2",#N/A,TRUE,"GENERAL";"TAB3",#N/A,TRUE,"GENERAL";"TAB4",#N/A,TRUE,"GENERAL";"TAB5",#N/A,TRUE,"GENERAL"}</definedName>
    <definedName name="___x9" localSheetId="58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lnm.Database">"#REF!"</definedName>
    <definedName name="___xlnm.Database_1">"#REF!"</definedName>
    <definedName name="___xlnm.Database_2">"#REF!"</definedName>
    <definedName name="___xz2">#REF!</definedName>
    <definedName name="___y1">#N/A</definedName>
    <definedName name="___y2">#N/A</definedName>
    <definedName name="___y3">#N/A</definedName>
    <definedName name="___y4">#N/A</definedName>
    <definedName name="___y5">#N/A</definedName>
    <definedName name="___y6" localSheetId="24">Scheduled_Payment+Extra_Payment</definedName>
    <definedName name="___y6" localSheetId="25">Scheduled_Payment+Extra_Payment</definedName>
    <definedName name="___y6" localSheetId="40">Scheduled_Payment+Extra_Payment</definedName>
    <definedName name="___y6" localSheetId="41">Scheduled_Payment+Extra_Payment</definedName>
    <definedName name="___y6" localSheetId="42">Scheduled_Payment+Extra_Payment</definedName>
    <definedName name="___y6" localSheetId="43">Scheduled_Payment+Extra_Payment</definedName>
    <definedName name="___y6" localSheetId="44">Scheduled_Payment+Extra_Payment</definedName>
    <definedName name="___y6" localSheetId="45">Scheduled_Payment+Extra_Payment</definedName>
    <definedName name="___y6" localSheetId="46">Scheduled_Payment+Extra_Payment</definedName>
    <definedName name="___y6" localSheetId="47">Scheduled_Payment+Extra_Payment</definedName>
    <definedName name="___y6" localSheetId="48">Scheduled_Payment+Extra_Payment</definedName>
    <definedName name="___y6" localSheetId="49">Scheduled_Payment+Extra_Payment</definedName>
    <definedName name="___y6" localSheetId="50">Scheduled_Payment+Extra_Payment</definedName>
    <definedName name="___y6" localSheetId="51">Scheduled_Payment+Extra_Payment</definedName>
    <definedName name="___y6" localSheetId="52">Scheduled_Payment+Extra_Payment</definedName>
    <definedName name="___y6" localSheetId="53">Scheduled_Payment+Extra_Payment</definedName>
    <definedName name="___y6" localSheetId="54">Scheduled_Payment+Extra_Payment</definedName>
    <definedName name="___y6" localSheetId="55">Scheduled_Payment+Extra_Payment</definedName>
    <definedName name="___y6" localSheetId="56">Scheduled_Payment+Extra_Payment</definedName>
    <definedName name="___y6" localSheetId="57">Scheduled_Payment+Extra_Payment</definedName>
    <definedName name="___y6" localSheetId="58">Scheduled_Payment+Extra_Payment</definedName>
    <definedName name="___y6" localSheetId="91">Scheduled_Payment+Extra_Payment</definedName>
    <definedName name="___y6" localSheetId="92">Scheduled_Payment+Extra_Payment</definedName>
    <definedName name="___y6" localSheetId="2">Scheduled_Payment+Extra_Payment</definedName>
    <definedName name="___y6">Scheduled_Payment+Extra_Payment</definedName>
    <definedName name="___y7">#N/A</definedName>
    <definedName name="___y8" localSheetId="56" hidden="1">{"via1",#N/A,TRUE,"general";"via2",#N/A,TRUE,"general";"via3",#N/A,TRUE,"general"}</definedName>
    <definedName name="___y8" localSheetId="57" hidden="1">{"via1",#N/A,TRUE,"general";"via2",#N/A,TRUE,"general";"via3",#N/A,TRUE,"general"}</definedName>
    <definedName name="___y8" localSheetId="58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56" hidden="1">{"TAB1",#N/A,TRUE,"GENERAL";"TAB2",#N/A,TRUE,"GENERAL";"TAB3",#N/A,TRUE,"GENERAL";"TAB4",#N/A,TRUE,"GENERAL";"TAB5",#N/A,TRUE,"GENERAL"}</definedName>
    <definedName name="___y9" localSheetId="57" hidden="1">{"TAB1",#N/A,TRUE,"GENERAL";"TAB2",#N/A,TRUE,"GENERAL";"TAB3",#N/A,TRUE,"GENERAL";"TAB4",#N/A,TRUE,"GENERAL";"TAB5",#N/A,TRUE,"GENERAL"}</definedName>
    <definedName name="___y9" localSheetId="58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>#N/A</definedName>
    <definedName name="___z2">#N/A</definedName>
    <definedName name="___z3" localSheetId="56" hidden="1">{"via1",#N/A,TRUE,"general";"via2",#N/A,TRUE,"general";"via3",#N/A,TRUE,"general"}</definedName>
    <definedName name="___z3" localSheetId="57" hidden="1">{"via1",#N/A,TRUE,"general";"via2",#N/A,TRUE,"general";"via3",#N/A,TRUE,"general"}</definedName>
    <definedName name="___z3" localSheetId="58" hidden="1">{"via1",#N/A,TRUE,"general";"via2",#N/A,TRUE,"general";"via3",#N/A,TRUE,"general"}</definedName>
    <definedName name="___z3" hidden="1">{"via1",#N/A,TRUE,"general";"via2",#N/A,TRUE,"general";"via3",#N/A,TRUE,"general"}</definedName>
    <definedName name="___z4">#N/A</definedName>
    <definedName name="___z5">#N/A</definedName>
    <definedName name="___z6" localSheetId="24">Scheduled_Payment+Extra_Payment</definedName>
    <definedName name="___z6" localSheetId="25">Scheduled_Payment+Extra_Payment</definedName>
    <definedName name="___z6" localSheetId="40">Scheduled_Payment+Extra_Payment</definedName>
    <definedName name="___z6" localSheetId="41">Scheduled_Payment+Extra_Payment</definedName>
    <definedName name="___z6" localSheetId="42">Scheduled_Payment+Extra_Payment</definedName>
    <definedName name="___z6" localSheetId="43">Scheduled_Payment+Extra_Payment</definedName>
    <definedName name="___z6" localSheetId="44">Scheduled_Payment+Extra_Payment</definedName>
    <definedName name="___z6" localSheetId="45">Scheduled_Payment+Extra_Payment</definedName>
    <definedName name="___z6" localSheetId="46">Scheduled_Payment+Extra_Payment</definedName>
    <definedName name="___z6" localSheetId="47">Scheduled_Payment+Extra_Payment</definedName>
    <definedName name="___z6" localSheetId="48">Scheduled_Payment+Extra_Payment</definedName>
    <definedName name="___z6" localSheetId="49">Scheduled_Payment+Extra_Payment</definedName>
    <definedName name="___z6" localSheetId="50">Scheduled_Payment+Extra_Payment</definedName>
    <definedName name="___z6" localSheetId="51">Scheduled_Payment+Extra_Payment</definedName>
    <definedName name="___z6" localSheetId="52">Scheduled_Payment+Extra_Payment</definedName>
    <definedName name="___z6" localSheetId="53">Scheduled_Payment+Extra_Payment</definedName>
    <definedName name="___z6" localSheetId="54">Scheduled_Payment+Extra_Payment</definedName>
    <definedName name="___z6" localSheetId="55">Scheduled_Payment+Extra_Payment</definedName>
    <definedName name="___z6" localSheetId="56">Scheduled_Payment+Extra_Payment</definedName>
    <definedName name="___z6" localSheetId="57">Scheduled_Payment+Extra_Payment</definedName>
    <definedName name="___z6" localSheetId="58">Scheduled_Payment+Extra_Payment</definedName>
    <definedName name="___z6" localSheetId="91">Scheduled_Payment+Extra_Payment</definedName>
    <definedName name="___z6" localSheetId="92">Scheduled_Payment+Extra_Payment</definedName>
    <definedName name="___z6" localSheetId="2">Scheduled_Payment+Extra_Payment</definedName>
    <definedName name="___z6">Scheduled_Payment+Extra_Payment</definedName>
    <definedName name="___z7">#N/A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AMAIN" hidden="1">#REF!</definedName>
    <definedName name="__123Graph_B">#REF!</definedName>
    <definedName name="__123Graph_Bcaja" hidden="1">#REF!</definedName>
    <definedName name="__123Graph_BCart_AnticAdic" hidden="1">#REF!</definedName>
    <definedName name="__123Graph_BMAIN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123Graph_XMAIN" hidden="1">#REF!</definedName>
    <definedName name="__1Excel_BuiltIn_Print_Area_1_1_1" localSheetId="5">#REF!</definedName>
    <definedName name="__1Excel_BuiltIn_Print_Area_1_1_1">#REF!</definedName>
    <definedName name="__1Sin_nombre">#REF!</definedName>
    <definedName name="__2008_Database">#REF!</definedName>
    <definedName name="__2Excel_BuiltIn_Print_Titles_1_1_1_1" localSheetId="5">#REF!</definedName>
    <definedName name="__2Excel_BuiltIn_Print_Titles_1_1_1_1">#REF!</definedName>
    <definedName name="__a1" localSheetId="10" hidden="1">{"TAB1",#N/A,TRUE,"GENERAL";"TAB2",#N/A,TRUE,"GENERAL";"TAB3",#N/A,TRUE,"GENERAL";"TAB4",#N/A,TRUE,"GENERAL";"TAB5",#N/A,TRUE,"GENERAL"}</definedName>
    <definedName name="__a1" localSheetId="2" hidden="1">{"TAB1",#N/A,TRUE,"GENERAL";"TAB2",#N/A,TRUE,"GENERAL";"TAB3",#N/A,TRUE,"GENERAL";"TAB4",#N/A,TRUE,"GENERAL";"TAB5",#N/A,TRUE,"GENERAL"}</definedName>
    <definedName name="__a1">#REF!</definedName>
    <definedName name="__A17000">#REF!</definedName>
    <definedName name="__A20000">#REF!</definedName>
    <definedName name="__A251140">#REF!</definedName>
    <definedName name="__A251150">#REF!</definedName>
    <definedName name="__a3" localSheetId="10" hidden="1">{"TAB1",#N/A,TRUE,"GENERAL";"TAB2",#N/A,TRUE,"GENERAL";"TAB3",#N/A,TRUE,"GENERAL";"TAB4",#N/A,TRUE,"GENERAL";"TAB5",#N/A,TRUE,"GENERAL"}</definedName>
    <definedName name="__a3" localSheetId="2" hidden="1">{"TAB1",#N/A,TRUE,"GENERAL";"TAB2",#N/A,TRUE,"GENERAL";"TAB3",#N/A,TRUE,"GENERAL";"TAB4",#N/A,TRUE,"GENERAL";"TAB5",#N/A,TRUE,"GENERAL"}</definedName>
    <definedName name="__a3">#REF!</definedName>
    <definedName name="__A30000">#REF!</definedName>
    <definedName name="__a4" localSheetId="10" hidden="1">{"via1",#N/A,TRUE,"general";"via2",#N/A,TRUE,"general";"via3",#N/A,TRUE,"general"}</definedName>
    <definedName name="__a4" localSheetId="2" hidden="1">{"via1",#N/A,TRUE,"general";"via2",#N/A,TRUE,"general";"via3",#N/A,TRUE,"general"}</definedName>
    <definedName name="__a4">#REF!</definedName>
    <definedName name="__a5" localSheetId="10" hidden="1">{"TAB1",#N/A,TRUE,"GENERAL";"TAB2",#N/A,TRUE,"GENERAL";"TAB3",#N/A,TRUE,"GENERAL";"TAB4",#N/A,TRUE,"GENERAL";"TAB5",#N/A,TRUE,"GENERAL"}</definedName>
    <definedName name="__a5" localSheetId="2" hidden="1">{"TAB1",#N/A,TRUE,"GENERAL";"TAB2",#N/A,TRUE,"GENERAL";"TAB3",#N/A,TRUE,"GENERAL";"TAB4",#N/A,TRUE,"GENERAL";"TAB5",#N/A,TRUE,"GENERAL"}</definedName>
    <definedName name="__a5">#REF!</definedName>
    <definedName name="__a6" localSheetId="10" hidden="1">{"TAB1",#N/A,TRUE,"GENERAL";"TAB2",#N/A,TRUE,"GENERAL";"TAB3",#N/A,TRUE,"GENERAL";"TAB4",#N/A,TRUE,"GENERAL";"TAB5",#N/A,TRUE,"GENERAL"}</definedName>
    <definedName name="__a6" localSheetId="2" hidden="1">{"TAB1",#N/A,TRUE,"GENERAL";"TAB2",#N/A,TRUE,"GENERAL";"TAB3",#N/A,TRUE,"GENERAL";"TAB4",#N/A,TRUE,"GENERAL";"TAB5",#N/A,TRUE,"GENERAL"}</definedName>
    <definedName name="__a6">#REF!</definedName>
    <definedName name="__AAS1" localSheetId="56" hidden="1">{#N/A,#N/A,TRUE,"INGENIERIA";#N/A,#N/A,TRUE,"COMPRAS";#N/A,#N/A,TRUE,"DIRECCION";#N/A,#N/A,TRUE,"RESUMEN"}</definedName>
    <definedName name="__AAS1" localSheetId="57" hidden="1">{#N/A,#N/A,TRUE,"INGENIERIA";#N/A,#N/A,TRUE,"COMPRAS";#N/A,#N/A,TRUE,"DIRECCION";#N/A,#N/A,TRUE,"RESUMEN"}</definedName>
    <definedName name="__AAS1" localSheetId="58" hidden="1">{#N/A,#N/A,TRUE,"INGENIERIA";#N/A,#N/A,TRUE,"COMPRAS";#N/A,#N/A,TRUE,"DIRECCION";#N/A,#N/A,TRUE,"RESUMEN"}</definedName>
    <definedName name="__AAS1" hidden="1">{#N/A,#N/A,TRUE,"INGENIERIA";#N/A,#N/A,TRUE,"COMPRAS";#N/A,#N/A,TRUE,"DIRECCION";#N/A,#N/A,TRUE,"RESUMEN"}</definedName>
    <definedName name="__ABC1" localSheetId="56" hidden="1">{#N/A,#N/A,TRUE,"1842CWN0"}</definedName>
    <definedName name="__ABC1" localSheetId="57" hidden="1">{#N/A,#N/A,TRUE,"1842CWN0"}</definedName>
    <definedName name="__ABC1" localSheetId="58" hidden="1">{#N/A,#N/A,TRUE,"1842CWN0"}</definedName>
    <definedName name="__ABC1" hidden="1">{#N/A,#N/A,TRUE,"1842CWN0"}</definedName>
    <definedName name="__abc2" localSheetId="56" hidden="1">{#N/A,#N/A,TRUE,"1842CWN0"}</definedName>
    <definedName name="__abc2" localSheetId="57" hidden="1">{#N/A,#N/A,TRUE,"1842CWN0"}</definedName>
    <definedName name="__abc2" localSheetId="58" hidden="1">{#N/A,#N/A,TRUE,"1842CWN0"}</definedName>
    <definedName name="__abc2" hidden="1">{#N/A,#N/A,TRUE,"1842CWN0"}</definedName>
    <definedName name="__abr01">#REF!</definedName>
    <definedName name="__abr06">#REF!</definedName>
    <definedName name="__abr97">#REF!</definedName>
    <definedName name="__abr98">#REF!</definedName>
    <definedName name="__abr99">#REF!</definedName>
    <definedName name="__AFC1">#REF!</definedName>
    <definedName name="__AFC3">#REF!</definedName>
    <definedName name="__AFC5">#REF!</definedName>
    <definedName name="__Afe1">#REF!,#REF!</definedName>
    <definedName name="__ago01">#REF!</definedName>
    <definedName name="__ago06">#REF!</definedName>
    <definedName name="__ago97">#REF!</definedName>
    <definedName name="__ago98">#REF!</definedName>
    <definedName name="__ago99">#REF!</definedName>
    <definedName name="__aiu2">#REF!</definedName>
    <definedName name="__ALL4">#REF!</definedName>
    <definedName name="__ane7">#REF!</definedName>
    <definedName name="__ane8">#REF!</definedName>
    <definedName name="__apu1">#REF!</definedName>
    <definedName name="__APU221">#REF!</definedName>
    <definedName name="__APU465">#REF!</definedName>
    <definedName name="__Atp2">#REF!</definedName>
    <definedName name="__B136044">#REF!</definedName>
    <definedName name="__B150019">#REF!</definedName>
    <definedName name="__B195381">#REF!</definedName>
    <definedName name="__b2" localSheetId="10" hidden="1">{"TAB1",#N/A,TRUE,"GENERAL";"TAB2",#N/A,TRUE,"GENERAL";"TAB3",#N/A,TRUE,"GENERAL";"TAB4",#N/A,TRUE,"GENERAL";"TAB5",#N/A,TRUE,"GENERAL"}</definedName>
    <definedName name="__b2" localSheetId="2" hidden="1">{"TAB1",#N/A,TRUE,"GENERAL";"TAB2",#N/A,TRUE,"GENERAL";"TAB3",#N/A,TRUE,"GENERAL";"TAB4",#N/A,TRUE,"GENERAL";"TAB5",#N/A,TRUE,"GENERAL"}</definedName>
    <definedName name="__b2">#REF!</definedName>
    <definedName name="__b3" localSheetId="10" hidden="1">{"TAB1",#N/A,TRUE,"GENERAL";"TAB2",#N/A,TRUE,"GENERAL";"TAB3",#N/A,TRUE,"GENERAL";"TAB4",#N/A,TRUE,"GENERAL";"TAB5",#N/A,TRUE,"GENERAL"}</definedName>
    <definedName name="__b3" localSheetId="2" hidden="1">{"TAB1",#N/A,TRUE,"GENERAL";"TAB2",#N/A,TRUE,"GENERAL";"TAB3",#N/A,TRUE,"GENERAL";"TAB4",#N/A,TRUE,"GENERAL";"TAB5",#N/A,TRUE,"GENERAL"}</definedName>
    <definedName name="__b3">#REF!</definedName>
    <definedName name="__b4" localSheetId="10" hidden="1">{"TAB1",#N/A,TRUE,"GENERAL";"TAB2",#N/A,TRUE,"GENERAL";"TAB3",#N/A,TRUE,"GENERAL";"TAB4",#N/A,TRUE,"GENERAL";"TAB5",#N/A,TRUE,"GENERAL"}</definedName>
    <definedName name="__b4" localSheetId="2" hidden="1">{"TAB1",#N/A,TRUE,"GENERAL";"TAB2",#N/A,TRUE,"GENERAL";"TAB3",#N/A,TRUE,"GENERAL";"TAB4",#N/A,TRUE,"GENERAL";"TAB5",#N/A,TRUE,"GENERAL"}</definedName>
    <definedName name="__b4">#REF!</definedName>
    <definedName name="__b5" localSheetId="10" hidden="1">{"TAB1",#N/A,TRUE,"GENERAL";"TAB2",#N/A,TRUE,"GENERAL";"TAB3",#N/A,TRUE,"GENERAL";"TAB4",#N/A,TRUE,"GENERAL";"TAB5",#N/A,TRUE,"GENERAL"}</definedName>
    <definedName name="__b5" localSheetId="2" hidden="1">{"TAB1",#N/A,TRUE,"GENERAL";"TAB2",#N/A,TRUE,"GENERAL";"TAB3",#N/A,TRUE,"GENERAL";"TAB4",#N/A,TRUE,"GENERAL";"TAB5",#N/A,TRUE,"GENERAL"}</definedName>
    <definedName name="__b5">#REF!</definedName>
    <definedName name="__b6" localSheetId="10" hidden="1">{"TAB1",#N/A,TRUE,"GENERAL";"TAB2",#N/A,TRUE,"GENERAL";"TAB3",#N/A,TRUE,"GENERAL";"TAB4",#N/A,TRUE,"GENERAL";"TAB5",#N/A,TRUE,"GENERAL"}</definedName>
    <definedName name="__b6" localSheetId="2" hidden="1">{"TAB1",#N/A,TRUE,"GENERAL";"TAB2",#N/A,TRUE,"GENERAL";"TAB3",#N/A,TRUE,"GENERAL";"TAB4",#N/A,TRUE,"GENERAL";"TAB5",#N/A,TRUE,"GENERAL"}</definedName>
    <definedName name="__b6">#REF!</definedName>
    <definedName name="__b7" localSheetId="10" hidden="1">{"via1",#N/A,TRUE,"general";"via2",#N/A,TRUE,"general";"via3",#N/A,TRUE,"general"}</definedName>
    <definedName name="__b7" localSheetId="2" hidden="1">{"via1",#N/A,TRUE,"general";"via2",#N/A,TRUE,"general";"via3",#N/A,TRUE,"general"}</definedName>
    <definedName name="__b7">#REF!</definedName>
    <definedName name="__b8" localSheetId="10" hidden="1">{"via1",#N/A,TRUE,"general";"via2",#N/A,TRUE,"general";"via3",#N/A,TRUE,"general"}</definedName>
    <definedName name="__b8" localSheetId="2" hidden="1">{"via1",#N/A,TRUE,"general";"via2",#N/A,TRUE,"general";"via3",#N/A,TRUE,"general"}</definedName>
    <definedName name="__b8">#REF!</definedName>
    <definedName name="__bb9" localSheetId="10" hidden="1">{"TAB1",#N/A,TRUE,"GENERAL";"TAB2",#N/A,TRUE,"GENERAL";"TAB3",#N/A,TRUE,"GENERAL";"TAB4",#N/A,TRUE,"GENERAL";"TAB5",#N/A,TRUE,"GENERAL"}</definedName>
    <definedName name="__bb9" localSheetId="2" hidden="1">{"TAB1",#N/A,TRUE,"GENERAL";"TAB2",#N/A,TRUE,"GENERAL";"TAB3",#N/A,TRUE,"GENERAL";"TAB4",#N/A,TRUE,"GENERAL";"TAB5",#N/A,TRUE,"GENERAL"}</definedName>
    <definedName name="__bb9">#REF!</definedName>
    <definedName name="__bd1">#REF!</definedName>
    <definedName name="__bgb5" localSheetId="10" hidden="1">{"TAB1",#N/A,TRUE,"GENERAL";"TAB2",#N/A,TRUE,"GENERAL";"TAB3",#N/A,TRUE,"GENERAL";"TAB4",#N/A,TRUE,"GENERAL";"TAB5",#N/A,TRUE,"GENERAL"}</definedName>
    <definedName name="__bgb5" localSheetId="2" hidden="1">{"TAB1",#N/A,TRUE,"GENERAL";"TAB2",#N/A,TRUE,"GENERAL";"TAB3",#N/A,TRUE,"GENERAL";"TAB4",#N/A,TRUE,"GENERAL";"TAB5",#N/A,TRUE,"GENERAL"}</definedName>
    <definedName name="__bgb5">#REF!</definedName>
    <definedName name="__BGC1">#REF!</definedName>
    <definedName name="__BGC3">#REF!</definedName>
    <definedName name="__BGC5">#REF!</definedName>
    <definedName name="__Bid1">#REF!</definedName>
    <definedName name="__Bid2">#REF!</definedName>
    <definedName name="__Bid3">#REF!</definedName>
    <definedName name="__Bid4">#REF!</definedName>
    <definedName name="__BRI10">#REF!</definedName>
    <definedName name="__BRI12">#REF!</definedName>
    <definedName name="__BRI3">#REF!</definedName>
    <definedName name="__BRI4">#REF!</definedName>
    <definedName name="__BRI6">#REF!</definedName>
    <definedName name="__BRI8">#REF!</definedName>
    <definedName name="__CAC1">#REF!</definedName>
    <definedName name="__CAC3">#REF!</definedName>
    <definedName name="__CAC5">#REF!</definedName>
    <definedName name="__CHD1045">#REF!</definedName>
    <definedName name="__CHD1090">#REF!</definedName>
    <definedName name="__CHD1245">#REF!</definedName>
    <definedName name="__CHD1290">#REF!</definedName>
    <definedName name="__CHD445">#REF!</definedName>
    <definedName name="__CHD490">#REF!</definedName>
    <definedName name="__CHD645">#REF!</definedName>
    <definedName name="__CHD690">#REF!</definedName>
    <definedName name="__CHD845">#REF!</definedName>
    <definedName name="__CHD890">#REF!</definedName>
    <definedName name="__CMO1">#REF!</definedName>
    <definedName name="__CMO2">#REF!</definedName>
    <definedName name="__CMO3">#REF!</definedName>
    <definedName name="__CMO4">#REF!</definedName>
    <definedName name="__CMO5">#REF!</definedName>
    <definedName name="__CMU005" hidden="1">#REF!</definedName>
    <definedName name="__cmu05">#REF!</definedName>
    <definedName name="__Cod1">#REF!</definedName>
    <definedName name="__COD906">#REF!</definedName>
    <definedName name="__COD9120">#REF!</definedName>
    <definedName name="__cod91200">#REF!</definedName>
    <definedName name="__cod91201">#REF!</definedName>
    <definedName name="__com06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CON1500">#REF!</definedName>
    <definedName name="__CON2200">#REF!</definedName>
    <definedName name="__CON2500">#REF!</definedName>
    <definedName name="__con3000">#REF!</definedName>
    <definedName name="__con3500">#REF!</definedName>
    <definedName name="__CRL1">#REF!</definedName>
    <definedName name="__Cta5120">#REF!</definedName>
    <definedName name="__cua1">#REF!</definedName>
    <definedName name="__D119353">#REF!</definedName>
    <definedName name="__D151661">#REF!</definedName>
    <definedName name="__DCI1">#REF!</definedName>
    <definedName name="__DDS1">#REF!</definedName>
    <definedName name="__DEC93">#REF!</definedName>
    <definedName name="__DGO1">#REF!</definedName>
    <definedName name="__DGP1">#REF!</definedName>
    <definedName name="__dic01">#REF!</definedName>
    <definedName name="__dic06">#REF!</definedName>
    <definedName name="__dic97">#REF!</definedName>
    <definedName name="__dic98">#REF!</definedName>
    <definedName name="__dic99">#REF!</definedName>
    <definedName name="__DIJ1">#REF!</definedName>
    <definedName name="__DMD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MC2">#REF!</definedName>
    <definedName name="__EMC4">#REF!</definedName>
    <definedName name="__EMP10">#REF!</definedName>
    <definedName name="__EMP12">#REF!</definedName>
    <definedName name="__EMP3">#REF!</definedName>
    <definedName name="__EMP4">#REF!</definedName>
    <definedName name="__EMP6">#REF!</definedName>
    <definedName name="__EMP8">#REF!</definedName>
    <definedName name="__ene01">#REF!</definedName>
    <definedName name="__ene03">#REF!</definedName>
    <definedName name="__ene06">#REF!</definedName>
    <definedName name="__ene97">#REF!</definedName>
    <definedName name="__ene98">#REF!</definedName>
    <definedName name="__ene99">#REF!</definedName>
    <definedName name="__ESP1">#REF!</definedName>
    <definedName name="__ESP2">#REF!</definedName>
    <definedName name="__ESP3">#REF!</definedName>
    <definedName name="__ESP4">#REF!</definedName>
    <definedName name="__EST1" localSheetId="5">#REF!</definedName>
    <definedName name="__EST1">#REF!</definedName>
    <definedName name="__EST10" localSheetId="5">#REF!</definedName>
    <definedName name="__EST10">#REF!</definedName>
    <definedName name="__EST11" localSheetId="5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exp06">#REF!</definedName>
    <definedName name="__F" localSheetId="10">#N/A</definedName>
    <definedName name="__F" localSheetId="2">#N/A</definedName>
    <definedName name="__f">#REF!</definedName>
    <definedName name="__F_1">#NAME?</definedName>
    <definedName name="__F_2">#NAME?</definedName>
    <definedName name="__F_4">#NAME?</definedName>
    <definedName name="__F_6">#NAME?</definedName>
    <definedName name="__F_7">#NAME?</definedName>
    <definedName name="__F_8">#NAME?</definedName>
    <definedName name="__F206218">#REF!</definedName>
    <definedName name="__f211166">#REF!</definedName>
    <definedName name="__feb01">#REF!</definedName>
    <definedName name="__feb06">#REF!</definedName>
    <definedName name="__feb97">#REF!</definedName>
    <definedName name="__feb98">#REF!</definedName>
    <definedName name="__feb99">#REF!</definedName>
    <definedName name="__fei1">#REF!</definedName>
    <definedName name="__fei10">#REF!</definedName>
    <definedName name="__fei11">#REF!</definedName>
    <definedName name="__fei12">#REF!</definedName>
    <definedName name="__fei13">#REF!</definedName>
    <definedName name="__fei14">#REF!</definedName>
    <definedName name="__fei15">#REF!</definedName>
    <definedName name="__fei16">#REF!</definedName>
    <definedName name="__fei17">#REF!</definedName>
    <definedName name="__fei18">#REF!</definedName>
    <definedName name="__fei19">#REF!</definedName>
    <definedName name="__fei2">#REF!</definedName>
    <definedName name="__fei3">#REF!</definedName>
    <definedName name="__fei4">#REF!</definedName>
    <definedName name="__fei5">#REF!</definedName>
    <definedName name="__fei6">#REF!</definedName>
    <definedName name="__fei7">#REF!</definedName>
    <definedName name="__fei8">#REF!</definedName>
    <definedName name="__fei9">#REF!</definedName>
    <definedName name="__ff2005">#N/A</definedName>
    <definedName name="__ff2005_1">#NAME?</definedName>
    <definedName name="__ff2005_2">#NAME?</definedName>
    <definedName name="__ff2005_4">#NAME?</definedName>
    <definedName name="__ff2005_6">#NAME?</definedName>
    <definedName name="__ff2005_7">#NAME?</definedName>
    <definedName name="__ff2005_8">#NAME?</definedName>
    <definedName name="__FS01">#N/A</definedName>
    <definedName name="__FS01_1">#NAME?</definedName>
    <definedName name="__FS01_2">#NAME?</definedName>
    <definedName name="__FS01_4">#NAME?</definedName>
    <definedName name="__FS01_6">#NAME?</definedName>
    <definedName name="__FS01_7">#NAME?</definedName>
    <definedName name="__FS01_8">#NAME?</definedName>
    <definedName name="__G1">#N/A</definedName>
    <definedName name="__g2" localSheetId="10" hidden="1">{"TAB1",#N/A,TRUE,"GENERAL";"TAB2",#N/A,TRUE,"GENERAL";"TAB3",#N/A,TRUE,"GENERAL";"TAB4",#N/A,TRUE,"GENERAL";"TAB5",#N/A,TRUE,"GENERAL"}</definedName>
    <definedName name="__g2" localSheetId="2" hidden="1">{"TAB1",#N/A,TRUE,"GENERAL";"TAB2",#N/A,TRUE,"GENERAL";"TAB3",#N/A,TRUE,"GENERAL";"TAB4",#N/A,TRUE,"GENERAL";"TAB5",#N/A,TRUE,"GENERAL"}</definedName>
    <definedName name="__g2">#REF!</definedName>
    <definedName name="__g3" localSheetId="10" hidden="1">{"via1",#N/A,TRUE,"general";"via2",#N/A,TRUE,"general";"via3",#N/A,TRUE,"general"}</definedName>
    <definedName name="__g3" localSheetId="2" hidden="1">{"via1",#N/A,TRUE,"general";"via2",#N/A,TRUE,"general";"via3",#N/A,TRUE,"general"}</definedName>
    <definedName name="__g3">#REF!</definedName>
    <definedName name="__g4" localSheetId="10" hidden="1">{"via1",#N/A,TRUE,"general";"via2",#N/A,TRUE,"general";"via3",#N/A,TRUE,"general"}</definedName>
    <definedName name="__g4" localSheetId="2" hidden="1">{"via1",#N/A,TRUE,"general";"via2",#N/A,TRUE,"general";"via3",#N/A,TRUE,"general"}</definedName>
    <definedName name="__g4">#REF!</definedName>
    <definedName name="__g5" localSheetId="10" hidden="1">{"via1",#N/A,TRUE,"general";"via2",#N/A,TRUE,"general";"via3",#N/A,TRUE,"general"}</definedName>
    <definedName name="__g5" localSheetId="2" hidden="1">{"via1",#N/A,TRUE,"general";"via2",#N/A,TRUE,"general";"via3",#N/A,TRUE,"general"}</definedName>
    <definedName name="__g5">#REF!</definedName>
    <definedName name="__g6" localSheetId="10" hidden="1">{"via1",#N/A,TRUE,"general";"via2",#N/A,TRUE,"general";"via3",#N/A,TRUE,"general"}</definedName>
    <definedName name="__g6" localSheetId="2" hidden="1">{"via1",#N/A,TRUE,"general";"via2",#N/A,TRUE,"general";"via3",#N/A,TRUE,"general"}</definedName>
    <definedName name="__g6">#REF!</definedName>
    <definedName name="__g7" localSheetId="10" hidden="1">{"TAB1",#N/A,TRUE,"GENERAL";"TAB2",#N/A,TRUE,"GENERAL";"TAB3",#N/A,TRUE,"GENERAL";"TAB4",#N/A,TRUE,"GENERAL";"TAB5",#N/A,TRUE,"GENERAL"}</definedName>
    <definedName name="__g7" localSheetId="2" hidden="1">{"TAB1",#N/A,TRUE,"GENERAL";"TAB2",#N/A,TRUE,"GENERAL";"TAB3",#N/A,TRUE,"GENERAL";"TAB4",#N/A,TRUE,"GENERAL";"TAB5",#N/A,TRUE,"GENERAL"}</definedName>
    <definedName name="__g7">#REF!</definedName>
    <definedName name="__GR1" localSheetId="10" hidden="1">{"TAB1",#N/A,TRUE,"GENERAL";"TAB2",#N/A,TRUE,"GENERAL";"TAB3",#N/A,TRUE,"GENERAL";"TAB4",#N/A,TRUE,"GENERAL";"TAB5",#N/A,TRUE,"GENERAL"}</definedName>
    <definedName name="__GR1" localSheetId="2" hidden="1">{"TAB1",#N/A,TRUE,"GENERAL";"TAB2",#N/A,TRUE,"GENERAL";"TAB3",#N/A,TRUE,"GENERAL";"TAB4",#N/A,TRUE,"GENERAL";"TAB5",#N/A,TRUE,"GENERAL"}</definedName>
    <definedName name="__GR1">#REF!</definedName>
    <definedName name="__gtr4" localSheetId="10" hidden="1">{"via1",#N/A,TRUE,"general";"via2",#N/A,TRUE,"general";"via3",#N/A,TRUE,"general"}</definedName>
    <definedName name="__gtr4" localSheetId="2" hidden="1">{"via1",#N/A,TRUE,"general";"via2",#N/A,TRUE,"general";"via3",#N/A,TRUE,"general"}</definedName>
    <definedName name="__gtr4">#REF!</definedName>
    <definedName name="__h2" localSheetId="10" hidden="1">{"via1",#N/A,TRUE,"general";"via2",#N/A,TRUE,"general";"via3",#N/A,TRUE,"general"}</definedName>
    <definedName name="__h2" localSheetId="2" hidden="1">{"via1",#N/A,TRUE,"general";"via2",#N/A,TRUE,"general";"via3",#N/A,TRUE,"general"}</definedName>
    <definedName name="__h2">#REF!</definedName>
    <definedName name="__h3" localSheetId="10" hidden="1">{"via1",#N/A,TRUE,"general";"via2",#N/A,TRUE,"general";"via3",#N/A,TRUE,"general"}</definedName>
    <definedName name="__h3" localSheetId="2" hidden="1">{"via1",#N/A,TRUE,"general";"via2",#N/A,TRUE,"general";"via3",#N/A,TRUE,"general"}</definedName>
    <definedName name="__h3">#REF!</definedName>
    <definedName name="__h4" localSheetId="10" hidden="1">{"TAB1",#N/A,TRUE,"GENERAL";"TAB2",#N/A,TRUE,"GENERAL";"TAB3",#N/A,TRUE,"GENERAL";"TAB4",#N/A,TRUE,"GENERAL";"TAB5",#N/A,TRUE,"GENERAL"}</definedName>
    <definedName name="__h4" localSheetId="2" hidden="1">{"TAB1",#N/A,TRUE,"GENERAL";"TAB2",#N/A,TRUE,"GENERAL";"TAB3",#N/A,TRUE,"GENERAL";"TAB4",#N/A,TRUE,"GENERAL";"TAB5",#N/A,TRUE,"GENERAL"}</definedName>
    <definedName name="__h4">#REF!</definedName>
    <definedName name="__h5" localSheetId="10" hidden="1">{"TAB1",#N/A,TRUE,"GENERAL";"TAB2",#N/A,TRUE,"GENERAL";"TAB3",#N/A,TRUE,"GENERAL";"TAB4",#N/A,TRUE,"GENERAL";"TAB5",#N/A,TRUE,"GENERAL"}</definedName>
    <definedName name="__h5" localSheetId="2" hidden="1">{"TAB1",#N/A,TRUE,"GENERAL";"TAB2",#N/A,TRUE,"GENERAL";"TAB3",#N/A,TRUE,"GENERAL";"TAB4",#N/A,TRUE,"GENERAL";"TAB5",#N/A,TRUE,"GENERAL"}</definedName>
    <definedName name="__h5">#REF!</definedName>
    <definedName name="__h6" localSheetId="10" hidden="1">{"via1",#N/A,TRUE,"general";"via2",#N/A,TRUE,"general";"via3",#N/A,TRUE,"general"}</definedName>
    <definedName name="__h6" localSheetId="2" hidden="1">{"via1",#N/A,TRUE,"general";"via2",#N/A,TRUE,"general";"via3",#N/A,TRUE,"general"}</definedName>
    <definedName name="__h6">#REF!</definedName>
    <definedName name="__h7" localSheetId="10" hidden="1">{"TAB1",#N/A,TRUE,"GENERAL";"TAB2",#N/A,TRUE,"GENERAL";"TAB3",#N/A,TRUE,"GENERAL";"TAB4",#N/A,TRUE,"GENERAL";"TAB5",#N/A,TRUE,"GENERAL"}</definedName>
    <definedName name="__h7" localSheetId="2" hidden="1">{"TAB1",#N/A,TRUE,"GENERAL";"TAB2",#N/A,TRUE,"GENERAL";"TAB3",#N/A,TRUE,"GENERAL";"TAB4",#N/A,TRUE,"GENERAL";"TAB5",#N/A,TRUE,"GENERAL"}</definedName>
    <definedName name="__h7">#REF!</definedName>
    <definedName name="__h8" localSheetId="10" hidden="1">{"via1",#N/A,TRUE,"general";"via2",#N/A,TRUE,"general";"via3",#N/A,TRUE,"general"}</definedName>
    <definedName name="__h8" localSheetId="2" hidden="1">{"via1",#N/A,TRUE,"general";"via2",#N/A,TRUE,"general";"via3",#N/A,TRUE,"general"}</definedName>
    <definedName name="__h8">#REF!</definedName>
    <definedName name="__hfh7" localSheetId="10" hidden="1">{"via1",#N/A,TRUE,"general";"via2",#N/A,TRUE,"general";"via3",#N/A,TRUE,"general"}</definedName>
    <definedName name="__hfh7" localSheetId="2" hidden="1">{"via1",#N/A,TRUE,"general";"via2",#N/A,TRUE,"general";"via3",#N/A,TRUE,"general"}</definedName>
    <definedName name="__hfh7">#REF!</definedName>
    <definedName name="__i4" localSheetId="10" hidden="1">{"via1",#N/A,TRUE,"general";"via2",#N/A,TRUE,"general";"via3",#N/A,TRUE,"general"}</definedName>
    <definedName name="__i4" localSheetId="2" hidden="1">{"via1",#N/A,TRUE,"general";"via2",#N/A,TRUE,"general";"via3",#N/A,TRUE,"general"}</definedName>
    <definedName name="__i4">#REF!</definedName>
    <definedName name="__i5" localSheetId="10" hidden="1">{"TAB1",#N/A,TRUE,"GENERAL";"TAB2",#N/A,TRUE,"GENERAL";"TAB3",#N/A,TRUE,"GENERAL";"TAB4",#N/A,TRUE,"GENERAL";"TAB5",#N/A,TRUE,"GENERAL"}</definedName>
    <definedName name="__i5" localSheetId="2" hidden="1">{"TAB1",#N/A,TRUE,"GENERAL";"TAB2",#N/A,TRUE,"GENERAL";"TAB3",#N/A,TRUE,"GENERAL";"TAB4",#N/A,TRUE,"GENERAL";"TAB5",#N/A,TRUE,"GENERAL"}</definedName>
    <definedName name="__i5">#REF!</definedName>
    <definedName name="__i6" localSheetId="10" hidden="1">{"TAB1",#N/A,TRUE,"GENERAL";"TAB2",#N/A,TRUE,"GENERAL";"TAB3",#N/A,TRUE,"GENERAL";"TAB4",#N/A,TRUE,"GENERAL";"TAB5",#N/A,TRUE,"GENERAL"}</definedName>
    <definedName name="__i6" localSheetId="2" hidden="1">{"TAB1",#N/A,TRUE,"GENERAL";"TAB2",#N/A,TRUE,"GENERAL";"TAB3",#N/A,TRUE,"GENERAL";"TAB4",#N/A,TRUE,"GENERAL";"TAB5",#N/A,TRUE,"GENERAL"}</definedName>
    <definedName name="__i6">#REF!</definedName>
    <definedName name="__i7" localSheetId="10" hidden="1">{"via1",#N/A,TRUE,"general";"via2",#N/A,TRUE,"general";"via3",#N/A,TRUE,"general"}</definedName>
    <definedName name="__i7" localSheetId="2" hidden="1">{"via1",#N/A,TRUE,"general";"via2",#N/A,TRUE,"general";"via3",#N/A,TRUE,"general"}</definedName>
    <definedName name="__i7">#REF!</definedName>
    <definedName name="__i77" localSheetId="10" hidden="1">{"TAB1",#N/A,TRUE,"GENERAL";"TAB2",#N/A,TRUE,"GENERAL";"TAB3",#N/A,TRUE,"GENERAL";"TAB4",#N/A,TRUE,"GENERAL";"TAB5",#N/A,TRUE,"GENERAL"}</definedName>
    <definedName name="__i77" localSheetId="2" hidden="1">{"TAB1",#N/A,TRUE,"GENERAL";"TAB2",#N/A,TRUE,"GENERAL";"TAB3",#N/A,TRUE,"GENERAL";"TAB4",#N/A,TRUE,"GENERAL";"TAB5",#N/A,TRUE,"GENERAL"}</definedName>
    <definedName name="__i77">#REF!</definedName>
    <definedName name="__i8" localSheetId="10" hidden="1">{"via1",#N/A,TRUE,"general";"via2",#N/A,TRUE,"general";"via3",#N/A,TRUE,"general"}</definedName>
    <definedName name="__i8" localSheetId="2" hidden="1">{"via1",#N/A,TRUE,"general";"via2",#N/A,TRUE,"general";"via3",#N/A,TRUE,"general"}</definedName>
    <definedName name="__i8">#REF!</definedName>
    <definedName name="__i9" localSheetId="10" hidden="1">{"TAB1",#N/A,TRUE,"GENERAL";"TAB2",#N/A,TRUE,"GENERAL";"TAB3",#N/A,TRUE,"GENERAL";"TAB4",#N/A,TRUE,"GENERAL";"TAB5",#N/A,TRUE,"GENERAL"}</definedName>
    <definedName name="__i9" localSheetId="2" hidden="1">{"TAB1",#N/A,TRUE,"GENERAL";"TAB2",#N/A,TRUE,"GENERAL";"TAB3",#N/A,TRUE,"GENERAL";"TAB4",#N/A,TRUE,"GENERAL";"TAB5",#N/A,TRUE,"GENERAL"}</definedName>
    <definedName name="__i9">#REF!</definedName>
    <definedName name="__ICP1">#REF!</definedName>
    <definedName name="__INF1">#REF!</definedName>
    <definedName name="__ipc1">#REF!</definedName>
    <definedName name="__ipc2">#REF!</definedName>
    <definedName name="__IPC2002">#REF!</definedName>
    <definedName name="__ipc3">#REF!</definedName>
    <definedName name="__ipc4">#REF!</definedName>
    <definedName name="__ITM4">#REF!</definedName>
    <definedName name="__jul01">#REF!</definedName>
    <definedName name="__jul06">#REF!</definedName>
    <definedName name="__jul97">#REF!</definedName>
    <definedName name="__jul98">#REF!</definedName>
    <definedName name="__jul99">#REF!</definedName>
    <definedName name="__jun01">#REF!</definedName>
    <definedName name="__jun06">#REF!</definedName>
    <definedName name="__jun97">#REF!</definedName>
    <definedName name="__jun98">#REF!</definedName>
    <definedName name="__jun99">#REF!</definedName>
    <definedName name="__k3" localSheetId="10" hidden="1">{"TAB1",#N/A,TRUE,"GENERAL";"TAB2",#N/A,TRUE,"GENERAL";"TAB3",#N/A,TRUE,"GENERAL";"TAB4",#N/A,TRUE,"GENERAL";"TAB5",#N/A,TRUE,"GENERAL"}</definedName>
    <definedName name="__k3" localSheetId="2" hidden="1">{"TAB1",#N/A,TRUE,"GENERAL";"TAB2",#N/A,TRUE,"GENERAL";"TAB3",#N/A,TRUE,"GENERAL";"TAB4",#N/A,TRUE,"GENERAL";"TAB5",#N/A,TRUE,"GENERAL"}</definedName>
    <definedName name="__k3">#REF!</definedName>
    <definedName name="__k4" localSheetId="10" hidden="1">{"via1",#N/A,TRUE,"general";"via2",#N/A,TRUE,"general";"via3",#N/A,TRUE,"general"}</definedName>
    <definedName name="__k4" localSheetId="2" hidden="1">{"via1",#N/A,TRUE,"general";"via2",#N/A,TRUE,"general";"via3",#N/A,TRUE,"general"}</definedName>
    <definedName name="__k4">#REF!</definedName>
    <definedName name="__k5" localSheetId="10" hidden="1">{"via1",#N/A,TRUE,"general";"via2",#N/A,TRUE,"general";"via3",#N/A,TRUE,"general"}</definedName>
    <definedName name="__k5" localSheetId="2" hidden="1">{"via1",#N/A,TRUE,"general";"via2",#N/A,TRUE,"general";"via3",#N/A,TRUE,"general"}</definedName>
    <definedName name="__k5">#REF!</definedName>
    <definedName name="__k6" localSheetId="10" hidden="1">{"TAB1",#N/A,TRUE,"GENERAL";"TAB2",#N/A,TRUE,"GENERAL";"TAB3",#N/A,TRUE,"GENERAL";"TAB4",#N/A,TRUE,"GENERAL";"TAB5",#N/A,TRUE,"GENERAL"}</definedName>
    <definedName name="__k6" localSheetId="2" hidden="1">{"TAB1",#N/A,TRUE,"GENERAL";"TAB2",#N/A,TRUE,"GENERAL";"TAB3",#N/A,TRUE,"GENERAL";"TAB4",#N/A,TRUE,"GENERAL";"TAB5",#N/A,TRUE,"GENERAL"}</definedName>
    <definedName name="__k6">#REF!</definedName>
    <definedName name="__k7" localSheetId="10" hidden="1">{"via1",#N/A,TRUE,"general";"via2",#N/A,TRUE,"general";"via3",#N/A,TRUE,"general"}</definedName>
    <definedName name="__k7" localSheetId="2" hidden="1">{"via1",#N/A,TRUE,"general";"via2",#N/A,TRUE,"general";"via3",#N/A,TRUE,"general"}</definedName>
    <definedName name="__k7">#REF!</definedName>
    <definedName name="__k8" localSheetId="10" hidden="1">{"via1",#N/A,TRUE,"general";"via2",#N/A,TRUE,"general";"via3",#N/A,TRUE,"general"}</definedName>
    <definedName name="__k8" localSheetId="2" hidden="1">{"via1",#N/A,TRUE,"general";"via2",#N/A,TRUE,"general";"via3",#N/A,TRUE,"general"}</definedName>
    <definedName name="__k8">#REF!</definedName>
    <definedName name="__k9" localSheetId="10" hidden="1">{"TAB1",#N/A,TRUE,"GENERAL";"TAB2",#N/A,TRUE,"GENERAL";"TAB3",#N/A,TRUE,"GENERAL";"TAB4",#N/A,TRUE,"GENERAL";"TAB5",#N/A,TRUE,"GENERAL"}</definedName>
    <definedName name="__k9" localSheetId="2" hidden="1">{"TAB1",#N/A,TRUE,"GENERAL";"TAB2",#N/A,TRUE,"GENERAL";"TAB3",#N/A,TRUE,"GENERAL";"TAB4",#N/A,TRUE,"GENERAL";"TAB5",#N/A,TRUE,"GENERAL"}</definedName>
    <definedName name="__k9">#REF!</definedName>
    <definedName name="__key2">#REF!</definedName>
    <definedName name="__key21">#REF!</definedName>
    <definedName name="__key3">#REF!</definedName>
    <definedName name="__key31">#REF!</definedName>
    <definedName name="__kjk6" localSheetId="10" hidden="1">{"TAB1",#N/A,TRUE,"GENERAL";"TAB2",#N/A,TRUE,"GENERAL";"TAB3",#N/A,TRUE,"GENERAL";"TAB4",#N/A,TRUE,"GENERAL";"TAB5",#N/A,TRUE,"GENERAL"}</definedName>
    <definedName name="__kjk6" localSheetId="2" hidden="1">{"TAB1",#N/A,TRUE,"GENERAL";"TAB2",#N/A,TRUE,"GENERAL";"TAB3",#N/A,TRUE,"GENERAL";"TAB4",#N/A,TRUE,"GENERAL";"TAB5",#N/A,TRUE,"GENERAL"}</definedName>
    <definedName name="__kjk6">#REF!</definedName>
    <definedName name="__l9001">#REF!</definedName>
    <definedName name="__l9001_1">#REF!</definedName>
    <definedName name="__l9001_2">#REF!</definedName>
    <definedName name="__l9001_4">#REF!</definedName>
    <definedName name="__LEO1">#REF!</definedName>
    <definedName name="__LEO11">#REF!</definedName>
    <definedName name="__LEO12">#REF!</definedName>
    <definedName name="__LEO13">#REF!</definedName>
    <definedName name="__LEO14">#REF!</definedName>
    <definedName name="__LEO15">#REF!</definedName>
    <definedName name="__LEO16">#REF!</definedName>
    <definedName name="__LEO17">#REF!</definedName>
    <definedName name="__LEO2">#REF!</definedName>
    <definedName name="__LEO3">#REF!</definedName>
    <definedName name="__LEO4">#REF!</definedName>
    <definedName name="__LEO5">#REF!</definedName>
    <definedName name="__LEO7">#REF!</definedName>
    <definedName name="__LEO8">#REF!</definedName>
    <definedName name="__LEO9">#REF!</definedName>
    <definedName name="__LEY80">#REF!</definedName>
    <definedName name="__lgc1">#REF!</definedName>
    <definedName name="__lgc2">#REF!</definedName>
    <definedName name="__lgc3">#REF!</definedName>
    <definedName name="__LMO1">#REF!</definedName>
    <definedName name="__m3" localSheetId="10" hidden="1">{"via1",#N/A,TRUE,"general";"via2",#N/A,TRUE,"general";"via3",#N/A,TRUE,"general"}</definedName>
    <definedName name="__m3" localSheetId="2" hidden="1">{"via1",#N/A,TRUE,"general";"via2",#N/A,TRUE,"general";"via3",#N/A,TRUE,"general"}</definedName>
    <definedName name="__m3">#REF!</definedName>
    <definedName name="__m4" localSheetId="10" hidden="1">{"TAB1",#N/A,TRUE,"GENERAL";"TAB2",#N/A,TRUE,"GENERAL";"TAB3",#N/A,TRUE,"GENERAL";"TAB4",#N/A,TRUE,"GENERAL";"TAB5",#N/A,TRUE,"GENERAL"}</definedName>
    <definedName name="__m4" localSheetId="2" hidden="1">{"TAB1",#N/A,TRUE,"GENERAL";"TAB2",#N/A,TRUE,"GENERAL";"TAB3",#N/A,TRUE,"GENERAL";"TAB4",#N/A,TRUE,"GENERAL";"TAB5",#N/A,TRUE,"GENERAL"}</definedName>
    <definedName name="__m4">#REF!</definedName>
    <definedName name="__m5" localSheetId="10" hidden="1">{"via1",#N/A,TRUE,"general";"via2",#N/A,TRUE,"general";"via3",#N/A,TRUE,"general"}</definedName>
    <definedName name="__m5" localSheetId="2" hidden="1">{"via1",#N/A,TRUE,"general";"via2",#N/A,TRUE,"general";"via3",#N/A,TRUE,"general"}</definedName>
    <definedName name="__m5">#REF!</definedName>
    <definedName name="__m6" localSheetId="10" hidden="1">{"TAB1",#N/A,TRUE,"GENERAL";"TAB2",#N/A,TRUE,"GENERAL";"TAB3",#N/A,TRUE,"GENERAL";"TAB4",#N/A,TRUE,"GENERAL";"TAB5",#N/A,TRUE,"GENERAL"}</definedName>
    <definedName name="__m6" localSheetId="2" hidden="1">{"TAB1",#N/A,TRUE,"GENERAL";"TAB2",#N/A,TRUE,"GENERAL";"TAB3",#N/A,TRUE,"GENERAL";"TAB4",#N/A,TRUE,"GENERAL";"TAB5",#N/A,TRUE,"GENERAL"}</definedName>
    <definedName name="__m6">#REF!</definedName>
    <definedName name="__m7" localSheetId="10" hidden="1">{"TAB1",#N/A,TRUE,"GENERAL";"TAB2",#N/A,TRUE,"GENERAL";"TAB3",#N/A,TRUE,"GENERAL";"TAB4",#N/A,TRUE,"GENERAL";"TAB5",#N/A,TRUE,"GENERAL"}</definedName>
    <definedName name="__m7" localSheetId="2" hidden="1">{"TAB1",#N/A,TRUE,"GENERAL";"TAB2",#N/A,TRUE,"GENERAL";"TAB3",#N/A,TRUE,"GENERAL";"TAB4",#N/A,TRUE,"GENERAL";"TAB5",#N/A,TRUE,"GENERAL"}</definedName>
    <definedName name="__m7">#REF!</definedName>
    <definedName name="__m8" localSheetId="10" hidden="1">{"via1",#N/A,TRUE,"general";"via2",#N/A,TRUE,"general";"via3",#N/A,TRUE,"general"}</definedName>
    <definedName name="__m8" localSheetId="2" hidden="1">{"via1",#N/A,TRUE,"general";"via2",#N/A,TRUE,"general";"via3",#N/A,TRUE,"general"}</definedName>
    <definedName name="__m8">#REF!</definedName>
    <definedName name="__m9" localSheetId="10" hidden="1">{"via1",#N/A,TRUE,"general";"via2",#N/A,TRUE,"general";"via3",#N/A,TRUE,"general"}</definedName>
    <definedName name="__m9" localSheetId="2" hidden="1">{"via1",#N/A,TRUE,"general";"via2",#N/A,TRUE,"general";"via3",#N/A,TRUE,"general"}</definedName>
    <definedName name="__m9">#REF!</definedName>
    <definedName name="__MA2">#REF!</definedName>
    <definedName name="__mar01">#REF!</definedName>
    <definedName name="__mar06">#REF!</definedName>
    <definedName name="__mar97">#REF!</definedName>
    <definedName name="__mar98">#REF!</definedName>
    <definedName name="__mar99">#REF!</definedName>
    <definedName name="__MAT1">#REF!</definedName>
    <definedName name="__may01">#REF!</definedName>
    <definedName name="__may06">#REF!</definedName>
    <definedName name="__may97">#REF!</definedName>
    <definedName name="__may98">#REF!</definedName>
    <definedName name="__may99">#REF!</definedName>
    <definedName name="__MDC2">#REF!</definedName>
    <definedName name="__mes1">#REF!</definedName>
    <definedName name="__Mes2">#REF!</definedName>
    <definedName name="__Mes3">#REF!</definedName>
    <definedName name="__MOR14">#REF!</definedName>
    <definedName name="__mor15">#REF!</definedName>
    <definedName name="__MOR16">#REF!</definedName>
    <definedName name="__mun2">#REF!</definedName>
    <definedName name="__Mux1">#REF!</definedName>
    <definedName name="__Mux2">#REF!</definedName>
    <definedName name="__Mux3">#REF!</definedName>
    <definedName name="__Muy1">#REF!</definedName>
    <definedName name="__Muy2">#REF!</definedName>
    <definedName name="__Muy3">#REF!</definedName>
    <definedName name="__n1">#REF!</definedName>
    <definedName name="__n3" localSheetId="10" hidden="1">{"TAB1",#N/A,TRUE,"GENERAL";"TAB2",#N/A,TRUE,"GENERAL";"TAB3",#N/A,TRUE,"GENERAL";"TAB4",#N/A,TRUE,"GENERAL";"TAB5",#N/A,TRUE,"GENERAL"}</definedName>
    <definedName name="__n3" localSheetId="2" hidden="1">{"TAB1",#N/A,TRUE,"GENERAL";"TAB2",#N/A,TRUE,"GENERAL";"TAB3",#N/A,TRUE,"GENERAL";"TAB4",#N/A,TRUE,"GENERAL";"TAB5",#N/A,TRUE,"GENERAL"}</definedName>
    <definedName name="__n3">#REF!</definedName>
    <definedName name="__n4" localSheetId="10" hidden="1">{"via1",#N/A,TRUE,"general";"via2",#N/A,TRUE,"general";"via3",#N/A,TRUE,"general"}</definedName>
    <definedName name="__n4" localSheetId="2" hidden="1">{"via1",#N/A,TRUE,"general";"via2",#N/A,TRUE,"general";"via3",#N/A,TRUE,"general"}</definedName>
    <definedName name="__n4">#REF!</definedName>
    <definedName name="__n5" localSheetId="10" hidden="1">{"TAB1",#N/A,TRUE,"GENERAL";"TAB2",#N/A,TRUE,"GENERAL";"TAB3",#N/A,TRUE,"GENERAL";"TAB4",#N/A,TRUE,"GENERAL";"TAB5",#N/A,TRUE,"GENERAL"}</definedName>
    <definedName name="__n5" localSheetId="2" hidden="1">{"TAB1",#N/A,TRUE,"GENERAL";"TAB2",#N/A,TRUE,"GENERAL";"TAB3",#N/A,TRUE,"GENERAL";"TAB4",#N/A,TRUE,"GENERAL";"TAB5",#N/A,TRUE,"GENERAL"}</definedName>
    <definedName name="__n5">#REF!</definedName>
    <definedName name="__Nac2002">#REF!</definedName>
    <definedName name="__Nac2003">#REF!</definedName>
    <definedName name="__Nal2002">#REF!</definedName>
    <definedName name="__Nal2003">#REF!</definedName>
    <definedName name="__NG1">#REF!</definedName>
    <definedName name="__NG2">#REF!</definedName>
    <definedName name="__NG3">#REF!</definedName>
    <definedName name="__NG4">#REF!</definedName>
    <definedName name="__nov01">#REF!</definedName>
    <definedName name="__nov06">#REF!</definedName>
    <definedName name="__nov97">#REF!</definedName>
    <definedName name="__nov98">#REF!</definedName>
    <definedName name="__nov99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10" hidden="1">{"via1",#N/A,TRUE,"general";"via2",#N/A,TRUE,"general";"via3",#N/A,TRUE,"general"}</definedName>
    <definedName name="__nyn7" localSheetId="2" hidden="1">{"via1",#N/A,TRUE,"general";"via2",#N/A,TRUE,"general";"via3",#N/A,TRUE,"general"}</definedName>
    <definedName name="__nyn7">#REF!</definedName>
    <definedName name="__o4" localSheetId="10" hidden="1">{"via1",#N/A,TRUE,"general";"via2",#N/A,TRUE,"general";"via3",#N/A,TRUE,"general"}</definedName>
    <definedName name="__o4" localSheetId="2" hidden="1">{"via1",#N/A,TRUE,"general";"via2",#N/A,TRUE,"general";"via3",#N/A,TRUE,"general"}</definedName>
    <definedName name="__o4">#REF!</definedName>
    <definedName name="__o5" localSheetId="10" hidden="1">{"TAB1",#N/A,TRUE,"GENERAL";"TAB2",#N/A,TRUE,"GENERAL";"TAB3",#N/A,TRUE,"GENERAL";"TAB4",#N/A,TRUE,"GENERAL";"TAB5",#N/A,TRUE,"GENERAL"}</definedName>
    <definedName name="__o5" localSheetId="2" hidden="1">{"TAB1",#N/A,TRUE,"GENERAL";"TAB2",#N/A,TRUE,"GENERAL";"TAB3",#N/A,TRUE,"GENERAL";"TAB4",#N/A,TRUE,"GENERAL";"TAB5",#N/A,TRUE,"GENERAL"}</definedName>
    <definedName name="__o5">#REF!</definedName>
    <definedName name="__o6" localSheetId="10" hidden="1">{"TAB1",#N/A,TRUE,"GENERAL";"TAB2",#N/A,TRUE,"GENERAL";"TAB3",#N/A,TRUE,"GENERAL";"TAB4",#N/A,TRUE,"GENERAL";"TAB5",#N/A,TRUE,"GENERAL"}</definedName>
    <definedName name="__o6" localSheetId="2" hidden="1">{"TAB1",#N/A,TRUE,"GENERAL";"TAB2",#N/A,TRUE,"GENERAL";"TAB3",#N/A,TRUE,"GENERAL";"TAB4",#N/A,TRUE,"GENERAL";"TAB5",#N/A,TRUE,"GENERAL"}</definedName>
    <definedName name="__o6">#REF!</definedName>
    <definedName name="__o7" localSheetId="10" hidden="1">{"TAB1",#N/A,TRUE,"GENERAL";"TAB2",#N/A,TRUE,"GENERAL";"TAB3",#N/A,TRUE,"GENERAL";"TAB4",#N/A,TRUE,"GENERAL";"TAB5",#N/A,TRUE,"GENERAL"}</definedName>
    <definedName name="__o7" localSheetId="2" hidden="1">{"TAB1",#N/A,TRUE,"GENERAL";"TAB2",#N/A,TRUE,"GENERAL";"TAB3",#N/A,TRUE,"GENERAL";"TAB4",#N/A,TRUE,"GENERAL";"TAB5",#N/A,TRUE,"GENERAL"}</definedName>
    <definedName name="__o7">#REF!</definedName>
    <definedName name="__o8" localSheetId="10" hidden="1">{"via1",#N/A,TRUE,"general";"via2",#N/A,TRUE,"general";"via3",#N/A,TRUE,"general"}</definedName>
    <definedName name="__o8" localSheetId="2" hidden="1">{"via1",#N/A,TRUE,"general";"via2",#N/A,TRUE,"general";"via3",#N/A,TRUE,"general"}</definedName>
    <definedName name="__o8">#REF!</definedName>
    <definedName name="__o9" localSheetId="10" hidden="1">{"TAB1",#N/A,TRUE,"GENERAL";"TAB2",#N/A,TRUE,"GENERAL";"TAB3",#N/A,TRUE,"GENERAL";"TAB4",#N/A,TRUE,"GENERAL";"TAB5",#N/A,TRUE,"GENERAL"}</definedName>
    <definedName name="__o9" localSheetId="2" hidden="1">{"TAB1",#N/A,TRUE,"GENERAL";"TAB2",#N/A,TRUE,"GENERAL";"TAB3",#N/A,TRUE,"GENERAL";"TAB4",#N/A,TRUE,"GENERAL";"TAB5",#N/A,TRUE,"GENERAL"}</definedName>
    <definedName name="__o9">#REF!</definedName>
    <definedName name="__oa55">#REF!</definedName>
    <definedName name="__occ1">#REF!</definedName>
    <definedName name="__occ2">#REF!</definedName>
    <definedName name="__OCD1">#REF!</definedName>
    <definedName name="__OCI1">#REF!</definedName>
    <definedName name="__oct01">#REF!</definedName>
    <definedName name="__oct06">#REF!</definedName>
    <definedName name="__oct97">#REF!</definedName>
    <definedName name="__oct98">#REF!</definedName>
    <definedName name="__oct99">#REF!</definedName>
    <definedName name="__OP107" localSheetId="24">Scheduled_Payment+Extra_Payment</definedName>
    <definedName name="__OP107" localSheetId="25">Scheduled_Payment+Extra_Payment</definedName>
    <definedName name="__OP107" localSheetId="40">Scheduled_Payment+Extra_Payment</definedName>
    <definedName name="__OP107" localSheetId="41">Scheduled_Payment+Extra_Payment</definedName>
    <definedName name="__OP107" localSheetId="42">Scheduled_Payment+Extra_Payment</definedName>
    <definedName name="__OP107" localSheetId="43">Scheduled_Payment+Extra_Payment</definedName>
    <definedName name="__OP107" localSheetId="44">Scheduled_Payment+Extra_Payment</definedName>
    <definedName name="__OP107" localSheetId="45">Scheduled_Payment+Extra_Payment</definedName>
    <definedName name="__OP107" localSheetId="46">Scheduled_Payment+Extra_Payment</definedName>
    <definedName name="__OP107" localSheetId="47">Scheduled_Payment+Extra_Payment</definedName>
    <definedName name="__OP107" localSheetId="48">Scheduled_Payment+Extra_Payment</definedName>
    <definedName name="__OP107" localSheetId="49">Scheduled_Payment+Extra_Payment</definedName>
    <definedName name="__OP107" localSheetId="50">Scheduled_Payment+Extra_Payment</definedName>
    <definedName name="__OP107" localSheetId="51">Scheduled_Payment+Extra_Payment</definedName>
    <definedName name="__OP107" localSheetId="52">Scheduled_Payment+Extra_Payment</definedName>
    <definedName name="__OP107" localSheetId="53">Scheduled_Payment+Extra_Payment</definedName>
    <definedName name="__OP107" localSheetId="54">Scheduled_Payment+Extra_Payment</definedName>
    <definedName name="__OP107" localSheetId="55">Scheduled_Payment+Extra_Payment</definedName>
    <definedName name="__OP107" localSheetId="56">Scheduled_Payment+Extra_Payment</definedName>
    <definedName name="__OP107" localSheetId="57">Scheduled_Payment+Extra_Payment</definedName>
    <definedName name="__OP107" localSheetId="58">Scheduled_Payment+Extra_Payment</definedName>
    <definedName name="__OP107" localSheetId="91">Scheduled_Payment+Extra_Payment</definedName>
    <definedName name="__OP107" localSheetId="92">Scheduled_Payment+Extra_Payment</definedName>
    <definedName name="__OP107" localSheetId="2">Scheduled_Payment+Extra_Payment</definedName>
    <definedName name="__OP107">Scheduled_Payment+Extra_Payment</definedName>
    <definedName name="__OP107_1">#NAME?+#NAME?</definedName>
    <definedName name="__OP107_2">#NAME?+#NAME?</definedName>
    <definedName name="__OP108" localSheetId="24">Scheduled_Payment+Extra_Payment</definedName>
    <definedName name="__OP108" localSheetId="25">Scheduled_Payment+Extra_Payment</definedName>
    <definedName name="__OP108" localSheetId="40">Scheduled_Payment+Extra_Payment</definedName>
    <definedName name="__OP108" localSheetId="41">Scheduled_Payment+Extra_Payment</definedName>
    <definedName name="__OP108" localSheetId="42">Scheduled_Payment+Extra_Payment</definedName>
    <definedName name="__OP108" localSheetId="43">Scheduled_Payment+Extra_Payment</definedName>
    <definedName name="__OP108" localSheetId="44">Scheduled_Payment+Extra_Payment</definedName>
    <definedName name="__OP108" localSheetId="45">Scheduled_Payment+Extra_Payment</definedName>
    <definedName name="__OP108" localSheetId="46">Scheduled_Payment+Extra_Payment</definedName>
    <definedName name="__OP108" localSheetId="47">Scheduled_Payment+Extra_Payment</definedName>
    <definedName name="__OP108" localSheetId="48">Scheduled_Payment+Extra_Payment</definedName>
    <definedName name="__OP108" localSheetId="49">Scheduled_Payment+Extra_Payment</definedName>
    <definedName name="__OP108" localSheetId="50">Scheduled_Payment+Extra_Payment</definedName>
    <definedName name="__OP108" localSheetId="51">Scheduled_Payment+Extra_Payment</definedName>
    <definedName name="__OP108" localSheetId="52">Scheduled_Payment+Extra_Payment</definedName>
    <definedName name="__OP108" localSheetId="53">Scheduled_Payment+Extra_Payment</definedName>
    <definedName name="__OP108" localSheetId="54">Scheduled_Payment+Extra_Payment</definedName>
    <definedName name="__OP108" localSheetId="55">Scheduled_Payment+Extra_Payment</definedName>
    <definedName name="__OP108" localSheetId="56">Scheduled_Payment+Extra_Payment</definedName>
    <definedName name="__OP108" localSheetId="57">Scheduled_Payment+Extra_Payment</definedName>
    <definedName name="__OP108" localSheetId="58">Scheduled_Payment+Extra_Payment</definedName>
    <definedName name="__OP108" localSheetId="91">Scheduled_Payment+Extra_Payment</definedName>
    <definedName name="__OP108" localSheetId="92">Scheduled_Payment+Extra_Payment</definedName>
    <definedName name="__OP108" localSheetId="2">Scheduled_Payment+Extra_Payment</definedName>
    <definedName name="__OP108">Scheduled_Payment+Extra_Payment</definedName>
    <definedName name="__OP108_1">#NAME?+#NAME?</definedName>
    <definedName name="__OP108_2">#NAME?+#NAME?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localSheetId="10" hidden="1">{"via1",#N/A,TRUE,"general";"via2",#N/A,TRUE,"general";"via3",#N/A,TRUE,"general"}</definedName>
    <definedName name="__p6" localSheetId="2" hidden="1">{"via1",#N/A,TRUE,"general";"via2",#N/A,TRUE,"general";"via3",#N/A,TRUE,"general"}</definedName>
    <definedName name="__p6">#REF!</definedName>
    <definedName name="__p7" localSheetId="10" hidden="1">{"via1",#N/A,TRUE,"general";"via2",#N/A,TRUE,"general";"via3",#N/A,TRUE,"general"}</definedName>
    <definedName name="__p7" localSheetId="2" hidden="1">{"via1",#N/A,TRUE,"general";"via2",#N/A,TRUE,"general";"via3",#N/A,TRUE,"general"}</definedName>
    <definedName name="__p7">#REF!</definedName>
    <definedName name="__p8" localSheetId="10" hidden="1">{"TAB1",#N/A,TRUE,"GENERAL";"TAB2",#N/A,TRUE,"GENERAL";"TAB3",#N/A,TRUE,"GENERAL";"TAB4",#N/A,TRUE,"GENERAL";"TAB5",#N/A,TRUE,"GENERAL"}</definedName>
    <definedName name="__p8" localSheetId="2" hidden="1">{"TAB1",#N/A,TRUE,"GENERAL";"TAB2",#N/A,TRUE,"GENERAL";"TAB3",#N/A,TRUE,"GENERAL";"TAB4",#N/A,TRUE,"GENERAL";"TAB5",#N/A,TRUE,"GENERAL"}</definedName>
    <definedName name="__p8">#REF!</definedName>
    <definedName name="__Pa1">#REF!</definedName>
    <definedName name="__Pa2">#REF!</definedName>
    <definedName name="__Pa3">#REF!</definedName>
    <definedName name="__Pa4">#REF!</definedName>
    <definedName name="__PCG1">#REF!</definedName>
    <definedName name="__PG1">#REF!</definedName>
    <definedName name="__PG10">#REF!</definedName>
    <definedName name="__PG11">#REF!</definedName>
    <definedName name="__PG12">#REF!</definedName>
    <definedName name="__PG2">#REF!</definedName>
    <definedName name="__PG3">#REF!</definedName>
    <definedName name="__PG4">#REF!</definedName>
    <definedName name="__PG5">#REF!</definedName>
    <definedName name="__PG6">#REF!</definedName>
    <definedName name="__PG7">#REF!</definedName>
    <definedName name="__PG8">#REF!</definedName>
    <definedName name="__PG9">#REF!</definedName>
    <definedName name="__PJ50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Po2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PRE1">#REF!</definedName>
    <definedName name="__PRE12">#REF!</definedName>
    <definedName name="__Pu1">#REF!</definedName>
    <definedName name="__Pu2">#REF!</definedName>
    <definedName name="__Pu3">#REF!</definedName>
    <definedName name="__PZ15">#REF!</definedName>
    <definedName name="__PZ20">#REF!</definedName>
    <definedName name="__PZ30">#REF!</definedName>
    <definedName name="__PZ40">#REF!</definedName>
    <definedName name="__PZ50">#REF!</definedName>
    <definedName name="__QTY1">#REF!</definedName>
    <definedName name="__r" localSheetId="5">#REF!</definedName>
    <definedName name="__r">#REF!</definedName>
    <definedName name="__r4r" localSheetId="10" hidden="1">{"via1",#N/A,TRUE,"general";"via2",#N/A,TRUE,"general";"via3",#N/A,TRUE,"general"}</definedName>
    <definedName name="__r4r" localSheetId="2" hidden="1">{"via1",#N/A,TRUE,"general";"via2",#N/A,TRUE,"general";"via3",#N/A,TRUE,"general"}</definedName>
    <definedName name="__r4r">#REF!</definedName>
    <definedName name="__rc">#REF!</definedName>
    <definedName name="__RD43">#REF!</definedName>
    <definedName name="__RD63">#REF!</definedName>
    <definedName name="__RD64">#REF!</definedName>
    <definedName name="__RD83">#REF!</definedName>
    <definedName name="__RD84">#REF!</definedName>
    <definedName name="__RD86">#REF!</definedName>
    <definedName name="__ref4">#REF!</definedName>
    <definedName name="__REF40">#REF!</definedName>
    <definedName name="__REF60">#REF!</definedName>
    <definedName name="__RET1">#REF!</definedName>
    <definedName name="__Ret13">#REF!</definedName>
    <definedName name="__Ret19">#REF!</definedName>
    <definedName name="__RET2">#REF!</definedName>
    <definedName name="__Ret25">#REF!</definedName>
    <definedName name="__RET3">#REF!</definedName>
    <definedName name="__RET4">#REF!</definedName>
    <definedName name="__RET5">#REF!</definedName>
    <definedName name="__Ret50">#REF!</definedName>
    <definedName name="__RET6">#REF!</definedName>
    <definedName name="__Ret63">#REF!</definedName>
    <definedName name="__rtu6" localSheetId="10" hidden="1">{"via1",#N/A,TRUE,"general";"via2",#N/A,TRUE,"general";"via3",#N/A,TRUE,"general"}</definedName>
    <definedName name="__rtu6" localSheetId="2" hidden="1">{"via1",#N/A,TRUE,"general";"via2",#N/A,TRUE,"general";"via3",#N/A,TRUE,"general"}</definedName>
    <definedName name="__rtu6">#REF!</definedName>
    <definedName name="__s1" localSheetId="10" hidden="1">{"via1",#N/A,TRUE,"general";"via2",#N/A,TRUE,"general";"via3",#N/A,TRUE,"general"}</definedName>
    <definedName name="__s1" localSheetId="2" hidden="1">{"via1",#N/A,TRUE,"general";"via2",#N/A,TRUE,"general";"via3",#N/A,TRUE,"general"}</definedName>
    <definedName name="__s1">#REF!</definedName>
    <definedName name="__s2" localSheetId="10" hidden="1">{"TAB1",#N/A,TRUE,"GENERAL";"TAB2",#N/A,TRUE,"GENERAL";"TAB3",#N/A,TRUE,"GENERAL";"TAB4",#N/A,TRUE,"GENERAL";"TAB5",#N/A,TRUE,"GENERAL"}</definedName>
    <definedName name="__s2" localSheetId="2" hidden="1">{"TAB1",#N/A,TRUE,"GENERAL";"TAB2",#N/A,TRUE,"GENERAL";"TAB3",#N/A,TRUE,"GENERAL";"TAB4",#N/A,TRUE,"GENERAL";"TAB5",#N/A,TRUE,"GENERAL"}</definedName>
    <definedName name="__s2">#REF!</definedName>
    <definedName name="__s3" localSheetId="10" hidden="1">{"TAB1",#N/A,TRUE,"GENERAL";"TAB2",#N/A,TRUE,"GENERAL";"TAB3",#N/A,TRUE,"GENERAL";"TAB4",#N/A,TRUE,"GENERAL";"TAB5",#N/A,TRUE,"GENERAL"}</definedName>
    <definedName name="__s3" localSheetId="2" hidden="1">{"TAB1",#N/A,TRUE,"GENERAL";"TAB2",#N/A,TRUE,"GENERAL";"TAB3",#N/A,TRUE,"GENERAL";"TAB4",#N/A,TRUE,"GENERAL";"TAB5",#N/A,TRUE,"GENERAL"}</definedName>
    <definedName name="__s3">#REF!</definedName>
    <definedName name="__s4" localSheetId="10" hidden="1">{"via1",#N/A,TRUE,"general";"via2",#N/A,TRUE,"general";"via3",#N/A,TRUE,"general"}</definedName>
    <definedName name="__s4" localSheetId="2" hidden="1">{"via1",#N/A,TRUE,"general";"via2",#N/A,TRUE,"general";"via3",#N/A,TRUE,"general"}</definedName>
    <definedName name="__s4">#REF!</definedName>
    <definedName name="__s5" localSheetId="10" hidden="1">{"via1",#N/A,TRUE,"general";"via2",#N/A,TRUE,"general";"via3",#N/A,TRUE,"general"}</definedName>
    <definedName name="__s5" localSheetId="2" hidden="1">{"via1",#N/A,TRUE,"general";"via2",#N/A,TRUE,"general";"via3",#N/A,TRUE,"general"}</definedName>
    <definedName name="__s5">#REF!</definedName>
    <definedName name="__s6" localSheetId="10" hidden="1">{"TAB1",#N/A,TRUE,"GENERAL";"TAB2",#N/A,TRUE,"GENERAL";"TAB3",#N/A,TRUE,"GENERAL";"TAB4",#N/A,TRUE,"GENERAL";"TAB5",#N/A,TRUE,"GENERAL"}</definedName>
    <definedName name="__s6" localSheetId="2" hidden="1">{"TAB1",#N/A,TRUE,"GENERAL";"TAB2",#N/A,TRUE,"GENERAL";"TAB3",#N/A,TRUE,"GENERAL";"TAB4",#N/A,TRUE,"GENERAL";"TAB5",#N/A,TRUE,"GENERAL"}</definedName>
    <definedName name="__s6">#REF!</definedName>
    <definedName name="__s7" localSheetId="10" hidden="1">{"via1",#N/A,TRUE,"general";"via2",#N/A,TRUE,"general";"via3",#N/A,TRUE,"general"}</definedName>
    <definedName name="__s7" localSheetId="2" hidden="1">{"via1",#N/A,TRUE,"general";"via2",#N/A,TRUE,"general";"via3",#N/A,TRUE,"general"}</definedName>
    <definedName name="__s7">#REF!</definedName>
    <definedName name="__Sac2002">#REF!</definedName>
    <definedName name="__Sac2003">#REF!</definedName>
    <definedName name="__SBC1">#REF!</definedName>
    <definedName name="__SBC3">#REF!</definedName>
    <definedName name="__SBC5">#REF!</definedName>
    <definedName name="__sep01">#REF!</definedName>
    <definedName name="__sep06">#REF!</definedName>
    <definedName name="__sep97">#REF!</definedName>
    <definedName name="__sep98">#REF!</definedName>
    <definedName name="__sep99">#REF!</definedName>
    <definedName name="__Sop2002">#REF!</definedName>
    <definedName name="__Sop2003">#REF!</definedName>
    <definedName name="__SUR1">#REF!</definedName>
    <definedName name="__SY106">#REF!</definedName>
    <definedName name="__SY126">#REF!</definedName>
    <definedName name="__SY166">#REF!</definedName>
    <definedName name="__SY186">#REF!</definedName>
    <definedName name="__SY206">#REF!</definedName>
    <definedName name="__SY86">#REF!</definedName>
    <definedName name="__t3" localSheetId="10" hidden="1">{"TAB1",#N/A,TRUE,"GENERAL";"TAB2",#N/A,TRUE,"GENERAL";"TAB3",#N/A,TRUE,"GENERAL";"TAB4",#N/A,TRUE,"GENERAL";"TAB5",#N/A,TRUE,"GENERAL"}</definedName>
    <definedName name="__t3" localSheetId="2" hidden="1">{"TAB1",#N/A,TRUE,"GENERAL";"TAB2",#N/A,TRUE,"GENERAL";"TAB3",#N/A,TRUE,"GENERAL";"TAB4",#N/A,TRUE,"GENERAL";"TAB5",#N/A,TRUE,"GENERAL"}</definedName>
    <definedName name="__t3">#REF!</definedName>
    <definedName name="__t4" localSheetId="10" hidden="1">{"via1",#N/A,TRUE,"general";"via2",#N/A,TRUE,"general";"via3",#N/A,TRUE,"general"}</definedName>
    <definedName name="__t4" localSheetId="2" hidden="1">{"via1",#N/A,TRUE,"general";"via2",#N/A,TRUE,"general";"via3",#N/A,TRUE,"general"}</definedName>
    <definedName name="__t4">#REF!</definedName>
    <definedName name="__t5" localSheetId="10" hidden="1">{"TAB1",#N/A,TRUE,"GENERAL";"TAB2",#N/A,TRUE,"GENERAL";"TAB3",#N/A,TRUE,"GENERAL";"TAB4",#N/A,TRUE,"GENERAL";"TAB5",#N/A,TRUE,"GENERAL"}</definedName>
    <definedName name="__t5" localSheetId="2" hidden="1">{"TAB1",#N/A,TRUE,"GENERAL";"TAB2",#N/A,TRUE,"GENERAL";"TAB3",#N/A,TRUE,"GENERAL";"TAB4",#N/A,TRUE,"GENERAL";"TAB5",#N/A,TRUE,"GENERAL"}</definedName>
    <definedName name="__t5">#REF!</definedName>
    <definedName name="__t6" localSheetId="10" hidden="1">{"via1",#N/A,TRUE,"general";"via2",#N/A,TRUE,"general";"via3",#N/A,TRUE,"general"}</definedName>
    <definedName name="__t6" localSheetId="2" hidden="1">{"via1",#N/A,TRUE,"general";"via2",#N/A,TRUE,"general";"via3",#N/A,TRUE,"general"}</definedName>
    <definedName name="__t6">#REF!</definedName>
    <definedName name="__t66" localSheetId="10" hidden="1">{"TAB1",#N/A,TRUE,"GENERAL";"TAB2",#N/A,TRUE,"GENERAL";"TAB3",#N/A,TRUE,"GENERAL";"TAB4",#N/A,TRUE,"GENERAL";"TAB5",#N/A,TRUE,"GENERAL"}</definedName>
    <definedName name="__t66" localSheetId="2" hidden="1">{"TAB1",#N/A,TRUE,"GENERAL";"TAB2",#N/A,TRUE,"GENERAL";"TAB3",#N/A,TRUE,"GENERAL";"TAB4",#N/A,TRUE,"GENERAL";"TAB5",#N/A,TRUE,"GENERAL"}</definedName>
    <definedName name="__t66">#REF!</definedName>
    <definedName name="__t7" localSheetId="10" hidden="1">{"via1",#N/A,TRUE,"general";"via2",#N/A,TRUE,"general";"via3",#N/A,TRUE,"general"}</definedName>
    <definedName name="__t7" localSheetId="2" hidden="1">{"via1",#N/A,TRUE,"general";"via2",#N/A,TRUE,"general";"via3",#N/A,TRUE,"general"}</definedName>
    <definedName name="__t7">#REF!</definedName>
    <definedName name="__t77" localSheetId="10" hidden="1">{"TAB1",#N/A,TRUE,"GENERAL";"TAB2",#N/A,TRUE,"GENERAL";"TAB3",#N/A,TRUE,"GENERAL";"TAB4",#N/A,TRUE,"GENERAL";"TAB5",#N/A,TRUE,"GENERAL"}</definedName>
    <definedName name="__t77" localSheetId="2" hidden="1">{"TAB1",#N/A,TRUE,"GENERAL";"TAB2",#N/A,TRUE,"GENERAL";"TAB3",#N/A,TRUE,"GENERAL";"TAB4",#N/A,TRUE,"GENERAL";"TAB5",#N/A,TRUE,"GENERAL"}</definedName>
    <definedName name="__t77">#REF!</definedName>
    <definedName name="__t8" localSheetId="10" hidden="1">{"TAB1",#N/A,TRUE,"GENERAL";"TAB2",#N/A,TRUE,"GENERAL";"TAB3",#N/A,TRUE,"GENERAL";"TAB4",#N/A,TRUE,"GENERAL";"TAB5",#N/A,TRUE,"GENERAL"}</definedName>
    <definedName name="__t8" localSheetId="2" hidden="1">{"TAB1",#N/A,TRUE,"GENERAL";"TAB2",#N/A,TRUE,"GENERAL";"TAB3",#N/A,TRUE,"GENERAL";"TAB4",#N/A,TRUE,"GENERAL";"TAB5",#N/A,TRUE,"GENERAL"}</definedName>
    <definedName name="__t8">#REF!</definedName>
    <definedName name="__t88" localSheetId="10" hidden="1">{"via1",#N/A,TRUE,"general";"via2",#N/A,TRUE,"general";"via3",#N/A,TRUE,"general"}</definedName>
    <definedName name="__t88" localSheetId="2" hidden="1">{"via1",#N/A,TRUE,"general";"via2",#N/A,TRUE,"general";"via3",#N/A,TRUE,"general"}</definedName>
    <definedName name="__t88">#REF!</definedName>
    <definedName name="__t9" localSheetId="10" hidden="1">{"TAB1",#N/A,TRUE,"GENERAL";"TAB2",#N/A,TRUE,"GENERAL";"TAB3",#N/A,TRUE,"GENERAL";"TAB4",#N/A,TRUE,"GENERAL";"TAB5",#N/A,TRUE,"GENERAL"}</definedName>
    <definedName name="__t9" localSheetId="2" hidden="1">{"TAB1",#N/A,TRUE,"GENERAL";"TAB2",#N/A,TRUE,"GENERAL";"TAB3",#N/A,TRUE,"GENERAL";"TAB4",#N/A,TRUE,"GENERAL";"TAB5",#N/A,TRUE,"GENERAL"}</definedName>
    <definedName name="__t9">#REF!</definedName>
    <definedName name="__t99" localSheetId="10" hidden="1">{"via1",#N/A,TRUE,"general";"via2",#N/A,TRUE,"general";"via3",#N/A,TRUE,"general"}</definedName>
    <definedName name="__t99" localSheetId="2" hidden="1">{"via1",#N/A,TRUE,"general";"via2",#N/A,TRUE,"general";"via3",#N/A,TRUE,"general"}</definedName>
    <definedName name="__t99">#REF!</definedName>
    <definedName name="__TA3">#REF!</definedName>
    <definedName name="__TA4">#REF!</definedName>
    <definedName name="__tab1" localSheetId="5">#REF!</definedName>
    <definedName name="__tab1">#REF!</definedName>
    <definedName name="__tab2" localSheetId="5">#REF!</definedName>
    <definedName name="__tab2">#REF!</definedName>
    <definedName name="__tab3" localSheetId="5">#REF!</definedName>
    <definedName name="__tab3">#REF!</definedName>
    <definedName name="__TAB4">#REF!</definedName>
    <definedName name="__TC212">#REF!</definedName>
    <definedName name="__tcC1">#REF!</definedName>
    <definedName name="__tcC2">#REF!</definedName>
    <definedName name="__tcC3">#REF!</definedName>
    <definedName name="__TD02">#N/A</definedName>
    <definedName name="__TD02_1">#NAME?</definedName>
    <definedName name="__TD02_2">#NAME?</definedName>
    <definedName name="__TD02_4">#NAME?</definedName>
    <definedName name="__TD02_6">#NAME?</definedName>
    <definedName name="__TD02_7">#NAME?</definedName>
    <definedName name="__TD02_8">#NAME?</definedName>
    <definedName name="__TE10">#REF!</definedName>
    <definedName name="__TE103">#REF!</definedName>
    <definedName name="__TE104">#REF!</definedName>
    <definedName name="__TE106">#REF!</definedName>
    <definedName name="__TE108">#REF!</definedName>
    <definedName name="__TE12">#REF!</definedName>
    <definedName name="__TE1210">#REF!</definedName>
    <definedName name="__TE123">#REF!</definedName>
    <definedName name="__TE124">#REF!</definedName>
    <definedName name="__TE126">#REF!</definedName>
    <definedName name="__TE128">#REF!</definedName>
    <definedName name="__TE3">#REF!</definedName>
    <definedName name="__TE4">#REF!</definedName>
    <definedName name="__TE43">#REF!</definedName>
    <definedName name="__TE6">#REF!</definedName>
    <definedName name="__TE63">#REF!</definedName>
    <definedName name="__TE64">#REF!</definedName>
    <definedName name="__TE8">#REF!</definedName>
    <definedName name="__TE83">#REF!</definedName>
    <definedName name="__TE84">#REF!</definedName>
    <definedName name="__TE86">#REF!</definedName>
    <definedName name="__TEE10">#REF!</definedName>
    <definedName name="__TEE6">#REF!</definedName>
    <definedName name="__tf3813">#REF!</definedName>
    <definedName name="__TLL3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TP1">#REF!</definedName>
    <definedName name="__TP10">#REF!</definedName>
    <definedName name="__TP12">#REF!</definedName>
    <definedName name="__TP3">#REF!</definedName>
    <definedName name="__TP4">#REF!</definedName>
    <definedName name="__TP6">#REF!</definedName>
    <definedName name="__TP8">#REF!</definedName>
    <definedName name="__TS10">#REF!</definedName>
    <definedName name="__TS12">#REF!</definedName>
    <definedName name="__TS16">#REF!</definedName>
    <definedName name="__TS18">#REF!</definedName>
    <definedName name="__TS20">#REF!</definedName>
    <definedName name="__TS24">#REF!</definedName>
    <definedName name="__TS27">#REF!</definedName>
    <definedName name="__TS30">#REF!</definedName>
    <definedName name="__TS33">#REF!</definedName>
    <definedName name="__TS36">#REF!</definedName>
    <definedName name="__TS39">#REF!</definedName>
    <definedName name="__TS42">#REF!</definedName>
    <definedName name="__TS45">#REF!</definedName>
    <definedName name="__TS6">#REF!</definedName>
    <definedName name="__TS8">#REF!</definedName>
    <definedName name="__TUB10">#REF!</definedName>
    <definedName name="__TUB12">#REF!</definedName>
    <definedName name="__TUB3">#REF!</definedName>
    <definedName name="__TUB6">#REF!</definedName>
    <definedName name="__TUB8">#REF!</definedName>
    <definedName name="__u4" localSheetId="10" hidden="1">{"TAB1",#N/A,TRUE,"GENERAL";"TAB2",#N/A,TRUE,"GENERAL";"TAB3",#N/A,TRUE,"GENERAL";"TAB4",#N/A,TRUE,"GENERAL";"TAB5",#N/A,TRUE,"GENERAL"}</definedName>
    <definedName name="__u4" localSheetId="2" hidden="1">{"TAB1",#N/A,TRUE,"GENERAL";"TAB2",#N/A,TRUE,"GENERAL";"TAB3",#N/A,TRUE,"GENERAL";"TAB4",#N/A,TRUE,"GENERAL";"TAB5",#N/A,TRUE,"GENERAL"}</definedName>
    <definedName name="__u4">#REF!</definedName>
    <definedName name="__u5" localSheetId="10" hidden="1">{"TAB1",#N/A,TRUE,"GENERAL";"TAB2",#N/A,TRUE,"GENERAL";"TAB3",#N/A,TRUE,"GENERAL";"TAB4",#N/A,TRUE,"GENERAL";"TAB5",#N/A,TRUE,"GENERAL"}</definedName>
    <definedName name="__u5" localSheetId="2" hidden="1">{"TAB1",#N/A,TRUE,"GENERAL";"TAB2",#N/A,TRUE,"GENERAL";"TAB3",#N/A,TRUE,"GENERAL";"TAB4",#N/A,TRUE,"GENERAL";"TAB5",#N/A,TRUE,"GENERAL"}</definedName>
    <definedName name="__u5">#REF!</definedName>
    <definedName name="__u6" localSheetId="10" hidden="1">{"TAB1",#N/A,TRUE,"GENERAL";"TAB2",#N/A,TRUE,"GENERAL";"TAB3",#N/A,TRUE,"GENERAL";"TAB4",#N/A,TRUE,"GENERAL";"TAB5",#N/A,TRUE,"GENERAL"}</definedName>
    <definedName name="__u6" localSheetId="2" hidden="1">{"TAB1",#N/A,TRUE,"GENERAL";"TAB2",#N/A,TRUE,"GENERAL";"TAB3",#N/A,TRUE,"GENERAL";"TAB4",#N/A,TRUE,"GENERAL";"TAB5",#N/A,TRUE,"GENERAL"}</definedName>
    <definedName name="__u6">#REF!</definedName>
    <definedName name="__u7" localSheetId="10" hidden="1">{"via1",#N/A,TRUE,"general";"via2",#N/A,TRUE,"general";"via3",#N/A,TRUE,"general"}</definedName>
    <definedName name="__u7" localSheetId="2" hidden="1">{"via1",#N/A,TRUE,"general";"via2",#N/A,TRUE,"general";"via3",#N/A,TRUE,"general"}</definedName>
    <definedName name="__u7">#REF!</definedName>
    <definedName name="__u8" localSheetId="10" hidden="1">{"TAB1",#N/A,TRUE,"GENERAL";"TAB2",#N/A,TRUE,"GENERAL";"TAB3",#N/A,TRUE,"GENERAL";"TAB4",#N/A,TRUE,"GENERAL";"TAB5",#N/A,TRUE,"GENERAL"}</definedName>
    <definedName name="__u8" localSheetId="2" hidden="1">{"TAB1",#N/A,TRUE,"GENERAL";"TAB2",#N/A,TRUE,"GENERAL";"TAB3",#N/A,TRUE,"GENERAL";"TAB4",#N/A,TRUE,"GENERAL";"TAB5",#N/A,TRUE,"GENERAL"}</definedName>
    <definedName name="__u8">#REF!</definedName>
    <definedName name="__u9" localSheetId="10" hidden="1">{"TAB1",#N/A,TRUE,"GENERAL";"TAB2",#N/A,TRUE,"GENERAL";"TAB3",#N/A,TRUE,"GENERAL";"TAB4",#N/A,TRUE,"GENERAL";"TAB5",#N/A,TRUE,"GENERAL"}</definedName>
    <definedName name="__u9" localSheetId="2" hidden="1">{"TAB1",#N/A,TRUE,"GENERAL";"TAB2",#N/A,TRUE,"GENERAL";"TAB3",#N/A,TRUE,"GENERAL";"TAB4",#N/A,TRUE,"GENERAL";"TAB5",#N/A,TRUE,"GENERAL"}</definedName>
    <definedName name="__u9">#REF!</definedName>
    <definedName name="__ur7" localSheetId="10" hidden="1">{"TAB1",#N/A,TRUE,"GENERAL";"TAB2",#N/A,TRUE,"GENERAL";"TAB3",#N/A,TRUE,"GENERAL";"TAB4",#N/A,TRUE,"GENERAL";"TAB5",#N/A,TRUE,"GENERAL"}</definedName>
    <definedName name="__ur7" localSheetId="2" hidden="1">{"TAB1",#N/A,TRUE,"GENERAL";"TAB2",#N/A,TRUE,"GENERAL";"TAB3",#N/A,TRUE,"GENERAL";"TAB4",#N/A,TRUE,"GENERAL";"TAB5",#N/A,TRUE,"GENERAL"}</definedName>
    <definedName name="__ur7">#REF!</definedName>
    <definedName name="__URA10">#REF!</definedName>
    <definedName name="__URA12">#REF!</definedName>
    <definedName name="__URA3">#REF!</definedName>
    <definedName name="__URA4">#REF!</definedName>
    <definedName name="__URA6">#REF!</definedName>
    <definedName name="__URA8">#REF!</definedName>
    <definedName name="__URE10">#REF!</definedName>
    <definedName name="__URE12">#REF!</definedName>
    <definedName name="__URE3">#REF!</definedName>
    <definedName name="__URE4">#REF!</definedName>
    <definedName name="__URE6">#REF!</definedName>
    <definedName name="__URE8">#REF!</definedName>
    <definedName name="__us24">#REF!</definedName>
    <definedName name="__US27">#REF!</definedName>
    <definedName name="__US30">#REF!</definedName>
    <definedName name="__US33">#REF!</definedName>
    <definedName name="__US36">#REF!</definedName>
    <definedName name="__US39">#REF!</definedName>
    <definedName name="__US42">#REF!</definedName>
    <definedName name="__US45">#REF!</definedName>
    <definedName name="__V1">#REF!</definedName>
    <definedName name="__v2" localSheetId="10" hidden="1">{"via1",#N/A,TRUE,"general";"via2",#N/A,TRUE,"general";"via3",#N/A,TRUE,"general"}</definedName>
    <definedName name="__v2" localSheetId="2" hidden="1">{"via1",#N/A,TRUE,"general";"via2",#N/A,TRUE,"general";"via3",#N/A,TRUE,"general"}</definedName>
    <definedName name="__v2">#REF!</definedName>
    <definedName name="__v3" localSheetId="10" hidden="1">{"TAB1",#N/A,TRUE,"GENERAL";"TAB2",#N/A,TRUE,"GENERAL";"TAB3",#N/A,TRUE,"GENERAL";"TAB4",#N/A,TRUE,"GENERAL";"TAB5",#N/A,TRUE,"GENERAL"}</definedName>
    <definedName name="__v3" localSheetId="2" hidden="1">{"TAB1",#N/A,TRUE,"GENERAL";"TAB2",#N/A,TRUE,"GENERAL";"TAB3",#N/A,TRUE,"GENERAL";"TAB4",#N/A,TRUE,"GENERAL";"TAB5",#N/A,TRUE,"GENERAL"}</definedName>
    <definedName name="__v3">#REF!</definedName>
    <definedName name="__v4" localSheetId="10" hidden="1">{"TAB1",#N/A,TRUE,"GENERAL";"TAB2",#N/A,TRUE,"GENERAL";"TAB3",#N/A,TRUE,"GENERAL";"TAB4",#N/A,TRUE,"GENERAL";"TAB5",#N/A,TRUE,"GENERAL"}</definedName>
    <definedName name="__v4" localSheetId="2" hidden="1">{"TAB1",#N/A,TRUE,"GENERAL";"TAB2",#N/A,TRUE,"GENERAL";"TAB3",#N/A,TRUE,"GENERAL";"TAB4",#N/A,TRUE,"GENERAL";"TAB5",#N/A,TRUE,"GENERAL"}</definedName>
    <definedName name="__v4">#REF!</definedName>
    <definedName name="__v5" localSheetId="10" hidden="1">{"TAB1",#N/A,TRUE,"GENERAL";"TAB2",#N/A,TRUE,"GENERAL";"TAB3",#N/A,TRUE,"GENERAL";"TAB4",#N/A,TRUE,"GENERAL";"TAB5",#N/A,TRUE,"GENERAL"}</definedName>
    <definedName name="__v5" localSheetId="2" hidden="1">{"TAB1",#N/A,TRUE,"GENERAL";"TAB2",#N/A,TRUE,"GENERAL";"TAB3",#N/A,TRUE,"GENERAL";"TAB4",#N/A,TRUE,"GENERAL";"TAB5",#N/A,TRUE,"GENERAL"}</definedName>
    <definedName name="__v5">#REF!</definedName>
    <definedName name="__v6" localSheetId="10" hidden="1">{"TAB1",#N/A,TRUE,"GENERAL";"TAB2",#N/A,TRUE,"GENERAL";"TAB3",#N/A,TRUE,"GENERAL";"TAB4",#N/A,TRUE,"GENERAL";"TAB5",#N/A,TRUE,"GENERAL"}</definedName>
    <definedName name="__v6" localSheetId="2" hidden="1">{"TAB1",#N/A,TRUE,"GENERAL";"TAB2",#N/A,TRUE,"GENERAL";"TAB3",#N/A,TRUE,"GENERAL";"TAB4",#N/A,TRUE,"GENERAL";"TAB5",#N/A,TRUE,"GENERAL"}</definedName>
    <definedName name="__v6">#REF!</definedName>
    <definedName name="__v7" localSheetId="10" hidden="1">{"via1",#N/A,TRUE,"general";"via2",#N/A,TRUE,"general";"via3",#N/A,TRUE,"general"}</definedName>
    <definedName name="__v7" localSheetId="2" hidden="1">{"via1",#N/A,TRUE,"general";"via2",#N/A,TRUE,"general";"via3",#N/A,TRUE,"general"}</definedName>
    <definedName name="__v7">#REF!</definedName>
    <definedName name="__v8" localSheetId="10" hidden="1">{"TAB1",#N/A,TRUE,"GENERAL";"TAB2",#N/A,TRUE,"GENERAL";"TAB3",#N/A,TRUE,"GENERAL";"TAB4",#N/A,TRUE,"GENERAL";"TAB5",#N/A,TRUE,"GENERAL"}</definedName>
    <definedName name="__v8" localSheetId="2" hidden="1">{"TAB1",#N/A,TRUE,"GENERAL";"TAB2",#N/A,TRUE,"GENERAL";"TAB3",#N/A,TRUE,"GENERAL";"TAB4",#N/A,TRUE,"GENERAL";"TAB5",#N/A,TRUE,"GENERAL"}</definedName>
    <definedName name="__v8">#REF!</definedName>
    <definedName name="__v9" localSheetId="10" hidden="1">{"TAB1",#N/A,TRUE,"GENERAL";"TAB2",#N/A,TRUE,"GENERAL";"TAB3",#N/A,TRUE,"GENERAL";"TAB4",#N/A,TRUE,"GENERAL";"TAB5",#N/A,TRUE,"GENERAL"}</definedName>
    <definedName name="__v9" localSheetId="2" hidden="1">{"TAB1",#N/A,TRUE,"GENERAL";"TAB2",#N/A,TRUE,"GENERAL";"TAB3",#N/A,TRUE,"GENERAL";"TAB4",#N/A,TRUE,"GENERAL";"TAB5",#N/A,TRUE,"GENERAL"}</definedName>
    <definedName name="__v9">#REF!</definedName>
    <definedName name="__VA1">#REF!</definedName>
    <definedName name="__VA2">#REF!</definedName>
    <definedName name="__VCE10">#REF!</definedName>
    <definedName name="__VCE3">#REF!</definedName>
    <definedName name="__VCE4">#REF!</definedName>
    <definedName name="__VCE6">#REF!</definedName>
    <definedName name="__VCE8">#REF!</definedName>
    <definedName name="__VEX1">#REF!</definedName>
    <definedName name="__VFA1">#REF!</definedName>
    <definedName name="__vfv4" localSheetId="10" hidden="1">{"via1",#N/A,TRUE,"general";"via2",#N/A,TRUE,"general";"via3",#N/A,TRUE,"general"}</definedName>
    <definedName name="__vfv4" localSheetId="2" hidden="1">{"via1",#N/A,TRUE,"general";"via2",#N/A,TRUE,"general";"via3",#N/A,TRUE,"general"}</definedName>
    <definedName name="__vfv4">#REF!</definedName>
    <definedName name="__VIT1">#REF!</definedName>
    <definedName name="__Vol1">#REF!</definedName>
    <definedName name="__VPD1">#REF!</definedName>
    <definedName name="__VPI1">#REF!</definedName>
    <definedName name="__VPR1">#REF!</definedName>
    <definedName name="__VPR2">#REF!</definedName>
    <definedName name="__VRA1">#REF!</definedName>
    <definedName name="__VRP1">#REF!</definedName>
    <definedName name="__VSM1">#REF!</definedName>
    <definedName name="__Vu1">#REF!</definedName>
    <definedName name="__Vu2">#REF!</definedName>
    <definedName name="__Vu3">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24">Scheduled_Payment+Extra_Payment</definedName>
    <definedName name="__w6" localSheetId="25">Scheduled_Payment+Extra_Payment</definedName>
    <definedName name="__w6" localSheetId="40">Scheduled_Payment+Extra_Payment</definedName>
    <definedName name="__w6" localSheetId="41">Scheduled_Payment+Extra_Payment</definedName>
    <definedName name="__w6" localSheetId="42">Scheduled_Payment+Extra_Payment</definedName>
    <definedName name="__w6" localSheetId="43">Scheduled_Payment+Extra_Payment</definedName>
    <definedName name="__w6" localSheetId="44">Scheduled_Payment+Extra_Payment</definedName>
    <definedName name="__w6" localSheetId="45">Scheduled_Payment+Extra_Payment</definedName>
    <definedName name="__w6" localSheetId="46">Scheduled_Payment+Extra_Payment</definedName>
    <definedName name="__w6" localSheetId="47">Scheduled_Payment+Extra_Payment</definedName>
    <definedName name="__w6" localSheetId="48">Scheduled_Payment+Extra_Payment</definedName>
    <definedName name="__w6" localSheetId="49">Scheduled_Payment+Extra_Payment</definedName>
    <definedName name="__w6" localSheetId="50">Scheduled_Payment+Extra_Payment</definedName>
    <definedName name="__w6" localSheetId="51">Scheduled_Payment+Extra_Payment</definedName>
    <definedName name="__w6" localSheetId="52">Scheduled_Payment+Extra_Payment</definedName>
    <definedName name="__w6" localSheetId="53">Scheduled_Payment+Extra_Payment</definedName>
    <definedName name="__w6" localSheetId="54">Scheduled_Payment+Extra_Payment</definedName>
    <definedName name="__w6" localSheetId="55">Scheduled_Payment+Extra_Payment</definedName>
    <definedName name="__w6" localSheetId="56">Scheduled_Payment+Extra_Payment</definedName>
    <definedName name="__w6" localSheetId="57">Scheduled_Payment+Extra_Payment</definedName>
    <definedName name="__w6" localSheetId="58">Scheduled_Payment+Extra_Payment</definedName>
    <definedName name="__w6" localSheetId="91">Scheduled_Payment+Extra_Payment</definedName>
    <definedName name="__w6" localSheetId="92">Scheduled_Payment+Extra_Payment</definedName>
    <definedName name="__w6" localSheetId="2">Scheduled_Payment+Extra_Payment</definedName>
    <definedName name="__w6">Scheduled_Payment+Extra_Payment</definedName>
    <definedName name="__w7">#N/A</definedName>
    <definedName name="__WEL124">#REF!</definedName>
    <definedName name="__Wt27">#REF!</definedName>
    <definedName name="__x1" localSheetId="10" hidden="1">{"TAB1",#N/A,TRUE,"GENERAL";"TAB2",#N/A,TRUE,"GENERAL";"TAB3",#N/A,TRUE,"GENERAL";"TAB4",#N/A,TRUE,"GENERAL";"TAB5",#N/A,TRUE,"GENERAL"}</definedName>
    <definedName name="__x1" localSheetId="2" hidden="1">{"TAB1",#N/A,TRUE,"GENERAL";"TAB2",#N/A,TRUE,"GENERAL";"TAB3",#N/A,TRUE,"GENERAL";"TAB4",#N/A,TRUE,"GENERAL";"TAB5",#N/A,TRUE,"GENERAL"}</definedName>
    <definedName name="__x1">#REF!</definedName>
    <definedName name="__x2" localSheetId="10" hidden="1">{"via1",#N/A,TRUE,"general";"via2",#N/A,TRUE,"general";"via3",#N/A,TRUE,"general"}</definedName>
    <definedName name="__x2" localSheetId="2" hidden="1">{"via1",#N/A,TRUE,"general";"via2",#N/A,TRUE,"general";"via3",#N/A,TRUE,"general"}</definedName>
    <definedName name="__x2">#REF!</definedName>
    <definedName name="__x3" localSheetId="10" hidden="1">{"via1",#N/A,TRUE,"general";"via2",#N/A,TRUE,"general";"via3",#N/A,TRUE,"general"}</definedName>
    <definedName name="__x3" localSheetId="2" hidden="1">{"via1",#N/A,TRUE,"general";"via2",#N/A,TRUE,"general";"via3",#N/A,TRUE,"general"}</definedName>
    <definedName name="__x3">#REF!</definedName>
    <definedName name="__x4" localSheetId="10" hidden="1">{"via1",#N/A,TRUE,"general";"via2",#N/A,TRUE,"general";"via3",#N/A,TRUE,"general"}</definedName>
    <definedName name="__x4" localSheetId="2" hidden="1">{"via1",#N/A,TRUE,"general";"via2",#N/A,TRUE,"general";"via3",#N/A,TRUE,"general"}</definedName>
    <definedName name="__x4">#REF!</definedName>
    <definedName name="__x5" localSheetId="10" hidden="1">{"TAB1",#N/A,TRUE,"GENERAL";"TAB2",#N/A,TRUE,"GENERAL";"TAB3",#N/A,TRUE,"GENERAL";"TAB4",#N/A,TRUE,"GENERAL";"TAB5",#N/A,TRUE,"GENERAL"}</definedName>
    <definedName name="__x5" localSheetId="2" hidden="1">{"TAB1",#N/A,TRUE,"GENERAL";"TAB2",#N/A,TRUE,"GENERAL";"TAB3",#N/A,TRUE,"GENERAL";"TAB4",#N/A,TRUE,"GENERAL";"TAB5",#N/A,TRUE,"GENERAL"}</definedName>
    <definedName name="__x5">#REF!</definedName>
    <definedName name="__x6" localSheetId="10" hidden="1">{"TAB1",#N/A,TRUE,"GENERAL";"TAB2",#N/A,TRUE,"GENERAL";"TAB3",#N/A,TRUE,"GENERAL";"TAB4",#N/A,TRUE,"GENERAL";"TAB5",#N/A,TRUE,"GENERAL"}</definedName>
    <definedName name="__x6" localSheetId="2" hidden="1">{"TAB1",#N/A,TRUE,"GENERAL";"TAB2",#N/A,TRUE,"GENERAL";"TAB3",#N/A,TRUE,"GENERAL";"TAB4",#N/A,TRUE,"GENERAL";"TAB5",#N/A,TRUE,"GENERAL"}</definedName>
    <definedName name="__x6">#REF!</definedName>
    <definedName name="__x7" localSheetId="10" hidden="1">{"TAB1",#N/A,TRUE,"GENERAL";"TAB2",#N/A,TRUE,"GENERAL";"TAB3",#N/A,TRUE,"GENERAL";"TAB4",#N/A,TRUE,"GENERAL";"TAB5",#N/A,TRUE,"GENERAL"}</definedName>
    <definedName name="__x7" localSheetId="2" hidden="1">{"TAB1",#N/A,TRUE,"GENERAL";"TAB2",#N/A,TRUE,"GENERAL";"TAB3",#N/A,TRUE,"GENERAL";"TAB4",#N/A,TRUE,"GENERAL";"TAB5",#N/A,TRUE,"GENERAL"}</definedName>
    <definedName name="__x7">#REF!</definedName>
    <definedName name="__x8" localSheetId="10" hidden="1">{"via1",#N/A,TRUE,"general";"via2",#N/A,TRUE,"general";"via3",#N/A,TRUE,"general"}</definedName>
    <definedName name="__x8" localSheetId="2" hidden="1">{"via1",#N/A,TRUE,"general";"via2",#N/A,TRUE,"general";"via3",#N/A,TRUE,"general"}</definedName>
    <definedName name="__x8">#REF!</definedName>
    <definedName name="__x9" localSheetId="10" hidden="1">{"TAB1",#N/A,TRUE,"GENERAL";"TAB2",#N/A,TRUE,"GENERAL";"TAB3",#N/A,TRUE,"GENERAL";"TAB4",#N/A,TRUE,"GENERAL";"TAB5",#N/A,TRUE,"GENERAL"}</definedName>
    <definedName name="__x9" localSheetId="2" hidden="1">{"TAB1",#N/A,TRUE,"GENERAL";"TAB2",#N/A,TRUE,"GENERAL";"TAB3",#N/A,TRUE,"GENERAL";"TAB4",#N/A,TRUE,"GENERAL";"TAB5",#N/A,TRUE,"GENERAL"}</definedName>
    <definedName name="__x9">#REF!</definedName>
    <definedName name="__xlfn.BAHTTEXT" hidden="1">#NAME?</definedName>
    <definedName name="__xlnm.Database">"#REF!"</definedName>
    <definedName name="__xlnm.Database_1">"#REF!"</definedName>
    <definedName name="__xlnm.Database_2">"#REF!"</definedName>
    <definedName name="__xz2">#REF!</definedName>
    <definedName name="__y1">#N/A</definedName>
    <definedName name="__y2" localSheetId="10" hidden="1">{"TAB1",#N/A,TRUE,"GENERAL";"TAB2",#N/A,TRUE,"GENERAL";"TAB3",#N/A,TRUE,"GENERAL";"TAB4",#N/A,TRUE,"GENERAL";"TAB5",#N/A,TRUE,"GENERAL"}</definedName>
    <definedName name="__y2" localSheetId="2" hidden="1">{"TAB1",#N/A,TRUE,"GENERAL";"TAB2",#N/A,TRUE,"GENERAL";"TAB3",#N/A,TRUE,"GENERAL";"TAB4",#N/A,TRUE,"GENERAL";"TAB5",#N/A,TRUE,"GENERAL"}</definedName>
    <definedName name="__y2">#REF!</definedName>
    <definedName name="__y3" localSheetId="10" hidden="1">{"via1",#N/A,TRUE,"general";"via2",#N/A,TRUE,"general";"via3",#N/A,TRUE,"general"}</definedName>
    <definedName name="__y3" localSheetId="2" hidden="1">{"via1",#N/A,TRUE,"general";"via2",#N/A,TRUE,"general";"via3",#N/A,TRUE,"general"}</definedName>
    <definedName name="__y3">#REF!</definedName>
    <definedName name="__y4" localSheetId="10" hidden="1">{"via1",#N/A,TRUE,"general";"via2",#N/A,TRUE,"general";"via3",#N/A,TRUE,"general"}</definedName>
    <definedName name="__y4" localSheetId="2" hidden="1">{"via1",#N/A,TRUE,"general";"via2",#N/A,TRUE,"general";"via3",#N/A,TRUE,"general"}</definedName>
    <definedName name="__y4">#REF!</definedName>
    <definedName name="__y5" localSheetId="10" hidden="1">{"TAB1",#N/A,TRUE,"GENERAL";"TAB2",#N/A,TRUE,"GENERAL";"TAB3",#N/A,TRUE,"GENERAL";"TAB4",#N/A,TRUE,"GENERAL";"TAB5",#N/A,TRUE,"GENERAL"}</definedName>
    <definedName name="__y5" localSheetId="2" hidden="1">{"TAB1",#N/A,TRUE,"GENERAL";"TAB2",#N/A,TRUE,"GENERAL";"TAB3",#N/A,TRUE,"GENERAL";"TAB4",#N/A,TRUE,"GENERAL";"TAB5",#N/A,TRUE,"GENERAL"}</definedName>
    <definedName name="__y5">#REF!</definedName>
    <definedName name="__y6" localSheetId="10" hidden="1">{"via1",#N/A,TRUE,"general";"via2",#N/A,TRUE,"general";"via3",#N/A,TRUE,"general"}</definedName>
    <definedName name="__y6" localSheetId="2" hidden="1">{"via1",#N/A,TRUE,"general";"via2",#N/A,TRUE,"general";"via3",#N/A,TRUE,"general"}</definedName>
    <definedName name="__y6">#REF!</definedName>
    <definedName name="__y7" localSheetId="10" hidden="1">{"via1",#N/A,TRUE,"general";"via2",#N/A,TRUE,"general";"via3",#N/A,TRUE,"general"}</definedName>
    <definedName name="__y7" localSheetId="2" hidden="1">{"via1",#N/A,TRUE,"general";"via2",#N/A,TRUE,"general";"via3",#N/A,TRUE,"general"}</definedName>
    <definedName name="__y7">#REF!</definedName>
    <definedName name="__y8" localSheetId="10" hidden="1">{"via1",#N/A,TRUE,"general";"via2",#N/A,TRUE,"general";"via3",#N/A,TRUE,"general"}</definedName>
    <definedName name="__y8" localSheetId="2" hidden="1">{"via1",#N/A,TRUE,"general";"via2",#N/A,TRUE,"general";"via3",#N/A,TRUE,"general"}</definedName>
    <definedName name="__y8">#REF!</definedName>
    <definedName name="__y9" localSheetId="10" hidden="1">{"TAB1",#N/A,TRUE,"GENERAL";"TAB2",#N/A,TRUE,"GENERAL";"TAB3",#N/A,TRUE,"GENERAL";"TAB4",#N/A,TRUE,"GENERAL";"TAB5",#N/A,TRUE,"GENERAL"}</definedName>
    <definedName name="__y9" localSheetId="2" hidden="1">{"TAB1",#N/A,TRUE,"GENERAL";"TAB2",#N/A,TRUE,"GENERAL";"TAB3",#N/A,TRUE,"GENERAL";"TAB4",#N/A,TRUE,"GENERAL";"TAB5",#N/A,TRUE,"GENERAL"}</definedName>
    <definedName name="__y9">#REF!</definedName>
    <definedName name="__z1" localSheetId="10" hidden="1">{"TAB1",#N/A,TRUE,"GENERAL";"TAB2",#N/A,TRUE,"GENERAL";"TAB3",#N/A,TRUE,"GENERAL";"TAB4",#N/A,TRUE,"GENERAL";"TAB5",#N/A,TRUE,"GENERAL"}</definedName>
    <definedName name="__z1" localSheetId="2" hidden="1">{"TAB1",#N/A,TRUE,"GENERAL";"TAB2",#N/A,TRUE,"GENERAL";"TAB3",#N/A,TRUE,"GENERAL";"TAB4",#N/A,TRUE,"GENERAL";"TAB5",#N/A,TRUE,"GENERAL"}</definedName>
    <definedName name="__z1">#REF!</definedName>
    <definedName name="__z2" localSheetId="10" hidden="1">{"via1",#N/A,TRUE,"general";"via2",#N/A,TRUE,"general";"via3",#N/A,TRUE,"general"}</definedName>
    <definedName name="__z2" localSheetId="2" hidden="1">{"via1",#N/A,TRUE,"general";"via2",#N/A,TRUE,"general";"via3",#N/A,TRUE,"general"}</definedName>
    <definedName name="__z2">#REF!</definedName>
    <definedName name="__z3" localSheetId="10" hidden="1">{"via1",#N/A,TRUE,"general";"via2",#N/A,TRUE,"general";"via3",#N/A,TRUE,"general"}</definedName>
    <definedName name="__z3" localSheetId="2" hidden="1">{"via1",#N/A,TRUE,"general";"via2",#N/A,TRUE,"general";"via3",#N/A,TRUE,"general"}</definedName>
    <definedName name="__z3">#REF!</definedName>
    <definedName name="__z4" localSheetId="10" hidden="1">{"TAB1",#N/A,TRUE,"GENERAL";"TAB2",#N/A,TRUE,"GENERAL";"TAB3",#N/A,TRUE,"GENERAL";"TAB4",#N/A,TRUE,"GENERAL";"TAB5",#N/A,TRUE,"GENERAL"}</definedName>
    <definedName name="__z4" localSheetId="2" hidden="1">{"TAB1",#N/A,TRUE,"GENERAL";"TAB2",#N/A,TRUE,"GENERAL";"TAB3",#N/A,TRUE,"GENERAL";"TAB4",#N/A,TRUE,"GENERAL";"TAB5",#N/A,TRUE,"GENERAL"}</definedName>
    <definedName name="__z4">#REF!</definedName>
    <definedName name="__z5" localSheetId="10" hidden="1">{"via1",#N/A,TRUE,"general";"via2",#N/A,TRUE,"general";"via3",#N/A,TRUE,"general"}</definedName>
    <definedName name="__z5" localSheetId="2" hidden="1">{"via1",#N/A,TRUE,"general";"via2",#N/A,TRUE,"general";"via3",#N/A,TRUE,"general"}</definedName>
    <definedName name="__z5">#REF!</definedName>
    <definedName name="__z6" localSheetId="10" hidden="1">{"TAB1",#N/A,TRUE,"GENERAL";"TAB2",#N/A,TRUE,"GENERAL";"TAB3",#N/A,TRUE,"GENERAL";"TAB4",#N/A,TRUE,"GENERAL";"TAB5",#N/A,TRUE,"GENERAL"}</definedName>
    <definedName name="__z6" localSheetId="2" hidden="1">{"TAB1",#N/A,TRUE,"GENERAL";"TAB2",#N/A,TRUE,"GENERAL";"TAB3",#N/A,TRUE,"GENERAL";"TAB4",#N/A,TRUE,"GENERAL";"TAB5",#N/A,TRUE,"GENERAL"}</definedName>
    <definedName name="__z6">#REF!</definedName>
    <definedName name="__z7">#N/A</definedName>
    <definedName name="_01">#REF!</definedName>
    <definedName name="_01_11">#REF!</definedName>
    <definedName name="_02_DER_K13_000_–_K13_650">#REF!</definedName>
    <definedName name="_02_DER_K15_700_–_K16_100">#REF!</definedName>
    <definedName name="_02A028">#REF!</definedName>
    <definedName name="_02B029">#REF!</definedName>
    <definedName name="_02B030">#REF!</definedName>
    <definedName name="_03_K15_140_–_K20_540">#REF!</definedName>
    <definedName name="_04">#REF!</definedName>
    <definedName name="_04A05">#REF!</definedName>
    <definedName name="_05_DER_K35_250_–_K35_605.41">#REF!</definedName>
    <definedName name="_05_IZQ_K25_695_–_K35_327.62">#REF!</definedName>
    <definedName name="_05_IZQ_K35_420_–_K36_462.29">#REF!</definedName>
    <definedName name="_06_K41_785.67_–_K48_083.55">#REF!</definedName>
    <definedName name="_06H0054">#REF!</definedName>
    <definedName name="_07_DER_K48_000_–_K49_563.19">#REF!</definedName>
    <definedName name="_07_IZQ_K49_320_–_K52_112.74">#REF!</definedName>
    <definedName name="_07C001">#REF!</definedName>
    <definedName name="_08_DER_K57_040_–_K61_476.50">#REF!</definedName>
    <definedName name="_08_IZQ_K52_300_–_K57_577.97">#REF!</definedName>
    <definedName name="_08_K24_723__A_K55_717.28">#REF!</definedName>
    <definedName name="_08A089">#REF!</definedName>
    <definedName name="_09_K61_520_A_K61_144">#REF!</definedName>
    <definedName name="_1" localSheetId="0">#N/A</definedName>
    <definedName name="_1" localSheetId="1">#N/A</definedName>
    <definedName name="_1">#REF!</definedName>
    <definedName name="_1.10">#REF!</definedName>
    <definedName name="_1.11">#REF!</definedName>
    <definedName name="_1.12">#REF!</definedName>
    <definedName name="_1.13">#REF!</definedName>
    <definedName name="_1.14">#REF!</definedName>
    <definedName name="_1.15">#REF!</definedName>
    <definedName name="_1.16">#REF!</definedName>
    <definedName name="_1.17">#REF!</definedName>
    <definedName name="_1.18">#REF!</definedName>
    <definedName name="_1.19">#REF!</definedName>
    <definedName name="_1.20">#REF!</definedName>
    <definedName name="_1__123Graph_ACart_Utilidad" hidden="1">#REF!</definedName>
    <definedName name="_1_25">#REF!</definedName>
    <definedName name="_10_PR64_500_–_PR_69_541.49">#REF!</definedName>
    <definedName name="_102Excel_BuiltIn_Print_Titles_5_1">#REF!,#REF!</definedName>
    <definedName name="_10C023">#REF!</definedName>
    <definedName name="_10C045">#REF!</definedName>
    <definedName name="_10D010">#REF!</definedName>
    <definedName name="_10M001">#REF!</definedName>
    <definedName name="_11">#REF!</definedName>
    <definedName name="_116B">#REF!</definedName>
    <definedName name="_117A">#REF!</definedName>
    <definedName name="_117B">#REF!</definedName>
    <definedName name="_11B032">#REF!</definedName>
    <definedName name="_11B033">#REF!</definedName>
    <definedName name="_11B034">#REF!</definedName>
    <definedName name="_11Z100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" hidden="1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2B006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3B085">#REF!</definedName>
    <definedName name="_13B151">#REF!</definedName>
    <definedName name="_13B200">#REF!</definedName>
    <definedName name="_13H099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Excel_BuiltIn_Print_Area_1_1_1" localSheetId="5">#REF!</definedName>
    <definedName name="_19Excel_BuiltIn_Print_Area_1_1_1">#REF!</definedName>
    <definedName name="_19F002">#REF!</definedName>
    <definedName name="_19F003">#REF!</definedName>
    <definedName name="_19F004">#REF!</definedName>
    <definedName name="_1ane_o10">#REF!</definedName>
    <definedName name="_1Excel_BuiltIn_Print_Area_1_1" localSheetId="5">#REF!</definedName>
    <definedName name="_1Excel_BuiltIn_Print_Area_1_1">#REF!</definedName>
    <definedName name="_1Excel_BuiltIn_Print_Area_1_1_1" localSheetId="5">#REF!</definedName>
    <definedName name="_1Excel_BuiltIn_Print_Area_1_1_1">#REF!</definedName>
    <definedName name="_1Sin_nombre">#REF!</definedName>
    <definedName name="_2" localSheetId="10">#REF!</definedName>
    <definedName name="_2" localSheetId="2">#REF!</definedName>
    <definedName name="_2">#N/A</definedName>
    <definedName name="_2__123Graph_BCart_Utilidad" hidden="1">#REF!</definedName>
    <definedName name="_2_10">#REF!</definedName>
    <definedName name="_2_11">#REF!</definedName>
    <definedName name="_2_12">#REF!</definedName>
    <definedName name="_2_13">#REF!</definedName>
    <definedName name="_2_14">#REF!</definedName>
    <definedName name="_2_15">#REF!</definedName>
    <definedName name="_2_16">#REF!</definedName>
    <definedName name="_2_17">#REF!</definedName>
    <definedName name="_2_18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2A018">#REF!</definedName>
    <definedName name="_22A047">#REF!</definedName>
    <definedName name="_22A061">#REF!</definedName>
    <definedName name="_22A062">#REF!</definedName>
    <definedName name="_22B013">#REF!</definedName>
    <definedName name="_22B016">#REF!</definedName>
    <definedName name="_22B057">#REF!</definedName>
    <definedName name="_22C001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4A005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5Excel_BuiltIn_Print_Titles_1_1_1_1" localSheetId="5">#REF!</definedName>
    <definedName name="_25Excel_BuiltIn_Print_Titles_1_1_1_1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7A006">#REF!</definedName>
    <definedName name="_27A010">#REF!</definedName>
    <definedName name="_27A013">#REF!</definedName>
    <definedName name="_27A017">#REF!</definedName>
    <definedName name="_27A022">#REF!</definedName>
    <definedName name="_27A053">#REF!</definedName>
    <definedName name="_27A068">#REF!</definedName>
    <definedName name="_27A136">#REF!</definedName>
    <definedName name="_27A140">#REF!</definedName>
    <definedName name="_27A154">#REF!</definedName>
    <definedName name="_27A189">#REF!</definedName>
    <definedName name="_27A223">#REF!</definedName>
    <definedName name="_27A224">#REF!</definedName>
    <definedName name="_27A225">#REF!</definedName>
    <definedName name="_27A227">#REF!</definedName>
    <definedName name="_27A229">#REF!</definedName>
    <definedName name="_27A236">#REF!</definedName>
    <definedName name="_27A237">#REF!</definedName>
    <definedName name="_27A238">#REF!</definedName>
    <definedName name="_27A239">#REF!</definedName>
    <definedName name="_27A240">#REF!</definedName>
    <definedName name="_27A241">#REF!</definedName>
    <definedName name="_27A242">#REF!</definedName>
    <definedName name="_27A243">#REF!</definedName>
    <definedName name="_27A244">#REF!</definedName>
    <definedName name="_27A247">#REF!</definedName>
    <definedName name="_27A252">#REF!</definedName>
    <definedName name="_27A256">#REF!</definedName>
    <definedName name="_27A257">#REF!</definedName>
    <definedName name="_27A258">#REF!</definedName>
    <definedName name="_27A259">#REF!</definedName>
    <definedName name="_27A260">#REF!</definedName>
    <definedName name="_27A268">#REF!</definedName>
    <definedName name="_27A269">#REF!</definedName>
    <definedName name="_27A274">#REF!</definedName>
    <definedName name="_27A276">#REF!</definedName>
    <definedName name="_27A282">#REF!</definedName>
    <definedName name="_27A287">#REF!</definedName>
    <definedName name="_27A288">#REF!</definedName>
    <definedName name="_27A289">#REF!</definedName>
    <definedName name="_27A293">#REF!</definedName>
    <definedName name="_27A294">#REF!</definedName>
    <definedName name="_27A299">#REF!</definedName>
    <definedName name="_27A308">#REF!</definedName>
    <definedName name="_27A311">#REF!</definedName>
    <definedName name="_27A341">#REF!</definedName>
    <definedName name="_27A344">#REF!</definedName>
    <definedName name="_27A350">#REF!</definedName>
    <definedName name="_27A357">#REF!</definedName>
    <definedName name="_27A372">#REF!</definedName>
    <definedName name="_27A373">#REF!</definedName>
    <definedName name="_27A397">#REF!</definedName>
    <definedName name="_27A399">#REF!</definedName>
    <definedName name="_27A404">#REF!</definedName>
    <definedName name="_27A469">#REF!</definedName>
    <definedName name="_27A472">#REF!</definedName>
    <definedName name="_27A584">#REF!</definedName>
    <definedName name="_27A585">#REF!</definedName>
    <definedName name="_27A586">#REF!</definedName>
    <definedName name="_27A595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Excel_BuiltIn_Print_Titles_1_1_1_1" localSheetId="5">#REF!</definedName>
    <definedName name="_2Excel_BuiltIn_Print_Titles_1_1_1_1">#REF!</definedName>
    <definedName name="_3__123Graph_CCart_Utilidad" hidden="1">#REF!</definedName>
    <definedName name="_3_10_1">#REF!</definedName>
    <definedName name="_3_10_2">#REF!</definedName>
    <definedName name="_3_10_3">#REF!</definedName>
    <definedName name="_3_10_4">#REF!</definedName>
    <definedName name="_3_10_5">#REF!</definedName>
    <definedName name="_3_11">#REF!</definedName>
    <definedName name="_34Excel_BuiltIn_Print_Titles_3_1">#REF!,#REF!</definedName>
    <definedName name="_3ane_o10">#REF!</definedName>
    <definedName name="_4__123Graph_LBL_ACart_Utilidad" hidden="1">#REF!</definedName>
    <definedName name="_4_10">#REF!</definedName>
    <definedName name="_4_11">#REF!</definedName>
    <definedName name="_4_12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5">#REF!</definedName>
    <definedName name="_5__123Graph_LBL_BCart_Utilidad" hidden="1">#REF!</definedName>
    <definedName name="_5_10">#REF!</definedName>
    <definedName name="_5_11">#REF!</definedName>
    <definedName name="_5_12">#REF!</definedName>
    <definedName name="_5_13">#REF!</definedName>
    <definedName name="_5_14">#REF!</definedName>
    <definedName name="_5_15">#REF!</definedName>
    <definedName name="_5_16">#REF!</definedName>
    <definedName name="_5_17">#REF!</definedName>
    <definedName name="_5_18">#REF!</definedName>
    <definedName name="_5_19">#REF!</definedName>
    <definedName name="_5_20">#REF!</definedName>
    <definedName name="_5_21">#REF!</definedName>
    <definedName name="_5_22">#REF!</definedName>
    <definedName name="_6__123Graph_LBL_CCart_Utilidad" hidden="1">#REF!</definedName>
    <definedName name="_68Excel_BuiltIn_Print_Titles_4_1">#REF!</definedName>
    <definedName name="_7__123Graph_XCart_Utilidad" hidden="1">#REF!</definedName>
    <definedName name="_911A">#REF!</definedName>
    <definedName name="_912A">#REF!</definedName>
    <definedName name="_921A">#REF!</definedName>
    <definedName name="_922A">#REF!</definedName>
    <definedName name="_a1" localSheetId="10" hidden="1">{"TAB1",#N/A,TRUE,"GENERAL";"TAB2",#N/A,TRUE,"GENERAL";"TAB3",#N/A,TRUE,"GENERAL";"TAB4",#N/A,TRUE,"GENERAL";"TAB5",#N/A,TRUE,"GENERAL"}</definedName>
    <definedName name="_a1" localSheetId="2" hidden="1">{"TAB1",#N/A,TRUE,"GENERAL";"TAB2",#N/A,TRUE,"GENERAL";"TAB3",#N/A,TRUE,"GENERAL";"TAB4",#N/A,TRUE,"GENERAL";"TAB5",#N/A,TRUE,"GENERAL"}</definedName>
    <definedName name="_a1">#REF!</definedName>
    <definedName name="_A17000">#REF!</definedName>
    <definedName name="_A20000">#REF!</definedName>
    <definedName name="_A251140">#REF!</definedName>
    <definedName name="_A251150">#REF!</definedName>
    <definedName name="_a3" localSheetId="10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>#REF!</definedName>
    <definedName name="_A30000">#REF!</definedName>
    <definedName name="_a4" localSheetId="10" hidden="1">{"via1",#N/A,TRUE,"general";"via2",#N/A,TRUE,"general";"via3",#N/A,TRUE,"general"}</definedName>
    <definedName name="_a4" localSheetId="2" hidden="1">{"via1",#N/A,TRUE,"general";"via2",#N/A,TRUE,"general";"via3",#N/A,TRUE,"general"}</definedName>
    <definedName name="_a4">#REF!</definedName>
    <definedName name="_a5" localSheetId="10" hidden="1">{"TAB1",#N/A,TRUE,"GENERAL";"TAB2",#N/A,TRUE,"GENERAL";"TAB3",#N/A,TRUE,"GENERAL";"TAB4",#N/A,TRUE,"GENERAL";"TAB5",#N/A,TRUE,"GENERAL"}</definedName>
    <definedName name="_a5" localSheetId="2" hidden="1">{"TAB1",#N/A,TRUE,"GENERAL";"TAB2",#N/A,TRUE,"GENERAL";"TAB3",#N/A,TRUE,"GENERAL";"TAB4",#N/A,TRUE,"GENERAL";"TAB5",#N/A,TRUE,"GENERAL"}</definedName>
    <definedName name="_a5">#REF!</definedName>
    <definedName name="_a6" localSheetId="10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>#REF!</definedName>
    <definedName name="_AAS1" localSheetId="10" hidden="1">{#N/A,#N/A,TRUE,"INGENIERIA";#N/A,#N/A,TRUE,"COMPRAS";#N/A,#N/A,TRUE,"DIRECCION";#N/A,#N/A,TRUE,"RESUMEN"}</definedName>
    <definedName name="_AAS1" localSheetId="2" hidden="1">{#N/A,#N/A,TRUE,"INGENIERIA";#N/A,#N/A,TRUE,"COMPRAS";#N/A,#N/A,TRUE,"DIRECCION";#N/A,#N/A,TRUE,"RESUMEN"}</definedName>
    <definedName name="_AAS1">#REF!</definedName>
    <definedName name="_ABC1" localSheetId="10" hidden="1">{#N/A,#N/A,TRUE,"1842CWN0"}</definedName>
    <definedName name="_ABC1" localSheetId="2" hidden="1">{#N/A,#N/A,TRUE,"1842CWN0"}</definedName>
    <definedName name="_ABC1">#REF!</definedName>
    <definedName name="_abc2" localSheetId="10" hidden="1">{#N/A,#N/A,TRUE,"1842CWN0"}</definedName>
    <definedName name="_abc2" localSheetId="2" hidden="1">{#N/A,#N/A,TRUE,"1842CWN0"}</definedName>
    <definedName name="_abc2">#REF!</definedName>
    <definedName name="_ACERO">#REF!</definedName>
    <definedName name="_Adi2">#REF!</definedName>
    <definedName name="_Adi3">#REF!</definedName>
    <definedName name="_Ady1">#REF!</definedName>
    <definedName name="_Ady2">#REF!</definedName>
    <definedName name="_Ady3">#REF!</definedName>
    <definedName name="_AFC1">#REF!</definedName>
    <definedName name="_AFC3">#REF!</definedName>
    <definedName name="_AFC5">#REF!</definedName>
    <definedName name="_Afe1">#REF!,#REF!</definedName>
    <definedName name="_aiu2">#REF!</definedName>
    <definedName name="_ALL4">#REF!</definedName>
    <definedName name="_ALM1">#REF!</definedName>
    <definedName name="_Alt2">#REF!</definedName>
    <definedName name="_Alt3">#REF!</definedName>
    <definedName name="_And1">#REF!</definedName>
    <definedName name="_And2">#REF!</definedName>
    <definedName name="_And3">#REF!</definedName>
    <definedName name="_ane7">#REF!</definedName>
    <definedName name="_ane8">#REF!</definedName>
    <definedName name="_Ant2">#REF!</definedName>
    <definedName name="_Ant3">#REF!</definedName>
    <definedName name="_apu1">#REF!</definedName>
    <definedName name="_APU101">#REF!</definedName>
    <definedName name="_APU1010">#REF!</definedName>
    <definedName name="_APU1011">#REF!</definedName>
    <definedName name="_APU1012">#REF!</definedName>
    <definedName name="_APU1013">#REF!</definedName>
    <definedName name="_APU1014">#REF!</definedName>
    <definedName name="_APU102">#REF!</definedName>
    <definedName name="_APU103">#REF!</definedName>
    <definedName name="_APU104">#REF!</definedName>
    <definedName name="_APU105">#REF!</definedName>
    <definedName name="_APU106">#REF!</definedName>
    <definedName name="_APU107">#REF!</definedName>
    <definedName name="_APU108">#REF!</definedName>
    <definedName name="_APU109">#REF!</definedName>
    <definedName name="_APU11">#REF!</definedName>
    <definedName name="_APU110">#REF!</definedName>
    <definedName name="_APU1101">#REF!</definedName>
    <definedName name="_APU1102">#REF!</definedName>
    <definedName name="_APU1103">#REF!</definedName>
    <definedName name="_APU1104">#REF!</definedName>
    <definedName name="_APU1105">#REF!</definedName>
    <definedName name="_APU1106">#REF!</definedName>
    <definedName name="_APU1107">#REF!</definedName>
    <definedName name="_APU1108">#REF!</definedName>
    <definedName name="_APU1109">#REF!</definedName>
    <definedName name="_APU1110">#REF!</definedName>
    <definedName name="_APU1111">#REF!</definedName>
    <definedName name="_APU1112">#REF!</definedName>
    <definedName name="_APU1113">#REF!</definedName>
    <definedName name="_APU1114">#REF!</definedName>
    <definedName name="_APU1115">#REF!</definedName>
    <definedName name="_APU1116">#REF!</definedName>
    <definedName name="_APU1117">#REF!</definedName>
    <definedName name="_APU12">#REF!</definedName>
    <definedName name="_APU1201">#REF!</definedName>
    <definedName name="_APU1202">#REF!</definedName>
    <definedName name="_APU1203">#REF!</definedName>
    <definedName name="_APU1204">#REF!</definedName>
    <definedName name="_APU1205">#REF!</definedName>
    <definedName name="_APU1206">#REF!</definedName>
    <definedName name="_APU1207">#REF!</definedName>
    <definedName name="_APU1208">#REF!</definedName>
    <definedName name="_APU1209">#REF!</definedName>
    <definedName name="_APU1210">#REF!</definedName>
    <definedName name="_APU1211">#REF!</definedName>
    <definedName name="_APU1212">#REF!</definedName>
    <definedName name="_APU1213">#REF!</definedName>
    <definedName name="_APU1214">#REF!</definedName>
    <definedName name="_APU1215">#REF!</definedName>
    <definedName name="_APU1216">#REF!</definedName>
    <definedName name="_APU1217">#REF!</definedName>
    <definedName name="_APU1218">#REF!</definedName>
    <definedName name="_APU1219">#REF!</definedName>
    <definedName name="_APU1220">#REF!</definedName>
    <definedName name="_APU13">#REF!</definedName>
    <definedName name="_APU1301">#REF!</definedName>
    <definedName name="_APU1302">#REF!</definedName>
    <definedName name="_APU1303">#REF!</definedName>
    <definedName name="_APU1304">#REF!</definedName>
    <definedName name="_APU1305">#REF!</definedName>
    <definedName name="_APU1306">#REF!</definedName>
    <definedName name="_APU1307">#REF!</definedName>
    <definedName name="_APU1308">#REF!</definedName>
    <definedName name="_APU1309">#REF!</definedName>
    <definedName name="_APU1310">#REF!</definedName>
    <definedName name="_APU1311">#REF!</definedName>
    <definedName name="_APU1312">#REF!</definedName>
    <definedName name="_APU1313">#REF!</definedName>
    <definedName name="_APU1314">#REF!</definedName>
    <definedName name="_APU1315">#REF!</definedName>
    <definedName name="_APU1316">#REF!</definedName>
    <definedName name="_APU1317">#REF!</definedName>
    <definedName name="_APU1318">#REF!</definedName>
    <definedName name="_APU1319">#REF!</definedName>
    <definedName name="_APU1320">#REF!</definedName>
    <definedName name="_APU1321">#REF!</definedName>
    <definedName name="_APU1322">#REF!</definedName>
    <definedName name="_APU1323">#REF!</definedName>
    <definedName name="_APU1324">#REF!</definedName>
    <definedName name="_APU1325">#REF!</definedName>
    <definedName name="_APU1326">#REF!</definedName>
    <definedName name="_APU1327">#REF!</definedName>
    <definedName name="_APU1328">#REF!</definedName>
    <definedName name="_APU1329">#REF!</definedName>
    <definedName name="_APU1330">#REF!</definedName>
    <definedName name="_APU1331">#REF!</definedName>
    <definedName name="_APU1332">#REF!</definedName>
    <definedName name="_APU1333">#REF!</definedName>
    <definedName name="_APU1334">#REF!</definedName>
    <definedName name="_APU1335">#REF!</definedName>
    <definedName name="_APU14">#REF!</definedName>
    <definedName name="_APU1401">#REF!</definedName>
    <definedName name="_APU1402">#REF!</definedName>
    <definedName name="_APU1403">#REF!</definedName>
    <definedName name="_APU1404">#REF!</definedName>
    <definedName name="_APU15">#REF!</definedName>
    <definedName name="_APU1501">#REF!</definedName>
    <definedName name="_APU1502">#REF!</definedName>
    <definedName name="_APU1503">#REF!</definedName>
    <definedName name="_APU1504">#REF!</definedName>
    <definedName name="_APU1505">#REF!</definedName>
    <definedName name="_APU1506">#REF!</definedName>
    <definedName name="_APU1507">#REF!</definedName>
    <definedName name="_APU1508">#REF!</definedName>
    <definedName name="_APU1509">#REF!</definedName>
    <definedName name="_APU16">#REF!</definedName>
    <definedName name="_APU17">#REF!</definedName>
    <definedName name="_APU18">#REF!</definedName>
    <definedName name="_APU19">#REF!</definedName>
    <definedName name="_APU21">#REF!</definedName>
    <definedName name="_APU22">#REF!</definedName>
    <definedName name="_APU221">#REF!</definedName>
    <definedName name="_APU23">#REF!</definedName>
    <definedName name="_APU24">#REF!</definedName>
    <definedName name="_APU25">#REF!</definedName>
    <definedName name="_APU26">#REF!</definedName>
    <definedName name="_APU27">#REF!</definedName>
    <definedName name="_APU28">#REF!</definedName>
    <definedName name="_APU3">#REF!</definedName>
    <definedName name="_APU31">#REF!</definedName>
    <definedName name="_APU310">#REF!</definedName>
    <definedName name="_APU311">#REF!</definedName>
    <definedName name="_APU312">#REF!</definedName>
    <definedName name="_APU313">#REF!</definedName>
    <definedName name="_APU314">#REF!</definedName>
    <definedName name="_APU315">#REF!</definedName>
    <definedName name="_APU32">#REF!</definedName>
    <definedName name="_APU33">#REF!</definedName>
    <definedName name="_APU34">#REF!</definedName>
    <definedName name="_APU35">#REF!</definedName>
    <definedName name="_APU36">#REF!</definedName>
    <definedName name="_APU37">#REF!</definedName>
    <definedName name="_APU38">#REF!</definedName>
    <definedName name="_APU39">#REF!</definedName>
    <definedName name="_APU41">#REF!</definedName>
    <definedName name="_APU410">#REF!</definedName>
    <definedName name="_APU411">#REF!</definedName>
    <definedName name="_APU412">#REF!</definedName>
    <definedName name="_APU413">#REF!</definedName>
    <definedName name="_APU414">#REF!</definedName>
    <definedName name="_APU415">#REF!</definedName>
    <definedName name="_APU416">#REF!</definedName>
    <definedName name="_APU417">#REF!</definedName>
    <definedName name="_APU42">#REF!</definedName>
    <definedName name="_APU43">#REF!</definedName>
    <definedName name="_APU44">#REF!</definedName>
    <definedName name="_APU45">#REF!</definedName>
    <definedName name="_APU46">#REF!</definedName>
    <definedName name="_APU465">#REF!</definedName>
    <definedName name="_APU47">#REF!</definedName>
    <definedName name="_APU48">#REF!</definedName>
    <definedName name="_APU49">#REF!</definedName>
    <definedName name="_APU51">#REF!</definedName>
    <definedName name="_APU510">#REF!</definedName>
    <definedName name="_APU511">#REF!</definedName>
    <definedName name="_APU512">#REF!</definedName>
    <definedName name="_APU513">#REF!</definedName>
    <definedName name="_APU514">#REF!</definedName>
    <definedName name="_APU515">#REF!</definedName>
    <definedName name="_APU516">#REF!</definedName>
    <definedName name="_APU517">#REF!</definedName>
    <definedName name="_APU518">#REF!</definedName>
    <definedName name="_APU519">#REF!</definedName>
    <definedName name="_APU52">#REF!</definedName>
    <definedName name="_APU520">#REF!</definedName>
    <definedName name="_APU521">#REF!</definedName>
    <definedName name="_APU522">#REF!</definedName>
    <definedName name="_APU523">#REF!</definedName>
    <definedName name="_APU524">#REF!</definedName>
    <definedName name="_APU525">#REF!</definedName>
    <definedName name="_APU526">#REF!</definedName>
    <definedName name="_APU527">#REF!</definedName>
    <definedName name="_APU528">#REF!</definedName>
    <definedName name="_APU529">#REF!</definedName>
    <definedName name="_APU53">#REF!</definedName>
    <definedName name="_APU530">#REF!</definedName>
    <definedName name="_APU531">#REF!</definedName>
    <definedName name="_APU532">#REF!</definedName>
    <definedName name="_APU533">#REF!</definedName>
    <definedName name="_APU54">#REF!</definedName>
    <definedName name="_APU55">#REF!</definedName>
    <definedName name="_APU56">#REF!</definedName>
    <definedName name="_APU57">#REF!</definedName>
    <definedName name="_APU58">#REF!</definedName>
    <definedName name="_APU59">#REF!</definedName>
    <definedName name="_APU61">#REF!</definedName>
    <definedName name="_APU610">#REF!</definedName>
    <definedName name="_APU611">#REF!</definedName>
    <definedName name="_APU612">#REF!</definedName>
    <definedName name="_APU613">#REF!</definedName>
    <definedName name="_APU614">#REF!</definedName>
    <definedName name="_APU62">#REF!</definedName>
    <definedName name="_APU63">#REF!</definedName>
    <definedName name="_APU64">#REF!</definedName>
    <definedName name="_APU65">#REF!</definedName>
    <definedName name="_APU66">#REF!</definedName>
    <definedName name="_APU67">#REF!</definedName>
    <definedName name="_APU68">#REF!</definedName>
    <definedName name="_APU69">#REF!</definedName>
    <definedName name="_APU71">#REF!</definedName>
    <definedName name="_APU72">#REF!</definedName>
    <definedName name="_APU73">#REF!</definedName>
    <definedName name="_APU74">#REF!</definedName>
    <definedName name="_APU75">#REF!</definedName>
    <definedName name="_APU76">#REF!</definedName>
    <definedName name="_APU77">#REF!</definedName>
    <definedName name="_APU78">#REF!</definedName>
    <definedName name="_APU81">#REF!</definedName>
    <definedName name="_APU810">#REF!</definedName>
    <definedName name="_APU811">#REF!</definedName>
    <definedName name="_APU812">#REF!</definedName>
    <definedName name="_APU813">#REF!</definedName>
    <definedName name="_APU814">#REF!</definedName>
    <definedName name="_APU82">#REF!</definedName>
    <definedName name="_APU83">#REF!</definedName>
    <definedName name="_APU84">#REF!</definedName>
    <definedName name="_APU85">#REF!</definedName>
    <definedName name="_APU86">#REF!</definedName>
    <definedName name="_APU87">#REF!</definedName>
    <definedName name="_APU88">#REF!</definedName>
    <definedName name="_APU89">#REF!</definedName>
    <definedName name="_APU91">#REF!</definedName>
    <definedName name="_APU910">#REF!</definedName>
    <definedName name="_APU911">#REF!</definedName>
    <definedName name="_APU912">#REF!</definedName>
    <definedName name="_APU913">#REF!</definedName>
    <definedName name="_APU914">#REF!</definedName>
    <definedName name="_APU915">#REF!</definedName>
    <definedName name="_APU92">#REF!</definedName>
    <definedName name="_APU93">#REF!</definedName>
    <definedName name="_APU94">#REF!</definedName>
    <definedName name="_APU95">#REF!</definedName>
    <definedName name="_APU96">#REF!</definedName>
    <definedName name="_APU97">#REF!</definedName>
    <definedName name="_APU98">#REF!</definedName>
    <definedName name="_APU99">#REF!</definedName>
    <definedName name="_Atp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">"#REF!"</definedName>
    <definedName name="_b_1">"#REF!"</definedName>
    <definedName name="_b_2">"#REF!"</definedName>
    <definedName name="_b_3">"#REF!"</definedName>
    <definedName name="_B136044">#REF!</definedName>
    <definedName name="_B150019">#REF!</definedName>
    <definedName name="_B195381">#REF!</definedName>
    <definedName name="_b2" localSheetId="10" hidden="1">{"TAB1",#N/A,TRUE,"GENERAL";"TAB2",#N/A,TRUE,"GENERAL";"TAB3",#N/A,TRUE,"GENERAL";"TAB4",#N/A,TRUE,"GENERAL";"TAB5",#N/A,TRUE,"GENERAL"}</definedName>
    <definedName name="_b2" localSheetId="2" hidden="1">{"TAB1",#N/A,TRUE,"GENERAL";"TAB2",#N/A,TRUE,"GENERAL";"TAB3",#N/A,TRUE,"GENERAL";"TAB4",#N/A,TRUE,"GENERAL";"TAB5",#N/A,TRUE,"GENERAL"}</definedName>
    <definedName name="_b2">#REF!</definedName>
    <definedName name="_b3" localSheetId="10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>#REF!</definedName>
    <definedName name="_b4" localSheetId="10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>#REF!</definedName>
    <definedName name="_b5" localSheetId="10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>#REF!</definedName>
    <definedName name="_b6" localSheetId="10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>#REF!</definedName>
    <definedName name="_b7" localSheetId="10" hidden="1">{"via1",#N/A,TRUE,"general";"via2",#N/A,TRUE,"general";"via3",#N/A,TRUE,"general"}</definedName>
    <definedName name="_b7" localSheetId="2" hidden="1">{"via1",#N/A,TRUE,"general";"via2",#N/A,TRUE,"general";"via3",#N/A,TRUE,"general"}</definedName>
    <definedName name="_b7">#REF!</definedName>
    <definedName name="_b8" localSheetId="10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>#REF!</definedName>
    <definedName name="_bb9" localSheetId="10" hidden="1">{"TAB1",#N/A,TRUE,"GENERAL";"TAB2",#N/A,TRUE,"GENERAL";"TAB3",#N/A,TRUE,"GENERAL";"TAB4",#N/A,TRUE,"GENERAL";"TAB5",#N/A,TRUE,"GENERAL"}</definedName>
    <definedName name="_bb9" localSheetId="2" hidden="1">{"TAB1",#N/A,TRUE,"GENERAL";"TAB2",#N/A,TRUE,"GENERAL";"TAB3",#N/A,TRUE,"GENERAL";"TAB4",#N/A,TRUE,"GENERAL";"TAB5",#N/A,TRUE,"GENERAL"}</definedName>
    <definedName name="_bb9">#REF!</definedName>
    <definedName name="_bd1">#REF!</definedName>
    <definedName name="_bgb5" localSheetId="10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>#REF!</definedName>
    <definedName name="_BGC1">#REF!</definedName>
    <definedName name="_BGC3">#REF!</definedName>
    <definedName name="_BGC5">#REF!</definedName>
    <definedName name="_BRI10">#REF!</definedName>
    <definedName name="_BRI12">#REF!</definedName>
    <definedName name="_BRI3">#REF!</definedName>
    <definedName name="_BRI4">#REF!</definedName>
    <definedName name="_BRI6">#REF!</definedName>
    <definedName name="_BRI8">#REF!</definedName>
    <definedName name="_c">"#REF!"</definedName>
    <definedName name="_c_1">"#REF!"</definedName>
    <definedName name="_c_2">"#REF!"</definedName>
    <definedName name="_CAC1">#REF!</definedName>
    <definedName name="_CAC3">#REF!</definedName>
    <definedName name="_CAC5">#REF!</definedName>
    <definedName name="_CAP1">#REF!</definedName>
    <definedName name="_CAP10">#REF!</definedName>
    <definedName name="_CAP11">#REF!</definedName>
    <definedName name="_CAP12">#REF!</definedName>
    <definedName name="_CAP13">#REF!</definedName>
    <definedName name="_CAP14">#REF!</definedName>
    <definedName name="_CAP15">#REF!</definedName>
    <definedName name="_CAP16">#REF!</definedName>
    <definedName name="_CAP17">#REF!</definedName>
    <definedName name="_CAP18">#REF!</definedName>
    <definedName name="_CAP19">#REF!</definedName>
    <definedName name="_CAP2">#REF!</definedName>
    <definedName name="_CAP20">#REF!</definedName>
    <definedName name="_CAP3">#REF!</definedName>
    <definedName name="_CAP4">#REF!</definedName>
    <definedName name="_CAP5">#REF!</definedName>
    <definedName name="_CAP6">#REF!</definedName>
    <definedName name="_CAP7">#REF!</definedName>
    <definedName name="_CAP8">#REF!</definedName>
    <definedName name="_CAP9">#REF!</definedName>
    <definedName name="_CD1">#REF!</definedName>
    <definedName name="_CHD1045">#REF!</definedName>
    <definedName name="_CHD1090">#REF!</definedName>
    <definedName name="_CHD1245">#REF!</definedName>
    <definedName name="_CHD1290">#REF!</definedName>
    <definedName name="_CHD445">#REF!</definedName>
    <definedName name="_CHD490">#REF!</definedName>
    <definedName name="_CHD645">#REF!</definedName>
    <definedName name="_CHD690">#REF!</definedName>
    <definedName name="_CHD691">#REF!</definedName>
    <definedName name="_CHD845">#REF!</definedName>
    <definedName name="_CHD890">#REF!</definedName>
    <definedName name="_CMO1">#REF!</definedName>
    <definedName name="_CMO2">#REF!</definedName>
    <definedName name="_CMO3">#REF!</definedName>
    <definedName name="_CMO4">#REF!</definedName>
    <definedName name="_CMO5">#REF!</definedName>
    <definedName name="_CMU005" hidden="1">#REF!</definedName>
    <definedName name="_cmu05">#REF!</definedName>
    <definedName name="_Cod1">#REF!</definedName>
    <definedName name="_COD906">#REF!</definedName>
    <definedName name="_COD9120">#REF!</definedName>
    <definedName name="_cod91200">#REF!</definedName>
    <definedName name="_cod9120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on1">#REF!</definedName>
    <definedName name="_CON1500">#REF!</definedName>
    <definedName name="_Con2">#REF!</definedName>
    <definedName name="_CON2200">#REF!</definedName>
    <definedName name="_CON2500">#REF!</definedName>
    <definedName name="_Con3">#REF!</definedName>
    <definedName name="_con3000">#REF!</definedName>
    <definedName name="_CON3500">#REF!</definedName>
    <definedName name="_CRL1">#REF!</definedName>
    <definedName name="_Cta5120">#REF!</definedName>
    <definedName name="_cua1">#REF!</definedName>
    <definedName name="_D119353">#REF!</definedName>
    <definedName name="_D151661">#REF!</definedName>
    <definedName name="_DCI1">#REF!</definedName>
    <definedName name="_DDS1">#REF!</definedName>
    <definedName name="_DEC93">#REF!</definedName>
    <definedName name="_DGO1">#REF!</definedName>
    <definedName name="_DGP1">#REF!</definedName>
    <definedName name="_DIJ1">#REF!</definedName>
    <definedName name="_DMD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">"#REF!"</definedName>
    <definedName name="_e_1">"#REF!"</definedName>
    <definedName name="_e_2">"#REF!"</definedName>
    <definedName name="_e_6">#NAME?</definedName>
    <definedName name="_e_7">#NAME?</definedName>
    <definedName name="_e_8">#NAME?</definedName>
    <definedName name="_ECP1">#REF!</definedName>
    <definedName name="_Ega2">#REF!</definedName>
    <definedName name="_Ega3">#REF!</definedName>
    <definedName name="_Ele2">#REF!</definedName>
    <definedName name="_Ele3">#REF!</definedName>
    <definedName name="_EMC2">#REF!</definedName>
    <definedName name="_EMC4">#REF!</definedName>
    <definedName name="_EMP10">#REF!</definedName>
    <definedName name="_EMP12">#REF!</definedName>
    <definedName name="_EMP3">#REF!</definedName>
    <definedName name="_EMP4">#REF!</definedName>
    <definedName name="_EMP6">#REF!</definedName>
    <definedName name="_EMP8">#REF!</definedName>
    <definedName name="_ENE16" localSheetId="56" hidden="1">{#N/A,#N/A,FALSE,"Hoja1";#N/A,#N/A,FALSE,"Hoja2"}</definedName>
    <definedName name="_ENE16" localSheetId="57" hidden="1">{#N/A,#N/A,FALSE,"Hoja1";#N/A,#N/A,FALSE,"Hoja2"}</definedName>
    <definedName name="_ENE16" localSheetId="58" hidden="1">{#N/A,#N/A,FALSE,"Hoja1";#N/A,#N/A,FALSE,"Hoja2"}</definedName>
    <definedName name="_ENE16" hidden="1">{#N/A,#N/A,FALSE,"Hoja1";#N/A,#N/A,FALSE,"Hoja2"}</definedName>
    <definedName name="_Epm2">#REF!</definedName>
    <definedName name="_Epm3">#REF!</definedName>
    <definedName name="_ESP1">#REF!</definedName>
    <definedName name="_ESP2">#REF!</definedName>
    <definedName name="_ESP3">#REF!</definedName>
    <definedName name="_ESP4">#REF!</definedName>
    <definedName name="_EST1" localSheetId="5">#REF!</definedName>
    <definedName name="_EST1">#REF!</definedName>
    <definedName name="_EST10" localSheetId="5">#REF!</definedName>
    <definedName name="_EST10">#REF!</definedName>
    <definedName name="_EST11" localSheetId="5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53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EXE.FLUJPO">#REF!</definedName>
    <definedName name="_F" localSheetId="10">#N/A</definedName>
    <definedName name="_F" localSheetId="2">#N/A</definedName>
    <definedName name="_F" hidden="1">#REF!</definedName>
    <definedName name="_F_1">#NAME?</definedName>
    <definedName name="_F_2">#NAME?</definedName>
    <definedName name="_F_4">#NAME?</definedName>
    <definedName name="_F_6">#NAME?</definedName>
    <definedName name="_F_7">#NAME?</definedName>
    <definedName name="_F_8">#NAME?</definedName>
    <definedName name="_F10">#REF!</definedName>
    <definedName name="_F206218">#REF!</definedName>
    <definedName name="_f211166">#REF!</definedName>
    <definedName name="_FC">#REF!</definedName>
    <definedName name="_fcv1">#REF!</definedName>
    <definedName name="_FEB1">#REF!</definedName>
    <definedName name="_fei1">#REF!</definedName>
    <definedName name="_fei10">#REF!</definedName>
    <definedName name="_fei11">#REF!</definedName>
    <definedName name="_fei12">#REF!</definedName>
    <definedName name="_fei13">#REF!</definedName>
    <definedName name="_fei14">#REF!</definedName>
    <definedName name="_fei15">#REF!</definedName>
    <definedName name="_fei16">#REF!</definedName>
    <definedName name="_fei17">#REF!</definedName>
    <definedName name="_fei18">#REF!</definedName>
    <definedName name="_fei19">#REF!</definedName>
    <definedName name="_fei2">#REF!</definedName>
    <definedName name="_fei3">#REF!</definedName>
    <definedName name="_fei4">#REF!</definedName>
    <definedName name="_fei5">#REF!</definedName>
    <definedName name="_fei6">#REF!</definedName>
    <definedName name="_fei7">#REF!</definedName>
    <definedName name="_fei8">#REF!</definedName>
    <definedName name="_fei9">#REF!</definedName>
    <definedName name="_ff2005">#N/A</definedName>
    <definedName name="_ff2005_1">#NAME?</definedName>
    <definedName name="_ff2005_2">#NAME?</definedName>
    <definedName name="_ff2005_4">#NAME?</definedName>
    <definedName name="_ff2005_6">#NAME?</definedName>
    <definedName name="_ff2005_7">#NAME?</definedName>
    <definedName name="_ff2005_8">#NAME?</definedName>
    <definedName name="_Fill" hidden="1">#REF!</definedName>
    <definedName name="_filllo">#REF!</definedName>
    <definedName name="_xlnm._FilterDatabase" localSheetId="7" hidden="1">BASICOS!$A$1:$A$68</definedName>
    <definedName name="_xlnm._FilterDatabase" localSheetId="8" hidden="1">'EST MERCADO'!$A$7:$D$110</definedName>
    <definedName name="_xlnm._FilterDatabase" localSheetId="0" hidden="1">#REF!</definedName>
    <definedName name="_xlnm._FilterDatabase" localSheetId="1" hidden="1">#REF!</definedName>
    <definedName name="_xlnm._FilterDatabase" hidden="1">#REF!</definedName>
    <definedName name="_FLUJO">#REF!</definedName>
    <definedName name="_FS01">#N/A</definedName>
    <definedName name="_FS01_1">#NAME?</definedName>
    <definedName name="_FS01_2">#NAME?</definedName>
    <definedName name="_FS01_4">#NAME?</definedName>
    <definedName name="_FS01_6">#NAME?</definedName>
    <definedName name="_FS01_7">#NAME?</definedName>
    <definedName name="_FS01_8">#NAME?</definedName>
    <definedName name="_G1">#N/A</definedName>
    <definedName name="_G2">#REF!</definedName>
    <definedName name="_g3" localSheetId="10" hidden="1">{"via1",#N/A,TRUE,"general";"via2",#N/A,TRUE,"general";"via3",#N/A,TRUE,"general"}</definedName>
    <definedName name="_g3" localSheetId="2" hidden="1">{"via1",#N/A,TRUE,"general";"via2",#N/A,TRUE,"general";"via3",#N/A,TRUE,"general"}</definedName>
    <definedName name="_g3">#REF!</definedName>
    <definedName name="_g4" localSheetId="10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>#REF!</definedName>
    <definedName name="_g5" localSheetId="10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>#REF!</definedName>
    <definedName name="_g6" localSheetId="10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>#REF!</definedName>
    <definedName name="_g7" localSheetId="10" hidden="1">{"TAB1",#N/A,TRUE,"GENERAL";"TAB2",#N/A,TRUE,"GENERAL";"TAB3",#N/A,TRUE,"GENERAL";"TAB4",#N/A,TRUE,"GENERAL";"TAB5",#N/A,TRUE,"GENERAL"}</definedName>
    <definedName name="_g7" localSheetId="2" hidden="1">{"TAB1",#N/A,TRUE,"GENERAL";"TAB2",#N/A,TRUE,"GENERAL";"TAB3",#N/A,TRUE,"GENERAL";"TAB4",#N/A,TRUE,"GENERAL";"TAB5",#N/A,TRUE,"GENERAL"}</definedName>
    <definedName name="_g7">#REF!</definedName>
    <definedName name="_GoBack">#REF!</definedName>
    <definedName name="_GR1" localSheetId="10" hidden="1">{"TAB1",#N/A,TRUE,"GENERAL";"TAB2",#N/A,TRUE,"GENERAL";"TAB3",#N/A,TRUE,"GENERAL";"TAB4",#N/A,TRUE,"GENERAL";"TAB5",#N/A,TRUE,"GENERAL"}</definedName>
    <definedName name="_GR1" localSheetId="2" hidden="1">{"TAB1",#N/A,TRUE,"GENERAL";"TAB2",#N/A,TRUE,"GENERAL";"TAB3",#N/A,TRUE,"GENERAL";"TAB4",#N/A,TRUE,"GENERAL";"TAB5",#N/A,TRUE,"GENERAL"}</definedName>
    <definedName name="_GR1">#REF!</definedName>
    <definedName name="_gtr4" localSheetId="10" hidden="1">{"via1",#N/A,TRUE,"general";"via2",#N/A,TRUE,"general";"via3",#N/A,TRUE,"general"}</definedName>
    <definedName name="_gtr4" localSheetId="2" hidden="1">{"via1",#N/A,TRUE,"general";"via2",#N/A,TRUE,"general";"via3",#N/A,TRUE,"general"}</definedName>
    <definedName name="_gtr4">#REF!</definedName>
    <definedName name="_h2" localSheetId="10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>#REF!</definedName>
    <definedName name="_h3" localSheetId="10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>#REF!</definedName>
    <definedName name="_h4" localSheetId="10" hidden="1">{"TAB1",#N/A,TRUE,"GENERAL";"TAB2",#N/A,TRUE,"GENERAL";"TAB3",#N/A,TRUE,"GENERAL";"TAB4",#N/A,TRUE,"GENERAL";"TAB5",#N/A,TRUE,"GENERAL"}</definedName>
    <definedName name="_h4" localSheetId="2" hidden="1">{"TAB1",#N/A,TRUE,"GENERAL";"TAB2",#N/A,TRUE,"GENERAL";"TAB3",#N/A,TRUE,"GENERAL";"TAB4",#N/A,TRUE,"GENERAL";"TAB5",#N/A,TRUE,"GENERAL"}</definedName>
    <definedName name="_h4">#REF!</definedName>
    <definedName name="_h5" localSheetId="10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>#REF!</definedName>
    <definedName name="_h6" localSheetId="10" hidden="1">{"via1",#N/A,TRUE,"general";"via2",#N/A,TRUE,"general";"via3",#N/A,TRUE,"general"}</definedName>
    <definedName name="_h6" localSheetId="2" hidden="1">{"via1",#N/A,TRUE,"general";"via2",#N/A,TRUE,"general";"via3",#N/A,TRUE,"general"}</definedName>
    <definedName name="_h6">#REF!</definedName>
    <definedName name="_h7" localSheetId="10" hidden="1">{"TAB1",#N/A,TRUE,"GENERAL";"TAB2",#N/A,TRUE,"GENERAL";"TAB3",#N/A,TRUE,"GENERAL";"TAB4",#N/A,TRUE,"GENERAL";"TAB5",#N/A,TRUE,"GENERAL"}</definedName>
    <definedName name="_h7" localSheetId="2" hidden="1">{"TAB1",#N/A,TRUE,"GENERAL";"TAB2",#N/A,TRUE,"GENERAL";"TAB3",#N/A,TRUE,"GENERAL";"TAB4",#N/A,TRUE,"GENERAL";"TAB5",#N/A,TRUE,"GENERAL"}</definedName>
    <definedName name="_h7">#REF!</definedName>
    <definedName name="_h8" localSheetId="10" hidden="1">{"via1",#N/A,TRUE,"general";"via2",#N/A,TRUE,"general";"via3",#N/A,TRUE,"general"}</definedName>
    <definedName name="_h8" localSheetId="2" hidden="1">{"via1",#N/A,TRUE,"general";"via2",#N/A,TRUE,"general";"via3",#N/A,TRUE,"general"}</definedName>
    <definedName name="_h8">#REF!</definedName>
    <definedName name="_hfh7" localSheetId="10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>#REF!</definedName>
    <definedName name="_hhg1" localSheetId="10" hidden="1">{#N/A,#N/A,TRUE,"1842CWN0"}</definedName>
    <definedName name="_hhg1" localSheetId="2" hidden="1">{#N/A,#N/A,TRUE,"1842CWN0"}</definedName>
    <definedName name="_hhg1">#REF!</definedName>
    <definedName name="_i">"#REF!"</definedName>
    <definedName name="_i_1">"#REF!"</definedName>
    <definedName name="_i_2">"#REF!"</definedName>
    <definedName name="_i4" localSheetId="10" hidden="1">{"via1",#N/A,TRUE,"general";"via2",#N/A,TRUE,"general";"via3",#N/A,TRUE,"general"}</definedName>
    <definedName name="_i4" localSheetId="2" hidden="1">{"via1",#N/A,TRUE,"general";"via2",#N/A,TRUE,"general";"via3",#N/A,TRUE,"general"}</definedName>
    <definedName name="_i4">#REF!</definedName>
    <definedName name="_i5" localSheetId="10" hidden="1">{"TAB1",#N/A,TRUE,"GENERAL";"TAB2",#N/A,TRUE,"GENERAL";"TAB3",#N/A,TRUE,"GENERAL";"TAB4",#N/A,TRUE,"GENERAL";"TAB5",#N/A,TRUE,"GENERAL"}</definedName>
    <definedName name="_i5" localSheetId="2" hidden="1">{"TAB1",#N/A,TRUE,"GENERAL";"TAB2",#N/A,TRUE,"GENERAL";"TAB3",#N/A,TRUE,"GENERAL";"TAB4",#N/A,TRUE,"GENERAL";"TAB5",#N/A,TRUE,"GENERAL"}</definedName>
    <definedName name="_i5">#REF!</definedName>
    <definedName name="_i6" localSheetId="10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>#REF!</definedName>
    <definedName name="_i7" localSheetId="10" hidden="1">{"via1",#N/A,TRUE,"general";"via2",#N/A,TRUE,"general";"via3",#N/A,TRUE,"general"}</definedName>
    <definedName name="_i7" localSheetId="2" hidden="1">{"via1",#N/A,TRUE,"general";"via2",#N/A,TRUE,"general";"via3",#N/A,TRUE,"general"}</definedName>
    <definedName name="_i7">#REF!</definedName>
    <definedName name="_i77" localSheetId="10" hidden="1">{"TAB1",#N/A,TRUE,"GENERAL";"TAB2",#N/A,TRUE,"GENERAL";"TAB3",#N/A,TRUE,"GENERAL";"TAB4",#N/A,TRUE,"GENERAL";"TAB5",#N/A,TRUE,"GENERAL"}</definedName>
    <definedName name="_i77" localSheetId="2" hidden="1">{"TAB1",#N/A,TRUE,"GENERAL";"TAB2",#N/A,TRUE,"GENERAL";"TAB3",#N/A,TRUE,"GENERAL";"TAB4",#N/A,TRUE,"GENERAL";"TAB5",#N/A,TRUE,"GENERAL"}</definedName>
    <definedName name="_i77">#REF!</definedName>
    <definedName name="_i8" localSheetId="10" hidden="1">{"via1",#N/A,TRUE,"general";"via2",#N/A,TRUE,"general";"via3",#N/A,TRUE,"general"}</definedName>
    <definedName name="_i8" localSheetId="2" hidden="1">{"via1",#N/A,TRUE,"general";"via2",#N/A,TRUE,"general";"via3",#N/A,TRUE,"general"}</definedName>
    <definedName name="_i8">#REF!</definedName>
    <definedName name="_i9" localSheetId="10" hidden="1">{"TAB1",#N/A,TRUE,"GENERAL";"TAB2",#N/A,TRUE,"GENERAL";"TAB3",#N/A,TRUE,"GENERAL";"TAB4",#N/A,TRUE,"GENERAL";"TAB5",#N/A,TRUE,"GENERAL"}</definedName>
    <definedName name="_i9" localSheetId="2" hidden="1">{"TAB1",#N/A,TRUE,"GENERAL";"TAB2",#N/A,TRUE,"GENERAL";"TAB3",#N/A,TRUE,"GENERAL";"TAB4",#N/A,TRUE,"GENERAL";"TAB5",#N/A,TRUE,"GENERAL"}</definedName>
    <definedName name="_i9">#REF!</definedName>
    <definedName name="_ICP1">#REF!</definedName>
    <definedName name="_IMP1">#REF!</definedName>
    <definedName name="_Inc1">#REF!</definedName>
    <definedName name="_Inc2">#REF!</definedName>
    <definedName name="_Inc3">#REF!</definedName>
    <definedName name="_INF1">#REF!</definedName>
    <definedName name="_Ing1">#REF!</definedName>
    <definedName name="_Ing2">#REF!</definedName>
    <definedName name="_Ing3">#REF!</definedName>
    <definedName name="_ipc1">#REF!</definedName>
    <definedName name="_ipc2">#REF!</definedName>
    <definedName name="_IPC2002">#REF!</definedName>
    <definedName name="_IPC2010">#REF!</definedName>
    <definedName name="_ipc3">#REF!</definedName>
    <definedName name="_ipc4">#REF!</definedName>
    <definedName name="_ITM4">#REF!</definedName>
    <definedName name="_IVA1">#REF!</definedName>
    <definedName name="_Jai1">#REF!</definedName>
    <definedName name="_Jai2">#REF!</definedName>
    <definedName name="_Jai3">#REF!</definedName>
    <definedName name="_jor2">#REF!</definedName>
    <definedName name="_jor3">#REF!</definedName>
    <definedName name="_K1" localSheetId="5">#REF!</definedName>
    <definedName name="_K1">#REF!</definedName>
    <definedName name="_k3" localSheetId="10" hidden="1">{"TAB1",#N/A,TRUE,"GENERAL";"TAB2",#N/A,TRUE,"GENERAL";"TAB3",#N/A,TRUE,"GENERAL";"TAB4",#N/A,TRUE,"GENERAL";"TAB5",#N/A,TRUE,"GENERAL"}</definedName>
    <definedName name="_k3" localSheetId="2" hidden="1">{"TAB1",#N/A,TRUE,"GENERAL";"TAB2",#N/A,TRUE,"GENERAL";"TAB3",#N/A,TRUE,"GENERAL";"TAB4",#N/A,TRUE,"GENERAL";"TAB5",#N/A,TRUE,"GENERAL"}</definedName>
    <definedName name="_k3">#REF!</definedName>
    <definedName name="_k4" localSheetId="10" hidden="1">{"via1",#N/A,TRUE,"general";"via2",#N/A,TRUE,"general";"via3",#N/A,TRUE,"general"}</definedName>
    <definedName name="_k4" localSheetId="2" hidden="1">{"via1",#N/A,TRUE,"general";"via2",#N/A,TRUE,"general";"via3",#N/A,TRUE,"general"}</definedName>
    <definedName name="_k4">#REF!</definedName>
    <definedName name="_k5" localSheetId="10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>#REF!</definedName>
    <definedName name="_k6" localSheetId="10" hidden="1">{"TAB1",#N/A,TRUE,"GENERAL";"TAB2",#N/A,TRUE,"GENERAL";"TAB3",#N/A,TRUE,"GENERAL";"TAB4",#N/A,TRUE,"GENERAL";"TAB5",#N/A,TRUE,"GENERAL"}</definedName>
    <definedName name="_k6" localSheetId="2" hidden="1">{"TAB1",#N/A,TRUE,"GENERAL";"TAB2",#N/A,TRUE,"GENERAL";"TAB3",#N/A,TRUE,"GENERAL";"TAB4",#N/A,TRUE,"GENERAL";"TAB5",#N/A,TRUE,"GENERAL"}</definedName>
    <definedName name="_k6">#REF!</definedName>
    <definedName name="_k7" localSheetId="10" hidden="1">{"via1",#N/A,TRUE,"general";"via2",#N/A,TRUE,"general";"via3",#N/A,TRUE,"general"}</definedName>
    <definedName name="_k7" localSheetId="2" hidden="1">{"via1",#N/A,TRUE,"general";"via2",#N/A,TRUE,"general";"via3",#N/A,TRUE,"general"}</definedName>
    <definedName name="_k7">#REF!</definedName>
    <definedName name="_k8" localSheetId="10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>#REF!</definedName>
    <definedName name="_k9" localSheetId="10" hidden="1">{"TAB1",#N/A,TRUE,"GENERAL";"TAB2",#N/A,TRUE,"GENERAL";"TAB3",#N/A,TRUE,"GENERAL";"TAB4",#N/A,TRUE,"GENERAL";"TAB5",#N/A,TRUE,"GENERAL"}</definedName>
    <definedName name="_k9" localSheetId="2" hidden="1">{"TAB1",#N/A,TRUE,"GENERAL";"TAB2",#N/A,TRUE,"GENERAL";"TAB3",#N/A,TRUE,"GENERAL";"TAB4",#N/A,TRUE,"GENERAL";"TAB5",#N/A,TRUE,"GENERAL"}</definedName>
    <definedName name="_k9">#REF!</definedName>
    <definedName name="_Key1" localSheetId="5" hidden="1">#REF!</definedName>
    <definedName name="_Key1" hidden="1">#REF!</definedName>
    <definedName name="_Key11">#REF!</definedName>
    <definedName name="_Key2" hidden="1">#REF!</definedName>
    <definedName name="_Key21">#REF!</definedName>
    <definedName name="_key3">#REF!</definedName>
    <definedName name="_key31">#REF!</definedName>
    <definedName name="_kjk6" localSheetId="10" hidden="1">{"TAB1",#N/A,TRUE,"GENERAL";"TAB2",#N/A,TRUE,"GENERAL";"TAB3",#N/A,TRUE,"GENERAL";"TAB4",#N/A,TRUE,"GENERAL";"TAB5",#N/A,TRUE,"GENERAL"}</definedName>
    <definedName name="_kjk6" localSheetId="2" hidden="1">{"TAB1",#N/A,TRUE,"GENERAL";"TAB2",#N/A,TRUE,"GENERAL";"TAB3",#N/A,TRUE,"GENERAL";"TAB4",#N/A,TRUE,"GENERAL";"TAB5",#N/A,TRUE,"GENERAL"}</definedName>
    <definedName name="_kjk6">#REF!</definedName>
    <definedName name="_L1">#REF!</definedName>
    <definedName name="_L2">#REF!</definedName>
    <definedName name="_l9001">#REF!</definedName>
    <definedName name="_l9001_1">#REF!</definedName>
    <definedName name="_l9001_2">#REF!</definedName>
    <definedName name="_l9001_4">#REF!</definedName>
    <definedName name="_lar03">#REF!</definedName>
    <definedName name="_LEO1">#REF!</definedName>
    <definedName name="_LEO11">#REF!</definedName>
    <definedName name="_LEO12">#REF!</definedName>
    <definedName name="_LEO13">#REF!</definedName>
    <definedName name="_LEO14">#REF!</definedName>
    <definedName name="_LEO15">#REF!</definedName>
    <definedName name="_LEO16">#REF!</definedName>
    <definedName name="_LEO17">#REF!</definedName>
    <definedName name="_LEO2">#REF!</definedName>
    <definedName name="_LEO3">#REF!</definedName>
    <definedName name="_LEO4">#REF!</definedName>
    <definedName name="_LEO5">#REF!</definedName>
    <definedName name="_LEO7">#REF!</definedName>
    <definedName name="_LEO8">#REF!</definedName>
    <definedName name="_LEO9">#REF!</definedName>
    <definedName name="_LEY80">#REF!</definedName>
    <definedName name="_LMO1">#REF!</definedName>
    <definedName name="_m">"#REF!"</definedName>
    <definedName name="_m_1">"#REF!"</definedName>
    <definedName name="_m_2">"#REF!"</definedName>
    <definedName name="_m3" localSheetId="10" hidden="1">{"via1",#N/A,TRUE,"general";"via2",#N/A,TRUE,"general";"via3",#N/A,TRUE,"general"}</definedName>
    <definedName name="_m3" localSheetId="2" hidden="1">{"via1",#N/A,TRUE,"general";"via2",#N/A,TRUE,"general";"via3",#N/A,TRUE,"general"}</definedName>
    <definedName name="_m3">#REF!</definedName>
    <definedName name="_m4" localSheetId="10" hidden="1">{"TAB1",#N/A,TRUE,"GENERAL";"TAB2",#N/A,TRUE,"GENERAL";"TAB3",#N/A,TRUE,"GENERAL";"TAB4",#N/A,TRUE,"GENERAL";"TAB5",#N/A,TRUE,"GENERAL"}</definedName>
    <definedName name="_m4" localSheetId="2" hidden="1">{"TAB1",#N/A,TRUE,"GENERAL";"TAB2",#N/A,TRUE,"GENERAL";"TAB3",#N/A,TRUE,"GENERAL";"TAB4",#N/A,TRUE,"GENERAL";"TAB5",#N/A,TRUE,"GENERAL"}</definedName>
    <definedName name="_m4">#REF!</definedName>
    <definedName name="_m5" localSheetId="10" hidden="1">{"via1",#N/A,TRUE,"general";"via2",#N/A,TRUE,"general";"via3",#N/A,TRUE,"general"}</definedName>
    <definedName name="_m5" localSheetId="2" hidden="1">{"via1",#N/A,TRUE,"general";"via2",#N/A,TRUE,"general";"via3",#N/A,TRUE,"general"}</definedName>
    <definedName name="_m5">#REF!</definedName>
    <definedName name="_m6" localSheetId="10" hidden="1">{"TAB1",#N/A,TRUE,"GENERAL";"TAB2",#N/A,TRUE,"GENERAL";"TAB3",#N/A,TRUE,"GENERAL";"TAB4",#N/A,TRUE,"GENERAL";"TAB5",#N/A,TRUE,"GENERAL"}</definedName>
    <definedName name="_m6" localSheetId="2" hidden="1">{"TAB1",#N/A,TRUE,"GENERAL";"TAB2",#N/A,TRUE,"GENERAL";"TAB3",#N/A,TRUE,"GENERAL";"TAB4",#N/A,TRUE,"GENERAL";"TAB5",#N/A,TRUE,"GENERAL"}</definedName>
    <definedName name="_m6">#REF!</definedName>
    <definedName name="_m7" localSheetId="10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>#REF!</definedName>
    <definedName name="_m8" localSheetId="10" hidden="1">{"via1",#N/A,TRUE,"general";"via2",#N/A,TRUE,"general";"via3",#N/A,TRUE,"general"}</definedName>
    <definedName name="_m8" localSheetId="2" hidden="1">{"via1",#N/A,TRUE,"general";"via2",#N/A,TRUE,"general";"via3",#N/A,TRUE,"general"}</definedName>
    <definedName name="_m8">#REF!</definedName>
    <definedName name="_m9" localSheetId="10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>#REF!</definedName>
    <definedName name="_MA2" localSheetId="5">#REF!</definedName>
    <definedName name="_MA2">#REF!</definedName>
    <definedName name="_MAR01">#REF!</definedName>
    <definedName name="_MAT1">#REF!</definedName>
    <definedName name="_MB1">#REF!</definedName>
    <definedName name="_MB2">#REF!</definedName>
    <definedName name="_MB3">#REF!</definedName>
    <definedName name="_MDC2">#REF!</definedName>
    <definedName name="_ME247">#REF!</definedName>
    <definedName name="_ME26">#REF!</definedName>
    <definedName name="_ME35">#REF!</definedName>
    <definedName name="_MERC">#REF!</definedName>
    <definedName name="_mes1">#REF!</definedName>
    <definedName name="_Mes2">#REF!</definedName>
    <definedName name="_Mes3">#REF!</definedName>
    <definedName name="_min2">#REF!</definedName>
    <definedName name="_MNO27">#REF!</definedName>
    <definedName name="_MOD1">#REF!</definedName>
    <definedName name="_MOR14">#REF!</definedName>
    <definedName name="_mor15">#REF!</definedName>
    <definedName name="_MOR16">#REF!</definedName>
    <definedName name="_mov1" localSheetId="56" hidden="1">{#N/A,#N/A,FALSE,"Hoja1";#N/A,#N/A,FALSE,"Hoja2"}</definedName>
    <definedName name="_mov1" localSheetId="57" hidden="1">{#N/A,#N/A,FALSE,"Hoja1";#N/A,#N/A,FALSE,"Hoja2"}</definedName>
    <definedName name="_mov1" localSheetId="58" hidden="1">{#N/A,#N/A,FALSE,"Hoja1";#N/A,#N/A,FALSE,"Hoja2"}</definedName>
    <definedName name="_mov1" hidden="1">{#N/A,#N/A,FALSE,"Hoja1";#N/A,#N/A,FALSE,"Hoja2"}</definedName>
    <definedName name="_MSC1">#REF!</definedName>
    <definedName name="_mun2">#REF!</definedName>
    <definedName name="_Mux1">#REF!</definedName>
    <definedName name="_Mux2">#REF!</definedName>
    <definedName name="_Mux3">#REF!</definedName>
    <definedName name="_Muy1">#REF!</definedName>
    <definedName name="_Muy2">#REF!</definedName>
    <definedName name="_Muy3">#REF!</definedName>
    <definedName name="_n1">#REF!</definedName>
    <definedName name="_n3" localSheetId="10" hidden="1">{"TAB1",#N/A,TRUE,"GENERAL";"TAB2",#N/A,TRUE,"GENERAL";"TAB3",#N/A,TRUE,"GENERAL";"TAB4",#N/A,TRUE,"GENERAL";"TAB5",#N/A,TRUE,"GENERAL"}</definedName>
    <definedName name="_n3" localSheetId="2" hidden="1">{"TAB1",#N/A,TRUE,"GENERAL";"TAB2",#N/A,TRUE,"GENERAL";"TAB3",#N/A,TRUE,"GENERAL";"TAB4",#N/A,TRUE,"GENERAL";"TAB5",#N/A,TRUE,"GENERAL"}</definedName>
    <definedName name="_n3">#REF!</definedName>
    <definedName name="_n4" localSheetId="10" hidden="1">{"via1",#N/A,TRUE,"general";"via2",#N/A,TRUE,"general";"via3",#N/A,TRUE,"general"}</definedName>
    <definedName name="_n4" localSheetId="2" hidden="1">{"via1",#N/A,TRUE,"general";"via2",#N/A,TRUE,"general";"via3",#N/A,TRUE,"general"}</definedName>
    <definedName name="_n4">#REF!</definedName>
    <definedName name="_n5" localSheetId="10" hidden="1">{"TAB1",#N/A,TRUE,"GENERAL";"TAB2",#N/A,TRUE,"GENERAL";"TAB3",#N/A,TRUE,"GENERAL";"TAB4",#N/A,TRUE,"GENERAL";"TAB5",#N/A,TRUE,"GENERAL"}</definedName>
    <definedName name="_n5" localSheetId="2" hidden="1">{"TAB1",#N/A,TRUE,"GENERAL";"TAB2",#N/A,TRUE,"GENERAL";"TAB3",#N/A,TRUE,"GENERAL";"TAB4",#N/A,TRUE,"GENERAL";"TAB5",#N/A,TRUE,"GENERAL"}</definedName>
    <definedName name="_n5">#REF!</definedName>
    <definedName name="_Nac2002">#REF!</definedName>
    <definedName name="_Nac2003">#REF!</definedName>
    <definedName name="_Nal2002">#REF!</definedName>
    <definedName name="_Nal2003">#REF!</definedName>
    <definedName name="_nbvc_">#REF!</definedName>
    <definedName name="_NG1">#REF!</definedName>
    <definedName name="_NG2">#REF!</definedName>
    <definedName name="_NG3">#REF!</definedName>
    <definedName name="_NG4">#REF!</definedName>
    <definedName name="_noa2">#REF!</definedName>
    <definedName name="_NOM1">#REF!</definedName>
    <definedName name="_NOM10">#REF!</definedName>
    <definedName name="_NOM11">#REF!</definedName>
    <definedName name="_NOM12">#REF!</definedName>
    <definedName name="_NOM13">#REF!</definedName>
    <definedName name="_NOM14">#REF!</definedName>
    <definedName name="_NOM15">#REF!</definedName>
    <definedName name="_NOM16">#REF!</definedName>
    <definedName name="_NOM17">#REF!</definedName>
    <definedName name="_NOM18">#REF!</definedName>
    <definedName name="_NOM19">#REF!</definedName>
    <definedName name="_NOM2">#REF!</definedName>
    <definedName name="_NOM20">#REF!</definedName>
    <definedName name="_NOM3">#REF!</definedName>
    <definedName name="_NOM4">#REF!</definedName>
    <definedName name="_NOM5">#REF!</definedName>
    <definedName name="_NOM6">#REF!</definedName>
    <definedName name="_NOM7">#REF!</definedName>
    <definedName name="_NOM8">#REF!</definedName>
    <definedName name="_NOM9">#REF!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10" hidden="1">{"via1",#N/A,TRUE,"general";"via2",#N/A,TRUE,"general";"via3",#N/A,TRUE,"general"}</definedName>
    <definedName name="_nyn7" localSheetId="2" hidden="1">{"via1",#N/A,TRUE,"general";"via2",#N/A,TRUE,"general";"via3",#N/A,TRUE,"general"}</definedName>
    <definedName name="_nyn7">#REF!</definedName>
    <definedName name="_O">#REF!</definedName>
    <definedName name="_o4" localSheetId="10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>#REF!</definedName>
    <definedName name="_o5" localSheetId="10" hidden="1">{"TAB1",#N/A,TRUE,"GENERAL";"TAB2",#N/A,TRUE,"GENERAL";"TAB3",#N/A,TRUE,"GENERAL";"TAB4",#N/A,TRUE,"GENERAL";"TAB5",#N/A,TRUE,"GENERAL"}</definedName>
    <definedName name="_o5" localSheetId="2" hidden="1">{"TAB1",#N/A,TRUE,"GENERAL";"TAB2",#N/A,TRUE,"GENERAL";"TAB3",#N/A,TRUE,"GENERAL";"TAB4",#N/A,TRUE,"GENERAL";"TAB5",#N/A,TRUE,"GENERAL"}</definedName>
    <definedName name="_o5">#REF!</definedName>
    <definedName name="_o6" localSheetId="10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>#REF!</definedName>
    <definedName name="_o7" localSheetId="10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>#REF!</definedName>
    <definedName name="_o8" localSheetId="10" hidden="1">{"via1",#N/A,TRUE,"general";"via2",#N/A,TRUE,"general";"via3",#N/A,TRUE,"general"}</definedName>
    <definedName name="_o8" localSheetId="2" hidden="1">{"via1",#N/A,TRUE,"general";"via2",#N/A,TRUE,"general";"via3",#N/A,TRUE,"general"}</definedName>
    <definedName name="_o8">#REF!</definedName>
    <definedName name="_o9" localSheetId="10" hidden="1">{"TAB1",#N/A,TRUE,"GENERAL";"TAB2",#N/A,TRUE,"GENERAL";"TAB3",#N/A,TRUE,"GENERAL";"TAB4",#N/A,TRUE,"GENERAL";"TAB5",#N/A,TRUE,"GENERAL"}</definedName>
    <definedName name="_o9" localSheetId="2" hidden="1">{"TAB1",#N/A,TRUE,"GENERAL";"TAB2",#N/A,TRUE,"GENERAL";"TAB3",#N/A,TRUE,"GENERAL";"TAB4",#N/A,TRUE,"GENERAL";"TAB5",#N/A,TRUE,"GENERAL"}</definedName>
    <definedName name="_o9">#REF!</definedName>
    <definedName name="_oa55">#REF!</definedName>
    <definedName name="_OCD1">#REF!</definedName>
    <definedName name="_OCI1">#REF!</definedName>
    <definedName name="_Ope1">#REF!</definedName>
    <definedName name="_Ope2">#REF!</definedName>
    <definedName name="_Ope3">#REF!</definedName>
    <definedName name="_Order1" localSheetId="0" hidden="1">0</definedName>
    <definedName name="_Order1" localSheetId="1" hidden="1">0</definedName>
    <definedName name="_Order1" hidden="1">255</definedName>
    <definedName name="_Order2" hidden="1">255</definedName>
    <definedName name="_ORO10" localSheetId="5">#REF!</definedName>
    <definedName name="_ORO10">#REF!</definedName>
    <definedName name="_ORO11" localSheetId="5">#REF!</definedName>
    <definedName name="_ORO11">#REF!</definedName>
    <definedName name="_ORO12" localSheetId="5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">#REF!</definedName>
    <definedName name="_p6" localSheetId="10" hidden="1">{"via1",#N/A,TRUE,"general";"via2",#N/A,TRUE,"general";"via3",#N/A,TRUE,"general"}</definedName>
    <definedName name="_p6" localSheetId="2" hidden="1">{"via1",#N/A,TRUE,"general";"via2",#N/A,TRUE,"general";"via3",#N/A,TRUE,"general"}</definedName>
    <definedName name="_p6">#REF!</definedName>
    <definedName name="_p7" localSheetId="10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>#REF!</definedName>
    <definedName name="_p8" localSheetId="10" hidden="1">{"TAB1",#N/A,TRUE,"GENERAL";"TAB2",#N/A,TRUE,"GENERAL";"TAB3",#N/A,TRUE,"GENERAL";"TAB4",#N/A,TRUE,"GENERAL";"TAB5",#N/A,TRUE,"GENERAL"}</definedName>
    <definedName name="_p8" localSheetId="2" hidden="1">{"TAB1",#N/A,TRUE,"GENERAL";"TAB2",#N/A,TRUE,"GENERAL";"TAB3",#N/A,TRUE,"GENERAL";"TAB4",#N/A,TRUE,"GENERAL";"TAB5",#N/A,TRUE,"GENERAL"}</definedName>
    <definedName name="_p8">#REF!</definedName>
    <definedName name="_Pa1">#REF!</definedName>
    <definedName name="_Pa2">#REF!</definedName>
    <definedName name="_Pa3">#REF!</definedName>
    <definedName name="_Pa4">#REF!</definedName>
    <definedName name="_Pae1">#REF!</definedName>
    <definedName name="_Pae2">#REF!</definedName>
    <definedName name="_Pae3">#REF!</definedName>
    <definedName name="_PAG1">#REF!</definedName>
    <definedName name="_Pag10">#REF!</definedName>
    <definedName name="_PAG2">#REF!</definedName>
    <definedName name="_PAG3">#REF!</definedName>
    <definedName name="_PAG4">#REF!</definedName>
    <definedName name="_PAG5">#REF!</definedName>
    <definedName name="_Parse_Out">#REF!</definedName>
    <definedName name="_PCG1">#REF!</definedName>
    <definedName name="_PG1">#REF!</definedName>
    <definedName name="_PG10">#REF!</definedName>
    <definedName name="_PG11">#REF!</definedName>
    <definedName name="_PG12">#REF!</definedName>
    <definedName name="_PG2">#REF!</definedName>
    <definedName name="_PG3">#REF!</definedName>
    <definedName name="_PG4">#REF!</definedName>
    <definedName name="_PG5">#REF!</definedName>
    <definedName name="_PG6">#REF!</definedName>
    <definedName name="_PG7">#REF!</definedName>
    <definedName name="_PG8">#REF!</definedName>
    <definedName name="_PG9">#REF!</definedName>
    <definedName name="_PJ50">#REF!</definedName>
    <definedName name="_pj51">#REF!</definedName>
    <definedName name="_PMT5671" localSheetId="5">#REF!</definedName>
    <definedName name="_PMT5671">#REF!</definedName>
    <definedName name="_PMT5805" localSheetId="5">#REF!</definedName>
    <definedName name="_PMT5805">#REF!</definedName>
    <definedName name="_PMT5806" localSheetId="5">#REF!</definedName>
    <definedName name="_PMT5806">#REF!</definedName>
    <definedName name="_PMT5815" localSheetId="5">#REF!</definedName>
    <definedName name="_PMT5815">#REF!</definedName>
    <definedName name="_PMT5820" localSheetId="5">#REF!</definedName>
    <definedName name="_PMT5820">#REF!</definedName>
    <definedName name="_Po2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RE12">#REF!</definedName>
    <definedName name="_PTO97">#REF!</definedName>
    <definedName name="_Pu1">#REF!</definedName>
    <definedName name="_Pu2">#REF!</definedName>
    <definedName name="_Pu3">#REF!</definedName>
    <definedName name="_puertametalica22x245">#REF!</definedName>
    <definedName name="_PW2">#REF!</definedName>
    <definedName name="_PZ15">#REF!</definedName>
    <definedName name="_PZ20">#REF!</definedName>
    <definedName name="_PZ30">#REF!</definedName>
    <definedName name="_PZ40">#REF!</definedName>
    <definedName name="_PZ50">#REF!</definedName>
    <definedName name="_QTY1">#REF!</definedName>
    <definedName name="_r" localSheetId="5">#REF!</definedName>
    <definedName name="_r">"#REF!"</definedName>
    <definedName name="_r_1">"#REF!"</definedName>
    <definedName name="_r_2">"#REF!"</definedName>
    <definedName name="_r4r" localSheetId="10" hidden="1">{"via1",#N/A,TRUE,"general";"via2",#N/A,TRUE,"general";"via3",#N/A,TRUE,"general"}</definedName>
    <definedName name="_r4r" localSheetId="2" hidden="1">{"via1",#N/A,TRUE,"general";"via2",#N/A,TRUE,"general";"via3",#N/A,TRUE,"general"}</definedName>
    <definedName name="_r4r">#REF!</definedName>
    <definedName name="_rc">#REF!</definedName>
    <definedName name="_RD43">#REF!</definedName>
    <definedName name="_RD63">#REF!</definedName>
    <definedName name="_RD64">#REF!</definedName>
    <definedName name="_RD83">#REF!</definedName>
    <definedName name="_RD84">#REF!</definedName>
    <definedName name="_RD86">#REF!</definedName>
    <definedName name="_REC1">"Rectángulo 31"</definedName>
    <definedName name="_Red1">#REF!</definedName>
    <definedName name="_Red2">#REF!</definedName>
    <definedName name="_Red3">#REF!</definedName>
    <definedName name="_ref4">#REF!</definedName>
    <definedName name="_REF40">#REF!</definedName>
    <definedName name="_REF60">#REF!</definedName>
    <definedName name="_Regression_Int" hidden="1">1</definedName>
    <definedName name="_Regression_Out" localSheetId="5" hidden="1">#REF!</definedName>
    <definedName name="_Regression_Out" hidden="1">#REF!</definedName>
    <definedName name="_Regression_X" hidden="1">#REF!</definedName>
    <definedName name="_Regression_Y" hidden="1">#REF!</definedName>
    <definedName name="_RET1">#REF!</definedName>
    <definedName name="_Ret13">#REF!</definedName>
    <definedName name="_Ret19">#REF!</definedName>
    <definedName name="_RET2">#REF!</definedName>
    <definedName name="_Ret25">#REF!</definedName>
    <definedName name="_RET3">#REF!</definedName>
    <definedName name="_RET4">#REF!</definedName>
    <definedName name="_RET5">#REF!</definedName>
    <definedName name="_Ret50">#REF!</definedName>
    <definedName name="_RET6">#REF!</definedName>
    <definedName name="_Ret63">#REF!</definedName>
    <definedName name="_rf8">#REF!</definedName>
    <definedName name="_RF9">#REF!</definedName>
    <definedName name="_RRR">#REF!</definedName>
    <definedName name="_rtu6" localSheetId="10" hidden="1">{"via1",#N/A,TRUE,"general";"via2",#N/A,TRUE,"general";"via3",#N/A,TRUE,"general"}</definedName>
    <definedName name="_rtu6" localSheetId="2" hidden="1">{"via1",#N/A,TRUE,"general";"via2",#N/A,TRUE,"general";"via3",#N/A,TRUE,"general"}</definedName>
    <definedName name="_rtu6">#REF!</definedName>
    <definedName name="_S0">#REF!</definedName>
    <definedName name="_s1" localSheetId="10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>#REF!</definedName>
    <definedName name="_s2" localSheetId="10" hidden="1">{"TAB1",#N/A,TRUE,"GENERAL";"TAB2",#N/A,TRUE,"GENERAL";"TAB3",#N/A,TRUE,"GENERAL";"TAB4",#N/A,TRUE,"GENERAL";"TAB5",#N/A,TRUE,"GENERAL"}</definedName>
    <definedName name="_s2" localSheetId="2" hidden="1">{"TAB1",#N/A,TRUE,"GENERAL";"TAB2",#N/A,TRUE,"GENERAL";"TAB3",#N/A,TRUE,"GENERAL";"TAB4",#N/A,TRUE,"GENERAL";"TAB5",#N/A,TRUE,"GENERAL"}</definedName>
    <definedName name="_s2">#REF!</definedName>
    <definedName name="_s3" localSheetId="10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>#REF!</definedName>
    <definedName name="_s4" localSheetId="10" hidden="1">{"via1",#N/A,TRUE,"general";"via2",#N/A,TRUE,"general";"via3",#N/A,TRUE,"general"}</definedName>
    <definedName name="_s4" localSheetId="2" hidden="1">{"via1",#N/A,TRUE,"general";"via2",#N/A,TRUE,"general";"via3",#N/A,TRUE,"general"}</definedName>
    <definedName name="_s4">#REF!</definedName>
    <definedName name="_s5" localSheetId="10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>#REF!</definedName>
    <definedName name="_s6" localSheetId="10" hidden="1">{"TAB1",#N/A,TRUE,"GENERAL";"TAB2",#N/A,TRUE,"GENERAL";"TAB3",#N/A,TRUE,"GENERAL";"TAB4",#N/A,TRUE,"GENERAL";"TAB5",#N/A,TRUE,"GENERAL"}</definedName>
    <definedName name="_s6" localSheetId="2" hidden="1">{"TAB1",#N/A,TRUE,"GENERAL";"TAB2",#N/A,TRUE,"GENERAL";"TAB3",#N/A,TRUE,"GENERAL";"TAB4",#N/A,TRUE,"GENERAL";"TAB5",#N/A,TRUE,"GENERAL"}</definedName>
    <definedName name="_s6">#REF!</definedName>
    <definedName name="_s7" localSheetId="10" hidden="1">{"via1",#N/A,TRUE,"general";"via2",#N/A,TRUE,"general";"via3",#N/A,TRUE,"general"}</definedName>
    <definedName name="_s7" localSheetId="2" hidden="1">{"via1",#N/A,TRUE,"general";"via2",#N/A,TRUE,"general";"via3",#N/A,TRUE,"general"}</definedName>
    <definedName name="_s7">#REF!</definedName>
    <definedName name="_Sac2002">#REF!</definedName>
    <definedName name="_Sac2003">#REF!</definedName>
    <definedName name="_SAL1">#REF!</definedName>
    <definedName name="_SBC1">#REF!</definedName>
    <definedName name="_SBC3">#REF!</definedName>
    <definedName name="_SBC5">#REF!</definedName>
    <definedName name="_SE212">#REF!</definedName>
    <definedName name="_SE216">#REF!</definedName>
    <definedName name="_SE217">#REF!</definedName>
    <definedName name="_SE218">#REF!</definedName>
    <definedName name="_SE220">#REF!</definedName>
    <definedName name="_SE221">#REF!</definedName>
    <definedName name="_SE225">#REF!</definedName>
    <definedName name="_SE227">#REF!</definedName>
    <definedName name="_SE25">#REF!</definedName>
    <definedName name="_SE27">#REF!</definedName>
    <definedName name="_SE28">#REF!</definedName>
    <definedName name="_sfdg">#REF!</definedName>
    <definedName name="_Sop2002">#REF!</definedName>
    <definedName name="_Sop2003">#REF!</definedName>
    <definedName name="_Sort" localSheetId="5" hidden="1">#REF!</definedName>
    <definedName name="_Sort" hidden="1">#REF!</definedName>
    <definedName name="_srn001">#REF!</definedName>
    <definedName name="_SUM1">#REF!</definedName>
    <definedName name="_SUM2">#REF!</definedName>
    <definedName name="_Sum3">#REF!</definedName>
    <definedName name="_SUR1">#REF!</definedName>
    <definedName name="_SY106">#REF!</definedName>
    <definedName name="_SY126">#REF!</definedName>
    <definedName name="_SY166">#REF!</definedName>
    <definedName name="_SY186">#REF!</definedName>
    <definedName name="_SY206">#REF!</definedName>
    <definedName name="_SY86">#REF!</definedName>
    <definedName name="_t">"#REF!"</definedName>
    <definedName name="_t_1">"#REF!"</definedName>
    <definedName name="_t_2">"#REF!"</definedName>
    <definedName name="_t3" localSheetId="10" hidden="1">{"TAB1",#N/A,TRUE,"GENERAL";"TAB2",#N/A,TRUE,"GENERAL";"TAB3",#N/A,TRUE,"GENERAL";"TAB4",#N/A,TRUE,"GENERAL";"TAB5",#N/A,TRUE,"GENERAL"}</definedName>
    <definedName name="_t3" localSheetId="2" hidden="1">{"TAB1",#N/A,TRUE,"GENERAL";"TAB2",#N/A,TRUE,"GENERAL";"TAB3",#N/A,TRUE,"GENERAL";"TAB4",#N/A,TRUE,"GENERAL";"TAB5",#N/A,TRUE,"GENERAL"}</definedName>
    <definedName name="_t3">#REF!</definedName>
    <definedName name="_t4" localSheetId="10" hidden="1">{"via1",#N/A,TRUE,"general";"via2",#N/A,TRUE,"general";"via3",#N/A,TRUE,"general"}</definedName>
    <definedName name="_t4" localSheetId="2" hidden="1">{"via1",#N/A,TRUE,"general";"via2",#N/A,TRUE,"general";"via3",#N/A,TRUE,"general"}</definedName>
    <definedName name="_t4">#REF!</definedName>
    <definedName name="_t5" localSheetId="10" hidden="1">{"TAB1",#N/A,TRUE,"GENERAL";"TAB2",#N/A,TRUE,"GENERAL";"TAB3",#N/A,TRUE,"GENERAL";"TAB4",#N/A,TRUE,"GENERAL";"TAB5",#N/A,TRUE,"GENERAL"}</definedName>
    <definedName name="_t5" localSheetId="2" hidden="1">{"TAB1",#N/A,TRUE,"GENERAL";"TAB2",#N/A,TRUE,"GENERAL";"TAB3",#N/A,TRUE,"GENERAL";"TAB4",#N/A,TRUE,"GENERAL";"TAB5",#N/A,TRUE,"GENERAL"}</definedName>
    <definedName name="_t5">#REF!</definedName>
    <definedName name="_t6" localSheetId="10" hidden="1">{"via1",#N/A,TRUE,"general";"via2",#N/A,TRUE,"general";"via3",#N/A,TRUE,"general"}</definedName>
    <definedName name="_t6" localSheetId="2" hidden="1">{"via1",#N/A,TRUE,"general";"via2",#N/A,TRUE,"general";"via3",#N/A,TRUE,"general"}</definedName>
    <definedName name="_t6">#REF!</definedName>
    <definedName name="_t66" localSheetId="10" hidden="1">{"TAB1",#N/A,TRUE,"GENERAL";"TAB2",#N/A,TRUE,"GENERAL";"TAB3",#N/A,TRUE,"GENERAL";"TAB4",#N/A,TRUE,"GENERAL";"TAB5",#N/A,TRUE,"GENERAL"}</definedName>
    <definedName name="_t66" localSheetId="2" hidden="1">{"TAB1",#N/A,TRUE,"GENERAL";"TAB2",#N/A,TRUE,"GENERAL";"TAB3",#N/A,TRUE,"GENERAL";"TAB4",#N/A,TRUE,"GENERAL";"TAB5",#N/A,TRUE,"GENERAL"}</definedName>
    <definedName name="_t66">#REF!</definedName>
    <definedName name="_t7" localSheetId="10" hidden="1">{"via1",#N/A,TRUE,"general";"via2",#N/A,TRUE,"general";"via3",#N/A,TRUE,"general"}</definedName>
    <definedName name="_t7" localSheetId="2" hidden="1">{"via1",#N/A,TRUE,"general";"via2",#N/A,TRUE,"general";"via3",#N/A,TRUE,"general"}</definedName>
    <definedName name="_t7">#REF!</definedName>
    <definedName name="_t77" localSheetId="10" hidden="1">{"TAB1",#N/A,TRUE,"GENERAL";"TAB2",#N/A,TRUE,"GENERAL";"TAB3",#N/A,TRUE,"GENERAL";"TAB4",#N/A,TRUE,"GENERAL";"TAB5",#N/A,TRUE,"GENERAL"}</definedName>
    <definedName name="_t77" localSheetId="2" hidden="1">{"TAB1",#N/A,TRUE,"GENERAL";"TAB2",#N/A,TRUE,"GENERAL";"TAB3",#N/A,TRUE,"GENERAL";"TAB4",#N/A,TRUE,"GENERAL";"TAB5",#N/A,TRUE,"GENERAL"}</definedName>
    <definedName name="_t77">#REF!</definedName>
    <definedName name="_t8" localSheetId="10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>#REF!</definedName>
    <definedName name="_t88" localSheetId="10" hidden="1">{"via1",#N/A,TRUE,"general";"via2",#N/A,TRUE,"general";"via3",#N/A,TRUE,"general"}</definedName>
    <definedName name="_t88" localSheetId="2" hidden="1">{"via1",#N/A,TRUE,"general";"via2",#N/A,TRUE,"general";"via3",#N/A,TRUE,"general"}</definedName>
    <definedName name="_t88">#REF!</definedName>
    <definedName name="_t9" localSheetId="10" hidden="1">{"TAB1",#N/A,TRUE,"GENERAL";"TAB2",#N/A,TRUE,"GENERAL";"TAB3",#N/A,TRUE,"GENERAL";"TAB4",#N/A,TRUE,"GENERAL";"TAB5",#N/A,TRUE,"GENERAL"}</definedName>
    <definedName name="_t9" localSheetId="2" hidden="1">{"TAB1",#N/A,TRUE,"GENERAL";"TAB2",#N/A,TRUE,"GENERAL";"TAB3",#N/A,TRUE,"GENERAL";"TAB4",#N/A,TRUE,"GENERAL";"TAB5",#N/A,TRUE,"GENERAL"}</definedName>
    <definedName name="_t9">#REF!</definedName>
    <definedName name="_t99" localSheetId="10" hidden="1">{"via1",#N/A,TRUE,"general";"via2",#N/A,TRUE,"general";"via3",#N/A,TRUE,"general"}</definedName>
    <definedName name="_t99" localSheetId="2" hidden="1">{"via1",#N/A,TRUE,"general";"via2",#N/A,TRUE,"general";"via3",#N/A,TRUE,"general"}</definedName>
    <definedName name="_t99">#REF!</definedName>
    <definedName name="_TA3">#REF!</definedName>
    <definedName name="_TA4">#REF!</definedName>
    <definedName name="_tab1" localSheetId="5">#REF!</definedName>
    <definedName name="_tab1">#REF!</definedName>
    <definedName name="_tab2" localSheetId="5">#REF!</definedName>
    <definedName name="_tab2">#REF!</definedName>
    <definedName name="_tab3" localSheetId="5">#REF!</definedName>
    <definedName name="_tab3">#REF!</definedName>
    <definedName name="_TAB4">#REF!</definedName>
    <definedName name="_Table2_Out" hidden="1">#REF!</definedName>
    <definedName name="_tax1">#REF!</definedName>
    <definedName name="_tax2">#REF!</definedName>
    <definedName name="_tax3">#REF!</definedName>
    <definedName name="_tax4">#REF!</definedName>
    <definedName name="_TBV1">#REF!</definedName>
    <definedName name="_TBV1606">#REF!</definedName>
    <definedName name="_TBV3">#REF!</definedName>
    <definedName name="_tc1">#REF!</definedName>
    <definedName name="_tc2">#REF!</definedName>
    <definedName name="_tc3">#REF!</definedName>
    <definedName name="_tcC1">#REF!</definedName>
    <definedName name="_tcC2">#REF!</definedName>
    <definedName name="_tcC3">#REF!</definedName>
    <definedName name="_TD02">#N/A</definedName>
    <definedName name="_TD02_1">#NAME?</definedName>
    <definedName name="_TD02_2">#NAME?</definedName>
    <definedName name="_TD02_4">#NAME?</definedName>
    <definedName name="_TD02_6">#NAME?</definedName>
    <definedName name="_TD02_7">#NAME?</definedName>
    <definedName name="_TD02_8">#NAME?</definedName>
    <definedName name="_TE10">#REF!</definedName>
    <definedName name="_TE103">#REF!</definedName>
    <definedName name="_TE104">#REF!</definedName>
    <definedName name="_TE106">#REF!</definedName>
    <definedName name="_TE108">#REF!</definedName>
    <definedName name="_TE12">#REF!</definedName>
    <definedName name="_TE1210">#REF!</definedName>
    <definedName name="_TE123">#REF!</definedName>
    <definedName name="_TE124">#REF!</definedName>
    <definedName name="_TE126">#REF!</definedName>
    <definedName name="_TE128">#REF!</definedName>
    <definedName name="_TE3">#REF!</definedName>
    <definedName name="_TE4">#REF!</definedName>
    <definedName name="_TE43">#REF!</definedName>
    <definedName name="_TE6">#REF!</definedName>
    <definedName name="_TE63">#REF!</definedName>
    <definedName name="_TE64">#REF!</definedName>
    <definedName name="_TE8">#REF!</definedName>
    <definedName name="_TE83">#REF!</definedName>
    <definedName name="_TE84">#REF!</definedName>
    <definedName name="_TE86">#REF!</definedName>
    <definedName name="_TEE10">#REF!</definedName>
    <definedName name="_TEE6">#REF!</definedName>
    <definedName name="_tf3813">#REF!</definedName>
    <definedName name="_TLL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P1">#REF!</definedName>
    <definedName name="_TP10">#REF!</definedName>
    <definedName name="_TP12">#REF!</definedName>
    <definedName name="_TP3">#REF!</definedName>
    <definedName name="_TP4">#REF!</definedName>
    <definedName name="_TP6">#REF!</definedName>
    <definedName name="_TP8">#REF!</definedName>
    <definedName name="_Tra1">#REF!</definedName>
    <definedName name="_Tra2">#REF!</definedName>
    <definedName name="_Tra3">#REF!</definedName>
    <definedName name="_TRM2">#REF!</definedName>
    <definedName name="_TS10">#REF!</definedName>
    <definedName name="_TS12">#REF!</definedName>
    <definedName name="_TS16">#REF!</definedName>
    <definedName name="_TS18">#REF!</definedName>
    <definedName name="_TS20">#REF!</definedName>
    <definedName name="_TS24">#REF!</definedName>
    <definedName name="_TS27">#REF!</definedName>
    <definedName name="_TS30">#REF!</definedName>
    <definedName name="_TS33">#REF!</definedName>
    <definedName name="_TS36">#REF!</definedName>
    <definedName name="_TS39">#REF!</definedName>
    <definedName name="_TS42">#REF!</definedName>
    <definedName name="_TS45">#REF!</definedName>
    <definedName name="_TS6">#REF!</definedName>
    <definedName name="_TS8">#REF!</definedName>
    <definedName name="_TUB10">#REF!</definedName>
    <definedName name="_TUB12">#REF!</definedName>
    <definedName name="_TUB3">#REF!</definedName>
    <definedName name="_TUB6">#REF!</definedName>
    <definedName name="_TUB8">#REF!</definedName>
    <definedName name="_u4" localSheetId="10" hidden="1">{"TAB1",#N/A,TRUE,"GENERAL";"TAB2",#N/A,TRUE,"GENERAL";"TAB3",#N/A,TRUE,"GENERAL";"TAB4",#N/A,TRUE,"GENERAL";"TAB5",#N/A,TRUE,"GENERAL"}</definedName>
    <definedName name="_u4" localSheetId="2" hidden="1">{"TAB1",#N/A,TRUE,"GENERAL";"TAB2",#N/A,TRUE,"GENERAL";"TAB3",#N/A,TRUE,"GENERAL";"TAB4",#N/A,TRUE,"GENERAL";"TAB5",#N/A,TRUE,"GENERAL"}</definedName>
    <definedName name="_u4">#REF!</definedName>
    <definedName name="_u5" localSheetId="10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>#REF!</definedName>
    <definedName name="_u6" localSheetId="10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>#REF!</definedName>
    <definedName name="_u7" localSheetId="10" hidden="1">{"via1",#N/A,TRUE,"general";"via2",#N/A,TRUE,"general";"via3",#N/A,TRUE,"general"}</definedName>
    <definedName name="_u7" localSheetId="2" hidden="1">{"via1",#N/A,TRUE,"general";"via2",#N/A,TRUE,"general";"via3",#N/A,TRUE,"general"}</definedName>
    <definedName name="_u7">#REF!</definedName>
    <definedName name="_u8" localSheetId="10" hidden="1">{"TAB1",#N/A,TRUE,"GENERAL";"TAB2",#N/A,TRUE,"GENERAL";"TAB3",#N/A,TRUE,"GENERAL";"TAB4",#N/A,TRUE,"GENERAL";"TAB5",#N/A,TRUE,"GENERAL"}</definedName>
    <definedName name="_u8" localSheetId="2" hidden="1">{"TAB1",#N/A,TRUE,"GENERAL";"TAB2",#N/A,TRUE,"GENERAL";"TAB3",#N/A,TRUE,"GENERAL";"TAB4",#N/A,TRUE,"GENERAL";"TAB5",#N/A,TRUE,"GENERAL"}</definedName>
    <definedName name="_u8">#REF!</definedName>
    <definedName name="_u9" localSheetId="10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>#REF!</definedName>
    <definedName name="_unj1">#REF!</definedName>
    <definedName name="_ur7" localSheetId="10" hidden="1">{"TAB1",#N/A,TRUE,"GENERAL";"TAB2",#N/A,TRUE,"GENERAL";"TAB3",#N/A,TRUE,"GENERAL";"TAB4",#N/A,TRUE,"GENERAL";"TAB5",#N/A,TRUE,"GENERAL"}</definedName>
    <definedName name="_ur7" localSheetId="2" hidden="1">{"TAB1",#N/A,TRUE,"GENERAL";"TAB2",#N/A,TRUE,"GENERAL";"TAB3",#N/A,TRUE,"GENERAL";"TAB4",#N/A,TRUE,"GENERAL";"TAB5",#N/A,TRUE,"GENERAL"}</definedName>
    <definedName name="_ur7">#REF!</definedName>
    <definedName name="_URA10">#REF!</definedName>
    <definedName name="_URA12">#REF!</definedName>
    <definedName name="_URA3">#REF!</definedName>
    <definedName name="_URA4">#REF!</definedName>
    <definedName name="_URA6">#REF!</definedName>
    <definedName name="_URA8">#REF!</definedName>
    <definedName name="_URE10">#REF!</definedName>
    <definedName name="_URE12">#REF!</definedName>
    <definedName name="_URE3">#REF!</definedName>
    <definedName name="_URE4">#REF!</definedName>
    <definedName name="_URE6">#REF!</definedName>
    <definedName name="_URE8">#REF!</definedName>
    <definedName name="_us24">#REF!</definedName>
    <definedName name="_US27">#REF!</definedName>
    <definedName name="_US30">#REF!</definedName>
    <definedName name="_US33">#REF!</definedName>
    <definedName name="_US36">#REF!</definedName>
    <definedName name="_US39">#REF!</definedName>
    <definedName name="_US42">#REF!</definedName>
    <definedName name="_US45">#REF!</definedName>
    <definedName name="_v1">#N/A</definedName>
    <definedName name="_v2" localSheetId="10" hidden="1">{"via1",#N/A,TRUE,"general";"via2",#N/A,TRUE,"general";"via3",#N/A,TRUE,"general"}</definedName>
    <definedName name="_v2" localSheetId="2" hidden="1">{"via1",#N/A,TRUE,"general";"via2",#N/A,TRUE,"general";"via3",#N/A,TRUE,"general"}</definedName>
    <definedName name="_v2">#REF!</definedName>
    <definedName name="_v3" localSheetId="10" hidden="1">{"TAB1",#N/A,TRUE,"GENERAL";"TAB2",#N/A,TRUE,"GENERAL";"TAB3",#N/A,TRUE,"GENERAL";"TAB4",#N/A,TRUE,"GENERAL";"TAB5",#N/A,TRUE,"GENERAL"}</definedName>
    <definedName name="_v3" localSheetId="2" hidden="1">{"TAB1",#N/A,TRUE,"GENERAL";"TAB2",#N/A,TRUE,"GENERAL";"TAB3",#N/A,TRUE,"GENERAL";"TAB4",#N/A,TRUE,"GENERAL";"TAB5",#N/A,TRUE,"GENERAL"}</definedName>
    <definedName name="_v3">#REF!</definedName>
    <definedName name="_v4" localSheetId="10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>#REF!</definedName>
    <definedName name="_v5" localSheetId="10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>#REF!</definedName>
    <definedName name="_v6" localSheetId="10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>#REF!</definedName>
    <definedName name="_v7" localSheetId="10" hidden="1">{"via1",#N/A,TRUE,"general";"via2",#N/A,TRUE,"general";"via3",#N/A,TRUE,"general"}</definedName>
    <definedName name="_v7" localSheetId="2" hidden="1">{"via1",#N/A,TRUE,"general";"via2",#N/A,TRUE,"general";"via3",#N/A,TRUE,"general"}</definedName>
    <definedName name="_v7">#REF!</definedName>
    <definedName name="_v8" localSheetId="10" hidden="1">{"TAB1",#N/A,TRUE,"GENERAL";"TAB2",#N/A,TRUE,"GENERAL";"TAB3",#N/A,TRUE,"GENERAL";"TAB4",#N/A,TRUE,"GENERAL";"TAB5",#N/A,TRUE,"GENERAL"}</definedName>
    <definedName name="_v8" localSheetId="2" hidden="1">{"TAB1",#N/A,TRUE,"GENERAL";"TAB2",#N/A,TRUE,"GENERAL";"TAB3",#N/A,TRUE,"GENERAL";"TAB4",#N/A,TRUE,"GENERAL";"TAB5",#N/A,TRUE,"GENERAL"}</definedName>
    <definedName name="_v8">#REF!</definedName>
    <definedName name="_v9" localSheetId="10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>#REF!</definedName>
    <definedName name="_VA1">#REF!</definedName>
    <definedName name="_VA2">#REF!</definedName>
    <definedName name="_VCE10">#REF!</definedName>
    <definedName name="_VCE3">#REF!</definedName>
    <definedName name="_VCE4">#REF!</definedName>
    <definedName name="_VCE6">#REF!</definedName>
    <definedName name="_VCE8">#REF!</definedName>
    <definedName name="_VEX1">#REF!</definedName>
    <definedName name="_VFA1">#REF!</definedName>
    <definedName name="_vfv4" localSheetId="10" hidden="1">{"via1",#N/A,TRUE,"general";"via2",#N/A,TRUE,"general";"via3",#N/A,TRUE,"general"}</definedName>
    <definedName name="_vfv4" localSheetId="2" hidden="1">{"via1",#N/A,TRUE,"general";"via2",#N/A,TRUE,"general";"via3",#N/A,TRUE,"general"}</definedName>
    <definedName name="_vfv4">#REF!</definedName>
    <definedName name="_VIT1">#REF!</definedName>
    <definedName name="_Vol1">#REF!</definedName>
    <definedName name="_VPD1">#REF!</definedName>
    <definedName name="_VPI1">#REF!</definedName>
    <definedName name="_VPR1">#REF!</definedName>
    <definedName name="_VPR2">#REF!</definedName>
    <definedName name="_VRA1">#REF!</definedName>
    <definedName name="_VRP1">#REF!</definedName>
    <definedName name="_VSM1">#REF!</definedName>
    <definedName name="_Vu1">#REF!</definedName>
    <definedName name="_Vu2">#REF!</definedName>
    <definedName name="_Vu3">#REF!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24">Scheduled_Payment+Extra_Payment</definedName>
    <definedName name="_w6" localSheetId="25">Scheduled_Payment+Extra_Payment</definedName>
    <definedName name="_w6" localSheetId="40">Scheduled_Payment+Extra_Payment</definedName>
    <definedName name="_w6" localSheetId="41">Scheduled_Payment+Extra_Payment</definedName>
    <definedName name="_w6" localSheetId="42">Scheduled_Payment+Extra_Payment</definedName>
    <definedName name="_w6" localSheetId="43">Scheduled_Payment+Extra_Payment</definedName>
    <definedName name="_w6" localSheetId="44">Scheduled_Payment+Extra_Payment</definedName>
    <definedName name="_w6" localSheetId="45">Scheduled_Payment+Extra_Payment</definedName>
    <definedName name="_w6" localSheetId="46">Scheduled_Payment+Extra_Payment</definedName>
    <definedName name="_w6" localSheetId="47">Scheduled_Payment+Extra_Payment</definedName>
    <definedName name="_w6" localSheetId="48">Scheduled_Payment+Extra_Payment</definedName>
    <definedName name="_w6" localSheetId="49">Scheduled_Payment+Extra_Payment</definedName>
    <definedName name="_w6" localSheetId="50">Scheduled_Payment+Extra_Payment</definedName>
    <definedName name="_w6" localSheetId="51">Scheduled_Payment+Extra_Payment</definedName>
    <definedName name="_w6" localSheetId="52">Scheduled_Payment+Extra_Payment</definedName>
    <definedName name="_w6" localSheetId="53">Scheduled_Payment+Extra_Payment</definedName>
    <definedName name="_w6" localSheetId="54">Scheduled_Payment+Extra_Payment</definedName>
    <definedName name="_w6" localSheetId="55">Scheduled_Payment+Extra_Payment</definedName>
    <definedName name="_w6" localSheetId="56">Scheduled_Payment+Extra_Payment</definedName>
    <definedName name="_w6" localSheetId="57">Scheduled_Payment+Extra_Payment</definedName>
    <definedName name="_w6" localSheetId="58">Scheduled_Payment+Extra_Payment</definedName>
    <definedName name="_w6" localSheetId="91">Scheduled_Payment+Extra_Payment</definedName>
    <definedName name="_w6" localSheetId="92">Scheduled_Payment+Extra_Payment</definedName>
    <definedName name="_w6" localSheetId="2">Scheduled_Payment+Extra_Payment</definedName>
    <definedName name="_w6">Scheduled_Payment+Extra_Payment</definedName>
    <definedName name="_w7">#N/A</definedName>
    <definedName name="_we_">#REF!</definedName>
    <definedName name="_WEE">#REF!</definedName>
    <definedName name="_WEL124">#REF!</definedName>
    <definedName name="_WN03">#REF!</definedName>
    <definedName name="_WN035">#REF!</definedName>
    <definedName name="_WN04">#REF!</definedName>
    <definedName name="_WN045">#REF!</definedName>
    <definedName name="_WN05">#REF!</definedName>
    <definedName name="_WN055">#REF!</definedName>
    <definedName name="_WN06">#REF!</definedName>
    <definedName name="_WN065">#REF!</definedName>
    <definedName name="_WN07">#REF!</definedName>
    <definedName name="_WN075">#REF!</definedName>
    <definedName name="_WN08">#REF!</definedName>
    <definedName name="_WN085">#REF!</definedName>
    <definedName name="_WN0CINDY">#REF!</definedName>
    <definedName name="_WN12">#REF!</definedName>
    <definedName name="_WN175">#REF!</definedName>
    <definedName name="_WN185">#REF!</definedName>
    <definedName name="_WN2">#REF!</definedName>
    <definedName name="_wn3">#REF!</definedName>
    <definedName name="_wn35">#REF!</definedName>
    <definedName name="_WN4">#REF!</definedName>
    <definedName name="_WN5">#REF!</definedName>
    <definedName name="_WN6">#REF!</definedName>
    <definedName name="_WN7">#REF!</definedName>
    <definedName name="_WN8">#REF!</definedName>
    <definedName name="_WN9">#REF!</definedName>
    <definedName name="_Wt27">#REF!</definedName>
    <definedName name="_x">"#REF!"</definedName>
    <definedName name="_x_1">"#REF!"</definedName>
    <definedName name="_X_10">#N/A</definedName>
    <definedName name="_x_2">"#REF!"</definedName>
    <definedName name="_X_3">#N/A</definedName>
    <definedName name="_X_4">#NAME?</definedName>
    <definedName name="_X_5">#NAME?</definedName>
    <definedName name="_X_6">#NAME?</definedName>
    <definedName name="_X_7">#NAME?</definedName>
    <definedName name="_X_8">#NAME?</definedName>
    <definedName name="_X_9">#N/A</definedName>
    <definedName name="_x1" localSheetId="10" hidden="1">{"TAB1",#N/A,TRUE,"GENERAL";"TAB2",#N/A,TRUE,"GENERAL";"TAB3",#N/A,TRUE,"GENERAL";"TAB4",#N/A,TRUE,"GENERAL";"TAB5",#N/A,TRUE,"GENERAL"}</definedName>
    <definedName name="_x1" localSheetId="2" hidden="1">{"TAB1",#N/A,TRUE,"GENERAL";"TAB2",#N/A,TRUE,"GENERAL";"TAB3",#N/A,TRUE,"GENERAL";"TAB4",#N/A,TRUE,"GENERAL";"TAB5",#N/A,TRUE,"GENERAL"}</definedName>
    <definedName name="_x1">#REF!</definedName>
    <definedName name="_x2" localSheetId="10" hidden="1">{"via1",#N/A,TRUE,"general";"via2",#N/A,TRUE,"general";"via3",#N/A,TRUE,"general"}</definedName>
    <definedName name="_x2" localSheetId="2" hidden="1">{"via1",#N/A,TRUE,"general";"via2",#N/A,TRUE,"general";"via3",#N/A,TRUE,"general"}</definedName>
    <definedName name="_x2">#REF!</definedName>
    <definedName name="_x3" localSheetId="10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>#REF!</definedName>
    <definedName name="_x4" localSheetId="10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>#REF!</definedName>
    <definedName name="_x5" localSheetId="10" hidden="1">{"TAB1",#N/A,TRUE,"GENERAL";"TAB2",#N/A,TRUE,"GENERAL";"TAB3",#N/A,TRUE,"GENERAL";"TAB4",#N/A,TRUE,"GENERAL";"TAB5",#N/A,TRUE,"GENERAL"}</definedName>
    <definedName name="_x5" localSheetId="2" hidden="1">{"TAB1",#N/A,TRUE,"GENERAL";"TAB2",#N/A,TRUE,"GENERAL";"TAB3",#N/A,TRUE,"GENERAL";"TAB4",#N/A,TRUE,"GENERAL";"TAB5",#N/A,TRUE,"GENERAL"}</definedName>
    <definedName name="_x5">#REF!</definedName>
    <definedName name="_x6" localSheetId="10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>#REF!</definedName>
    <definedName name="_x7" localSheetId="10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>#REF!</definedName>
    <definedName name="_x8" localSheetId="10" hidden="1">{"via1",#N/A,TRUE,"general";"via2",#N/A,TRUE,"general";"via3",#N/A,TRUE,"general"}</definedName>
    <definedName name="_x8" localSheetId="2" hidden="1">{"via1",#N/A,TRUE,"general";"via2",#N/A,TRUE,"general";"via3",#N/A,TRUE,"general"}</definedName>
    <definedName name="_x8">#REF!</definedName>
    <definedName name="_x9" localSheetId="10" hidden="1">{"TAB1",#N/A,TRUE,"GENERAL";"TAB2",#N/A,TRUE,"GENERAL";"TAB3",#N/A,TRUE,"GENERAL";"TAB4",#N/A,TRUE,"GENERAL";"TAB5",#N/A,TRUE,"GENERAL"}</definedName>
    <definedName name="_x9" localSheetId="2" hidden="1">{"TAB1",#N/A,TRUE,"GENERAL";"TAB2",#N/A,TRUE,"GENERAL";"TAB3",#N/A,TRUE,"GENERAL";"TAB4",#N/A,TRUE,"GENERAL";"TAB5",#N/A,TRUE,"GENERAL"}</definedName>
    <definedName name="_x9">#REF!</definedName>
    <definedName name="_XFD2">#REF!</definedName>
    <definedName name="_xz2">#REF!</definedName>
    <definedName name="_y1">#N/A</definedName>
    <definedName name="_y2" localSheetId="10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>#REF!</definedName>
    <definedName name="_y3" localSheetId="10" hidden="1">{"via1",#N/A,TRUE,"general";"via2",#N/A,TRUE,"general";"via3",#N/A,TRUE,"general"}</definedName>
    <definedName name="_y3" localSheetId="2" hidden="1">{"via1",#N/A,TRUE,"general";"via2",#N/A,TRUE,"general";"via3",#N/A,TRUE,"general"}</definedName>
    <definedName name="_y3">#REF!</definedName>
    <definedName name="_y4" localSheetId="10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>#REF!</definedName>
    <definedName name="_y5" localSheetId="10" hidden="1">{"TAB1",#N/A,TRUE,"GENERAL";"TAB2",#N/A,TRUE,"GENERAL";"TAB3",#N/A,TRUE,"GENERAL";"TAB4",#N/A,TRUE,"GENERAL";"TAB5",#N/A,TRUE,"GENERAL"}</definedName>
    <definedName name="_y5" localSheetId="2" hidden="1">{"TAB1",#N/A,TRUE,"GENERAL";"TAB2",#N/A,TRUE,"GENERAL";"TAB3",#N/A,TRUE,"GENERAL";"TAB4",#N/A,TRUE,"GENERAL";"TAB5",#N/A,TRUE,"GENERAL"}</definedName>
    <definedName name="_y5">#REF!</definedName>
    <definedName name="_y6" localSheetId="10" hidden="1">{"via1",#N/A,TRUE,"general";"via2",#N/A,TRUE,"general";"via3",#N/A,TRUE,"general"}</definedName>
    <definedName name="_y6" localSheetId="2" hidden="1">{"via1",#N/A,TRUE,"general";"via2",#N/A,TRUE,"general";"via3",#N/A,TRUE,"general"}</definedName>
    <definedName name="_y6">#REF!</definedName>
    <definedName name="_y7" localSheetId="10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>#REF!</definedName>
    <definedName name="_y8" localSheetId="10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>#REF!</definedName>
    <definedName name="_y9" localSheetId="10" hidden="1">{"TAB1",#N/A,TRUE,"GENERAL";"TAB2",#N/A,TRUE,"GENERAL";"TAB3",#N/A,TRUE,"GENERAL";"TAB4",#N/A,TRUE,"GENERAL";"TAB5",#N/A,TRUE,"GENERAL"}</definedName>
    <definedName name="_y9" localSheetId="2" hidden="1">{"TAB1",#N/A,TRUE,"GENERAL";"TAB2",#N/A,TRUE,"GENERAL";"TAB3",#N/A,TRUE,"GENERAL";"TAB4",#N/A,TRUE,"GENERAL";"TAB5",#N/A,TRUE,"GENERAL"}</definedName>
    <definedName name="_y9">#REF!</definedName>
    <definedName name="_z">"#REF!"</definedName>
    <definedName name="_z_1">"#REF!"</definedName>
    <definedName name="_Z_10">#N/A</definedName>
    <definedName name="_z_2">"#REF!"</definedName>
    <definedName name="_Z_3">#N/A</definedName>
    <definedName name="_Z_4">#NAME?</definedName>
    <definedName name="_Z_5">#NAME?</definedName>
    <definedName name="_Z_6">#NAME?</definedName>
    <definedName name="_Z_7">#NAME?</definedName>
    <definedName name="_Z_8">#NAME?</definedName>
    <definedName name="_Z_9">#N/A</definedName>
    <definedName name="_z1" localSheetId="10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>#REF!</definedName>
    <definedName name="_z2" localSheetId="10" hidden="1">{"via1",#N/A,TRUE,"general";"via2",#N/A,TRUE,"general";"via3",#N/A,TRUE,"general"}</definedName>
    <definedName name="_z2" localSheetId="2" hidden="1">{"via1",#N/A,TRUE,"general";"via2",#N/A,TRUE,"general";"via3",#N/A,TRUE,"general"}</definedName>
    <definedName name="_z2">#REF!</definedName>
    <definedName name="_z3" localSheetId="10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>#REF!</definedName>
    <definedName name="_z4" localSheetId="10" hidden="1">{"TAB1",#N/A,TRUE,"GENERAL";"TAB2",#N/A,TRUE,"GENERAL";"TAB3",#N/A,TRUE,"GENERAL";"TAB4",#N/A,TRUE,"GENERAL";"TAB5",#N/A,TRUE,"GENERAL"}</definedName>
    <definedName name="_z4" localSheetId="2" hidden="1">{"TAB1",#N/A,TRUE,"GENERAL";"TAB2",#N/A,TRUE,"GENERAL";"TAB3",#N/A,TRUE,"GENERAL";"TAB4",#N/A,TRUE,"GENERAL";"TAB5",#N/A,TRUE,"GENERAL"}</definedName>
    <definedName name="_z4">#REF!</definedName>
    <definedName name="_z5" localSheetId="10" hidden="1">{"via1",#N/A,TRUE,"general";"via2",#N/A,TRUE,"general";"via3",#N/A,TRUE,"general"}</definedName>
    <definedName name="_z5" localSheetId="2" hidden="1">{"via1",#N/A,TRUE,"general";"via2",#N/A,TRUE,"general";"via3",#N/A,TRUE,"general"}</definedName>
    <definedName name="_z5">#REF!</definedName>
    <definedName name="_z6" localSheetId="10" hidden="1">{"TAB1",#N/A,TRUE,"GENERAL";"TAB2",#N/A,TRUE,"GENERAL";"TAB3",#N/A,TRUE,"GENERAL";"TAB4",#N/A,TRUE,"GENERAL";"TAB5",#N/A,TRUE,"GENERAL"}</definedName>
    <definedName name="_z6" localSheetId="2" hidden="1">{"TAB1",#N/A,TRUE,"GENERAL";"TAB2",#N/A,TRUE,"GENERAL";"TAB3",#N/A,TRUE,"GENERAL";"TAB4",#N/A,TRUE,"GENERAL";"TAB5",#N/A,TRUE,"GENERAL"}</definedName>
    <definedName name="_z6">#REF!</definedName>
    <definedName name="_z7">#N/A</definedName>
    <definedName name="A" localSheetId="5">#REF!</definedName>
    <definedName name="A">#REF!</definedName>
    <definedName name="A._PRODUCCION" localSheetId="0">#REF!</definedName>
    <definedName name="A._PRODUCCION" localSheetId="1">#REF!</definedName>
    <definedName name="A._PRODUCCION" localSheetId="5">#REF!</definedName>
    <definedName name="A._PRODUCCION">NA()</definedName>
    <definedName name="A._PRODUCCION_1">NA()</definedName>
    <definedName name="A._PRODUCCION_2">NA()</definedName>
    <definedName name="A._PRODUCCION_3">NA()</definedName>
    <definedName name="A._PRODUCCION_4">NA()</definedName>
    <definedName name="A._PRODUCCION_5">NA()</definedName>
    <definedName name="A.COMB">#REF!</definedName>
    <definedName name="A.COMB1">#REF!</definedName>
    <definedName name="A.CONV1">#REF!</definedName>
    <definedName name="A.CONV2">#REF!</definedName>
    <definedName name="A.CONV4">#REF!</definedName>
    <definedName name="A.D.CV1_Moisture">#REF!</definedName>
    <definedName name="A.D.CV2_Al">#REF!</definedName>
    <definedName name="A.D.CV2_Co">#REF!</definedName>
    <definedName name="A.D.CV2_ContainedAl">#REF!</definedName>
    <definedName name="A.D.CV2_ContainedCo">#REF!</definedName>
    <definedName name="A.D.CV2_ContainedFe">#REF!</definedName>
    <definedName name="A.D.CV2_ContainedMg">#REF!</definedName>
    <definedName name="A.D.CV2_ContainedNi">#REF!</definedName>
    <definedName name="A.D.CV2_ContainedSi">#REF!</definedName>
    <definedName name="A.D.CV2_DryTonnes">#REF!</definedName>
    <definedName name="A.D.CV2_dtph">#REF!</definedName>
    <definedName name="A.D.CV2_Fe">#REF!</definedName>
    <definedName name="A.D.CV2_Mg">#REF!</definedName>
    <definedName name="A.D.CV2_Ni">#REF!</definedName>
    <definedName name="A.D.CV2_Si">#REF!</definedName>
    <definedName name="A.D.Mill_Availability">#REF!</definedName>
    <definedName name="A.D.Mill_Downtime">#REF!</definedName>
    <definedName name="A.D.Mill_DryTonnes">#REF!</definedName>
    <definedName name="A.D.Mill_DryTph">#REF!</definedName>
    <definedName name="A.D.Mill_PowerDraw">#REF!</definedName>
    <definedName name="A.D.Mill_PowerDrawPerTonne">#REF!</definedName>
    <definedName name="A.D.Mill_Uptime">#REF!</definedName>
    <definedName name="A.D.Mill_Utilization">#REF!</definedName>
    <definedName name="A.D.Mill_WetTonnes">#REF!</definedName>
    <definedName name="A.D.Mill_WetTph">#REF!</definedName>
    <definedName name="A.D.MillFeed_Al">#REF!</definedName>
    <definedName name="A.D.MillFeed_Co">#REF!</definedName>
    <definedName name="A.D.MillFeed_Fe">#REF!</definedName>
    <definedName name="A.D.MillFeed_Mg">#REF!</definedName>
    <definedName name="A.D.MillFeed_Ni">#REF!</definedName>
    <definedName name="A.D.MillFeed_Si">#REF!</definedName>
    <definedName name="A.D.MillH2O_Head">#REF!</definedName>
    <definedName name="A.D.MillH2O_Screen">#REF!</definedName>
    <definedName name="A.D.MillH2O_Total">#REF!</definedName>
    <definedName name="A.D.OreToStorage_Al">#REF!</definedName>
    <definedName name="A.D.OreToStorage_Co">#REF!</definedName>
    <definedName name="A.D.OreToStorage_ContainedAl">#REF!</definedName>
    <definedName name="A.D.OreToStorage_ContainedCo">#REF!</definedName>
    <definedName name="A.D.OreToStorage_ContainedFe">#REF!</definedName>
    <definedName name="A.D.OreToStorage_ContainedMg">#REF!</definedName>
    <definedName name="A.D.OreToStorage_ContainedNi">#REF!</definedName>
    <definedName name="A.D.OreToStorage_ContainedSi">#REF!</definedName>
    <definedName name="A.D.OreToStorage_DryTonnes">#REF!</definedName>
    <definedName name="A.D.OreToStorage_DryTph">#REF!</definedName>
    <definedName name="A.D.OreToStorage_Fe">#REF!</definedName>
    <definedName name="A.D.OreToStorage_Mg">#REF!</definedName>
    <definedName name="A.D.OreToStorage_Ni">#REF!</definedName>
    <definedName name="A.D.OreToStorage_PulpDensity">#REF!</definedName>
    <definedName name="A.D.OreToStorage_PulpYieldStress">#REF!</definedName>
    <definedName name="A.D.OreToStorage_Si">#REF!</definedName>
    <definedName name="A.D.OreToStorage_Tank1Level">#REF!</definedName>
    <definedName name="A.D.OreToStorage_Tank2Level">#REF!</definedName>
    <definedName name="A.D.OreToStorage_Tank3Level">#REF!</definedName>
    <definedName name="A.D.OreToStorage_Tank4Level">#REF!</definedName>
    <definedName name="A.D.OreToStorage_Volume">#REF!</definedName>
    <definedName name="A.D.OreToStorage_VolumePerHr">#REF!</definedName>
    <definedName name="A.D.ROM1_PercentFed">#REF!</definedName>
    <definedName name="A.D.ROM1_TonnesFed">#REF!</definedName>
    <definedName name="A.D.ROM2_PercentFed">#REF!</definedName>
    <definedName name="A.D.ROM2_TonnesFed">#REF!</definedName>
    <definedName name="A.D.ROM3_PercentFed">#REF!</definedName>
    <definedName name="A.D.ROM3_TonnesFed">#REF!</definedName>
    <definedName name="A.D.ROM4_PercentFed">#REF!</definedName>
    <definedName name="A.D.ROM4_TonnesFed">#REF!</definedName>
    <definedName name="A.D.ROM5_PercentFed">#REF!</definedName>
    <definedName name="A.D.ROM5_TonnesFed">#REF!</definedName>
    <definedName name="A.D.Total_ContainedAl">#REF!</definedName>
    <definedName name="A.D.Total_ContainedCo">#REF!</definedName>
    <definedName name="A.D.Total_ContainedFe">#REF!</definedName>
    <definedName name="A.D.Total_ContainedMg">#REF!</definedName>
    <definedName name="A.D.Total_ContainedNi">#REF!</definedName>
    <definedName name="A.D.Total_ContainedSi">#REF!</definedName>
    <definedName name="A.IPC1">#REF!</definedName>
    <definedName name="A.M.CV1_Moisture">#REF!</definedName>
    <definedName name="A.M.CV2_Al">#REF!</definedName>
    <definedName name="A.M.CV2_Co">#REF!</definedName>
    <definedName name="A.M.CV2_DryTonnes">#REF!</definedName>
    <definedName name="A.M.CV2_dtph">#REF!</definedName>
    <definedName name="A.M.CV2_Fe">#REF!</definedName>
    <definedName name="A.M.CV2_Mg">#REF!</definedName>
    <definedName name="A.M.CV2_Ni">#REF!</definedName>
    <definedName name="A.M.CV2_Si">#REF!</definedName>
    <definedName name="A.M.Mill_Availability">#REF!</definedName>
    <definedName name="A.M.Mill_Downtime">#REF!</definedName>
    <definedName name="A.M.Mill_DryTonnes">#REF!</definedName>
    <definedName name="A.M.Mill_DryTph">#REF!</definedName>
    <definedName name="A.M.Mill_PowerDraw">#REF!</definedName>
    <definedName name="A.M.Mill_PowerDrawPerTonne">#REF!</definedName>
    <definedName name="A.M.Mill_Uptime">#REF!</definedName>
    <definedName name="A.M.Mill_Utilization">#REF!</definedName>
    <definedName name="A.M.Mill_WetTonnes">#REF!</definedName>
    <definedName name="A.M.Mill_WetTph">#REF!</definedName>
    <definedName name="A.M.MillFeed_Al">#REF!</definedName>
    <definedName name="A.M.MillFeed_Co">#REF!</definedName>
    <definedName name="A.M.MillFeed_Fe">#REF!</definedName>
    <definedName name="A.M.MillFeed_Mg">#REF!</definedName>
    <definedName name="A.M.MillFeed_Ni">#REF!</definedName>
    <definedName name="A.M.MillFeed_Si">#REF!</definedName>
    <definedName name="A.M.MillH2O_Head">#REF!</definedName>
    <definedName name="A.M.MillH2O_Screen">#REF!</definedName>
    <definedName name="A.M.MillH2O_Total">#REF!</definedName>
    <definedName name="A.M.OreToStorage_Al">#REF!</definedName>
    <definedName name="A.M.OreToStorage_Co">#REF!</definedName>
    <definedName name="A.M.OreToStorage_DryTonnes">#REF!</definedName>
    <definedName name="A.M.OreToStorage_DryTph">#REF!</definedName>
    <definedName name="A.M.OreToStorage_Fe">#REF!</definedName>
    <definedName name="A.M.OreToStorage_Mg">#REF!</definedName>
    <definedName name="A.M.OreToStorage_Ni">#REF!</definedName>
    <definedName name="A.M.OreToStorage_PulpDensity">#REF!</definedName>
    <definedName name="A.M.OreToStorage_PulpYieldStress">#REF!</definedName>
    <definedName name="A.M.OreToStorage_Si">#REF!</definedName>
    <definedName name="A.M.OreToStorage_Volume">#REF!</definedName>
    <definedName name="A.M.OreToStorage_VolumePerHr">#REF!</definedName>
    <definedName name="A.SMML">#REF!</definedName>
    <definedName name="A.Y.CV1_Moisture">#REF!</definedName>
    <definedName name="A.Y.CV2_Al">#REF!</definedName>
    <definedName name="A.Y.CV2_Co">#REF!</definedName>
    <definedName name="A.Y.CV2_DryTonnes">#REF!</definedName>
    <definedName name="A.Y.CV2_dtph">#REF!</definedName>
    <definedName name="A.Y.CV2_Fe">#REF!</definedName>
    <definedName name="A.Y.CV2_Mg">#REF!</definedName>
    <definedName name="A.Y.CV2_Ni">#REF!</definedName>
    <definedName name="A.Y.CV2_Si">#REF!</definedName>
    <definedName name="A.Y.Mill_Availability">#REF!</definedName>
    <definedName name="A.Y.Mill_Downtime">#REF!</definedName>
    <definedName name="A.Y.Mill_DryTonnes">#REF!</definedName>
    <definedName name="A.Y.Mill_DryTph">#REF!</definedName>
    <definedName name="A.Y.Mill_PowerDraw">#REF!</definedName>
    <definedName name="A.Y.Mill_PowerDrawPerTonne">#REF!</definedName>
    <definedName name="A.Y.Mill_Uptime">#REF!</definedName>
    <definedName name="A.Y.Mill_Utilization">#REF!</definedName>
    <definedName name="A.Y.Mill_WetTonnes">#REF!</definedName>
    <definedName name="A.Y.Mill_WetTph">#REF!</definedName>
    <definedName name="A.Y.MillFeed_Al">#REF!</definedName>
    <definedName name="A.Y.MillFeed_Co">#REF!</definedName>
    <definedName name="A.Y.MillFeed_Fe">#REF!</definedName>
    <definedName name="A.Y.MillFeed_Mg">#REF!</definedName>
    <definedName name="A.Y.MillFeed_Ni">#REF!</definedName>
    <definedName name="A.Y.MillFeed_Si">#REF!</definedName>
    <definedName name="A.Y.MillH2O_Head">#REF!</definedName>
    <definedName name="A.Y.MillH2O_Screen">#REF!</definedName>
    <definedName name="A.Y.MillH2O_Total">#REF!</definedName>
    <definedName name="A.Y.OreToStorage_Al">#REF!</definedName>
    <definedName name="A.Y.OreToStorage_Co">#REF!</definedName>
    <definedName name="A.Y.OreToStorage_DryTonnes">#REF!</definedName>
    <definedName name="A.Y.OreToStorage_DryTph">#REF!</definedName>
    <definedName name="A.Y.OreToStorage_Fe">#REF!</definedName>
    <definedName name="A.Y.OreToStorage_Mg">#REF!</definedName>
    <definedName name="A.Y.OreToStorage_Ni">#REF!</definedName>
    <definedName name="A.Y.OreToStorage_PulpDensity">#REF!</definedName>
    <definedName name="A.Y.OreToStorage_PulpYieldStress">#REF!</definedName>
    <definedName name="A.Y.OreToStorage_Si">#REF!</definedName>
    <definedName name="A.Y.OreToStorage_Volume">#REF!</definedName>
    <definedName name="A.Y.OreToStorage_VolumePerHr">#REF!</definedName>
    <definedName name="A___0">#REF!</definedName>
    <definedName name="A_1">#REF!</definedName>
    <definedName name="a_2">#REF!</definedName>
    <definedName name="a_3">#REF!</definedName>
    <definedName name="a_4">#REF!</definedName>
    <definedName name="a_6">#NAME?</definedName>
    <definedName name="a_7">#NAME?</definedName>
    <definedName name="a_8">#NAME?</definedName>
    <definedName name="A_impresión_IM" localSheetId="0">#REF!</definedName>
    <definedName name="A_impresión_IM" localSheetId="1">#REF!</definedName>
    <definedName name="A_impresión_IM" localSheetId="5">#REF!</definedName>
    <definedName name="A_impresión_IM">"#REF!"</definedName>
    <definedName name="A_impresión_IM_1">"#REF!"</definedName>
    <definedName name="A_impresión_IM_2">"#REF!"</definedName>
    <definedName name="A_impresión_IM_3">"#REF!"</definedName>
    <definedName name="A_impresión_IM_4">"#REF!"</definedName>
    <definedName name="A_impresión_IM_5">"#REF!"</definedName>
    <definedName name="A_nuevo">#REF!</definedName>
    <definedName name="A0">#REF!</definedName>
    <definedName name="A18A200">#REF!</definedName>
    <definedName name="A1A">#REF!</definedName>
    <definedName name="a2a" localSheetId="10" hidden="1">{"TAB1",#N/A,TRUE,"GENERAL";"TAB2",#N/A,TRUE,"GENERAL";"TAB3",#N/A,TRUE,"GENERAL";"TAB4",#N/A,TRUE,"GENERAL";"TAB5",#N/A,TRUE,"GENERAL"}</definedName>
    <definedName name="a2a" localSheetId="2" hidden="1">{"TAB1",#N/A,TRUE,"GENERAL";"TAB2",#N/A,TRUE,"GENERAL";"TAB3",#N/A,TRUE,"GENERAL";"TAB4",#N/A,TRUE,"GENERAL";"TAB5",#N/A,TRUE,"GENERAL"}</definedName>
    <definedName name="a2a">#REF!</definedName>
    <definedName name="A3.3.6.0.0">#REF!</definedName>
    <definedName name="aa">#REF!</definedName>
    <definedName name="AA.CONV1">#REF!</definedName>
    <definedName name="AA_11">#REF!</definedName>
    <definedName name="AAA" localSheetId="5">#REF!</definedName>
    <definedName name="AAA">#REF!</definedName>
    <definedName name="AAA_1">#NAME?</definedName>
    <definedName name="AAA_10">#N/A</definedName>
    <definedName name="AAA_2">#NAME?</definedName>
    <definedName name="AAA_3">#N/A</definedName>
    <definedName name="AAA_4">#NAME?</definedName>
    <definedName name="AAA_5">#NAME?</definedName>
    <definedName name="AAA_6">#NAME?</definedName>
    <definedName name="AAA_7">#NAME?</definedName>
    <definedName name="AAA_8">#NAME?</definedName>
    <definedName name="AAA_9">#N/A</definedName>
    <definedName name="aaaa" localSheetId="5">#REF!</definedName>
    <definedName name="aaaa">#REF!</definedName>
    <definedName name="aaaaa" localSheetId="5">#REF!</definedName>
    <definedName name="aaaaa">#REF!</definedName>
    <definedName name="aaaaaa">#REF!</definedName>
    <definedName name="AAAAAAA">#REF!</definedName>
    <definedName name="AAAAAAAAAA" localSheetId="5">#REF!</definedName>
    <definedName name="AAAAAAAAAA">#REF!</definedName>
    <definedName name="AAAAAAAAAAAAAAAAAAAA" localSheetId="5">#REF!</definedName>
    <definedName name="AAAAAAAAAAAAAAAAAAAA">#REF!</definedName>
    <definedName name="aaaaaDARFS">#REF!</definedName>
    <definedName name="AAAAAS" localSheetId="3">DATE(YEAR([0]!Inicio_prestamo),MONTH([0]!Inicio_prestamo)+Payment_Number,DAY([0]!Inicio_prestamo))</definedName>
    <definedName name="AAAAAS" localSheetId="24">DATE(YEAR([0]!Inicio_prestamo),MONTH([0]!Inicio_prestamo)+Payment_Number,DAY([0]!Inicio_prestamo))</definedName>
    <definedName name="AAAAAS" localSheetId="25">DATE(YEAR([0]!Inicio_prestamo),MONTH([0]!Inicio_prestamo)+Payment_Number,DAY([0]!Inicio_prestamo))</definedName>
    <definedName name="AAAAAS" localSheetId="40">DATE(YEAR([0]!Inicio_prestamo),MONTH([0]!Inicio_prestamo)+Payment_Number,DAY([0]!Inicio_prestamo))</definedName>
    <definedName name="AAAAAS" localSheetId="41">DATE(YEAR([0]!Inicio_prestamo),MONTH([0]!Inicio_prestamo)+Payment_Number,DAY([0]!Inicio_prestamo))</definedName>
    <definedName name="AAAAAS" localSheetId="42">DATE(YEAR([0]!Inicio_prestamo),MONTH([0]!Inicio_prestamo)+Payment_Number,DAY([0]!Inicio_prestamo))</definedName>
    <definedName name="AAAAAS" localSheetId="43">DATE(YEAR([0]!Inicio_prestamo),MONTH([0]!Inicio_prestamo)+Payment_Number,DAY([0]!Inicio_prestamo))</definedName>
    <definedName name="AAAAAS" localSheetId="44">DATE(YEAR([0]!Inicio_prestamo),MONTH([0]!Inicio_prestamo)+Payment_Number,DAY([0]!Inicio_prestamo))</definedName>
    <definedName name="AAAAAS" localSheetId="45">DATE(YEAR([0]!Inicio_prestamo),MONTH([0]!Inicio_prestamo)+Payment_Number,DAY([0]!Inicio_prestamo))</definedName>
    <definedName name="AAAAAS" localSheetId="46">DATE(YEAR([0]!Inicio_prestamo),MONTH([0]!Inicio_prestamo)+Payment_Number,DAY([0]!Inicio_prestamo))</definedName>
    <definedName name="AAAAAS" localSheetId="47">DATE(YEAR([0]!Inicio_prestamo),MONTH([0]!Inicio_prestamo)+Payment_Number,DAY([0]!Inicio_prestamo))</definedName>
    <definedName name="AAAAAS" localSheetId="48">DATE(YEAR([0]!Inicio_prestamo),MONTH([0]!Inicio_prestamo)+Payment_Number,DAY([0]!Inicio_prestamo))</definedName>
    <definedName name="AAAAAS" localSheetId="49">DATE(YEAR([0]!Inicio_prestamo),MONTH([0]!Inicio_prestamo)+Payment_Number,DAY([0]!Inicio_prestamo))</definedName>
    <definedName name="AAAAAS" localSheetId="50">DATE(YEAR([0]!Inicio_prestamo),MONTH([0]!Inicio_prestamo)+Payment_Number,DAY([0]!Inicio_prestamo))</definedName>
    <definedName name="AAAAAS" localSheetId="51">DATE(YEAR([0]!Inicio_prestamo),MONTH([0]!Inicio_prestamo)+Payment_Number,DAY([0]!Inicio_prestamo))</definedName>
    <definedName name="AAAAAS" localSheetId="52">DATE(YEAR([0]!Inicio_prestamo),MONTH([0]!Inicio_prestamo)+Payment_Number,DAY([0]!Inicio_prestamo))</definedName>
    <definedName name="AAAAAS" localSheetId="53">DATE(YEAR([0]!Inicio_prestamo),MONTH([0]!Inicio_prestamo)+Payment_Number,DAY([0]!Inicio_prestamo))</definedName>
    <definedName name="AAAAAS" localSheetId="54">DATE(YEAR([0]!Inicio_prestamo),MONTH([0]!Inicio_prestamo)+Payment_Number,DAY([0]!Inicio_prestamo))</definedName>
    <definedName name="AAAAAS" localSheetId="55">DATE(YEAR([0]!Inicio_prestamo),MONTH([0]!Inicio_prestamo)+Payment_Number,DAY([0]!Inicio_prestamo))</definedName>
    <definedName name="AAAAAS" localSheetId="56">DATE(YEAR([0]!Inicio_prestamo),MONTH([0]!Inicio_prestamo)+Payment_Number,DAY([0]!Inicio_prestamo))</definedName>
    <definedName name="AAAAAS" localSheetId="57">DATE(YEAR([0]!Inicio_prestamo),MONTH([0]!Inicio_prestamo)+Payment_Number,DAY([0]!Inicio_prestamo))</definedName>
    <definedName name="AAAAAS" localSheetId="58">DATE(YEAR([0]!Inicio_prestamo),MONTH([0]!Inicio_prestamo)+Payment_Number,DAY([0]!Inicio_prestamo))</definedName>
    <definedName name="AAAAAS" localSheetId="4">DATE(YEAR([0]!Inicio_prestamo),MONTH([0]!Inicio_prestamo)+Payment_Number,DAY([0]!Inicio_prestamo))</definedName>
    <definedName name="AAAAAS" localSheetId="1">DATE(YEAR([0]!Inicio_prestamo),MONTH([0]!Inicio_prestamo)+Payment_Number,DAY([0]!Inicio_prestamo))</definedName>
    <definedName name="AAAAAS" localSheetId="91">DATE(YEAR([0]!Inicio_prestamo),MONTH([0]!Inicio_prestamo)+Payment_Number,DAY([0]!Inicio_prestamo))</definedName>
    <definedName name="AAAAAS" localSheetId="92">DATE(YEAR([0]!Inicio_prestamo),MONTH([0]!Inicio_prestamo)+Payment_Number,DAY([0]!Inicio_prestamo))</definedName>
    <definedName name="AAAAAS" localSheetId="10">DATE(YEAR([0]!Inicio_prestamo),MONTH([0]!Inicio_prestamo)+Payment_Number,DAY([0]!Inicio_prestamo))</definedName>
    <definedName name="AAAAAS" localSheetId="2">DATE(YEAR([0]!Inicio_prestamo),MONTH([0]!Inicio_prestamo)+Payment_Number,DAY([0]!Inicio_prestamo))</definedName>
    <definedName name="AAAAAS">DATE(YEAR([0]!Inicio_prestamo),MONTH([0]!Inicio_prestamo)+Payment_Number,DAY([0]!Inicio_prestamo))</definedName>
    <definedName name="AAAAAZZZZ">#REF!</definedName>
    <definedName name="AAC">#REF!</definedName>
    <definedName name="AADOQUINVEH" localSheetId="5">#REF!</definedName>
    <definedName name="AADOQUINVEH">#REF!</definedName>
    <definedName name="AALI">#REF!</definedName>
    <definedName name="AALIS">#REF!</definedName>
    <definedName name="AANDENES" localSheetId="5">#REF!</definedName>
    <definedName name="AANDENES">#REF!</definedName>
    <definedName name="AARR">#REF!</definedName>
    <definedName name="AARRS">#REF!</definedName>
    <definedName name="aas" localSheetId="10" hidden="1">{"TAB1",#N/A,TRUE,"GENERAL";"TAB2",#N/A,TRUE,"GENERAL";"TAB3",#N/A,TRUE,"GENERAL";"TAB4",#N/A,TRUE,"GENERAL";"TAB5",#N/A,TRUE,"GENERAL"}</definedName>
    <definedName name="aas" localSheetId="2" hidden="1">{"TAB1",#N/A,TRUE,"GENERAL";"TAB2",#N/A,TRUE,"GENERAL";"TAB3",#N/A,TRUE,"GENERAL";"TAB4",#N/A,TRUE,"GENERAL";"TAB5",#N/A,TRUE,"GENERAL"}</definedName>
    <definedName name="aas">#REF!</definedName>
    <definedName name="AAWG12">#REF!</definedName>
    <definedName name="AAWG12S">#REF!</definedName>
    <definedName name="ab" localSheetId="5">#REF!</definedName>
    <definedName name="ab">#REF!</definedName>
    <definedName name="aba_1">#REF!</definedName>
    <definedName name="aba_2">#REF!</definedName>
    <definedName name="abc" localSheetId="0">#REF!</definedName>
    <definedName name="abc" localSheetId="1">#REF!</definedName>
    <definedName name="abc" localSheetId="5">#REF!</definedName>
    <definedName name="abc">NA()</definedName>
    <definedName name="abc_1">NA()</definedName>
    <definedName name="ABCD">#REF!</definedName>
    <definedName name="ABCDE">#REF!</definedName>
    <definedName name="abd">#REF!</definedName>
    <definedName name="ABG">#REF!</definedName>
    <definedName name="ABO">#REF!</definedName>
    <definedName name="ABR" localSheetId="5">#REF!</definedName>
    <definedName name="ABR">#REF!</definedName>
    <definedName name="abr00">#REF!</definedName>
    <definedName name="ABRAZADERA_DOBLE_ALA_1_5">#REF!</definedName>
    <definedName name="Abrazadera_pasamanos">#REF!</definedName>
    <definedName name="Abrazadera_superior">#REF!</definedName>
    <definedName name="Abrazaderas_Tub._PVC">#REF!</definedName>
    <definedName name="Abrazaderas_Tub._PVC_6">#REF!</definedName>
    <definedName name="absc" localSheetId="0">#N/A</definedName>
    <definedName name="absc" localSheetId="1">#N/A</definedName>
    <definedName name="absc" localSheetId="10">#N/A</definedName>
    <definedName name="absc" localSheetId="2">#N/A</definedName>
    <definedName name="absc">#REF!</definedName>
    <definedName name="absc_">#REF!</definedName>
    <definedName name="absc_1">#REF!</definedName>
    <definedName name="absc1">#REF!</definedName>
    <definedName name="ABSC15">#REF!</definedName>
    <definedName name="ABSC16">#REF!</definedName>
    <definedName name="ABSC17">#REF!</definedName>
    <definedName name="ABSC2">#REF!</definedName>
    <definedName name="ABSC3">#REF!</definedName>
    <definedName name="ABSC4">#REF!</definedName>
    <definedName name="ABSOL">#REF!</definedName>
    <definedName name="Ac">#REF!</definedName>
    <definedName name="ACADEMIA">#REF!</definedName>
    <definedName name="ACALZADA" localSheetId="5">#REF!</definedName>
    <definedName name="ACALZADA">#REF!</definedName>
    <definedName name="acarg1">#REF!</definedName>
    <definedName name="acarg2">#REF!</definedName>
    <definedName name="acarg3">#REF!</definedName>
    <definedName name="ACCE2">#REF!</definedName>
    <definedName name="ACCE4">#REF!</definedName>
    <definedName name="ACCE6">#REF!</definedName>
    <definedName name="accegres3">#REF!</definedName>
    <definedName name="accegres4">#REF!</definedName>
    <definedName name="Acces._PVC_P_diam_1_2" localSheetId="5">#REF!</definedName>
    <definedName name="Acces._PVC_P_diam_1_2">#REF!</definedName>
    <definedName name="Acces._PVC_P_diam_11_2">#REF!</definedName>
    <definedName name="Acces._PVC_P_diam_3_4">#REF!</definedName>
    <definedName name="Accesorio_HG_1_2">#REF!</definedName>
    <definedName name="Accesorio_HG_3_4">#REF!</definedName>
    <definedName name="Accesorio_PVC_P_diam._2">#REF!</definedName>
    <definedName name="Accesorio_PVC_P_diam_1">#REF!</definedName>
    <definedName name="Accesorios_de_1_2">#REF!</definedName>
    <definedName name="Accesorios_de_3_4">#REF!</definedName>
    <definedName name="Accesorios_de_gres_de_6">#REF!</definedName>
    <definedName name="Accesorios_gres_3">#REF!</definedName>
    <definedName name="Accesorios_gres_4">#REF!</definedName>
    <definedName name="Accesorios_HG_1">#REF!</definedName>
    <definedName name="Accesorios_HG_diam._2">#REF!</definedName>
    <definedName name="ACCESORIOS_PARA_TANQUE_ALMACENAMIENTO_2000_LTS">#REF!</definedName>
    <definedName name="Accesorios_PVC_4__y_6">#REF!</definedName>
    <definedName name="ACCESORIOS_PVC_AGUAS_LLUVIAS_3">#REF!</definedName>
    <definedName name="Accesorios_PVC_de_2__y_3">#REF!</definedName>
    <definedName name="ACCESORIOS_PVC_SANITARIOS_2">#REF!</definedName>
    <definedName name="ACCESORIOS_PVC_SANITARIOS_4">#REF!</definedName>
    <definedName name="ACCESORIOS_PVC_TUBERIA_1_2">#REF!</definedName>
    <definedName name="ACCESORIOS_PVC_TUBERIA_3_4">#REF!</definedName>
    <definedName name="AccessButton">"INSUMOS"</definedName>
    <definedName name="AccessDatabase" localSheetId="0" hidden="1">"C:\C-314\VOLUMENES\volfin4.mdb"</definedName>
    <definedName name="AccessDatabase" localSheetId="1" hidden="1">"C:\C-314\VOLUMENES\volfin4.mdb"</definedName>
    <definedName name="AccessDatabase" hidden="1">"A:\SAIN.mdb"</definedName>
    <definedName name="acciones">#REF!</definedName>
    <definedName name="acciones_1">#REF!</definedName>
    <definedName name="acciones_2">#REF!</definedName>
    <definedName name="Accsesorios_gabinete">#REF!</definedName>
    <definedName name="Accsesorios_gabinete_11">#REF!</definedName>
    <definedName name="ACEC">#REF!</definedName>
    <definedName name="ACECS">#REF!</definedName>
    <definedName name="Acefy4200">#REF!</definedName>
    <definedName name="ACEITE">#REF!</definedName>
    <definedName name="aceite_quemado">#REF!</definedName>
    <definedName name="acero" localSheetId="5">#REF!</definedName>
    <definedName name="acero">#REF!</definedName>
    <definedName name="ACERO_11">#REF!</definedName>
    <definedName name="ACERO_3700_PSI">#REF!</definedName>
    <definedName name="ACERO_60000_PSI">#REF!</definedName>
    <definedName name="Acero_60000psi__PDR_60">#REF!</definedName>
    <definedName name="Acero_A_37">#REF!</definedName>
    <definedName name="Acero_corrugado">#REF!</definedName>
    <definedName name="acero_corrugado_diám._1_2_pg">#REF!</definedName>
    <definedName name="Acero_de_40_000_psi">#REF!</definedName>
    <definedName name="Acero_de_40_000_psi_11">#REF!</definedName>
    <definedName name="Acero_de_60_000_psi">#REF!</definedName>
    <definedName name="Acero_de_60_000_psi_11">#REF!</definedName>
    <definedName name="ACERO_DE_REFUERZO_60000">#REF!</definedName>
    <definedName name="Acero_de_Refuerzo_Figurado_de_60.000_P.S.I.">#REF!</definedName>
    <definedName name="acero_liso_diám._1_2_pg">#REF!</definedName>
    <definedName name="acero_liso_diám._1_4_pg">#REF!</definedName>
    <definedName name="acero_liso_diám._1_pg">#REF!</definedName>
    <definedName name="acero_liso_diám._3_4_pg">#REF!</definedName>
    <definedName name="acero_liso_diám._3_8_pg">#REF!</definedName>
    <definedName name="acero_liso_diám._5_8_pg">#REF!</definedName>
    <definedName name="acero_liso_diám._7_8_pg">#REF!</definedName>
    <definedName name="Acero_pdr60">#REF!</definedName>
    <definedName name="ACERO2">#REF!</definedName>
    <definedName name="ACERO2_11">#REF!</definedName>
    <definedName name="ACERO37">#REF!</definedName>
    <definedName name="ACERO37_11">#REF!</definedName>
    <definedName name="ACERO40">#REF!</definedName>
    <definedName name="ACERO6">#REF!</definedName>
    <definedName name="ACERO6_11">#REF!</definedName>
    <definedName name="ACERO60">#REF!</definedName>
    <definedName name="acerob">#REF!</definedName>
    <definedName name="aceroref">#REF!</definedName>
    <definedName name="acerosolo">2100</definedName>
    <definedName name="Acido_acetico" localSheetId="5">#REF!</definedName>
    <definedName name="Acido_acetico">#REF!</definedName>
    <definedName name="Acido_Muriatico">#REF!</definedName>
    <definedName name="Acido_nitrico">#REF!</definedName>
    <definedName name="ACIP">#REF!</definedName>
    <definedName name="ACIPS">#REF!</definedName>
    <definedName name="Acoflex_1_2">#REF!</definedName>
    <definedName name="ACOM" localSheetId="10">#REF!</definedName>
    <definedName name="ACOM" localSheetId="2">#REF!</definedName>
    <definedName name="ACOM">#N/A</definedName>
    <definedName name="Acometida_en_2_3___350_kcmil___1___250_kcmil_AWG__THHN_en_Ø_4">#REF!</definedName>
    <definedName name="Acometida_en_3___1_0___1___2___1___6_T_AWG__THHN_en_1Ø_3">#REF!</definedName>
    <definedName name="Acometida_en_3___250_kcmil___1___2_0___1___2_T_AWG__THHN_en_1Ø_3">#REF!</definedName>
    <definedName name="Acometida_en_3___4_0___1___2_0___1___2_T_AWG__THHN_en_1Ø_3">#REF!</definedName>
    <definedName name="Acometida_en_3___6___1___8___1___8_T_AWG__THHN_en_1Ø_1">#REF!</definedName>
    <definedName name="Acometida_en_3___6_en_1Ø_2">#REF!</definedName>
    <definedName name="Acometida_en_3___8___1___10___1___8_T_AWG__THHN_en_1Ø_1">#REF!</definedName>
    <definedName name="Acometida_en_Conductor_de_Cobre_3___2_0_AWG_XLEP_15_Kv">#REF!</definedName>
    <definedName name="acondicionamientopozo">#REF!</definedName>
    <definedName name="Acopla_sanitario_grival">#REF!</definedName>
    <definedName name="ACOPLE_CANAL_AMAZONA_BAJANTE">#REF!</definedName>
    <definedName name="ACOPLE_SANITARIO">#REF!</definedName>
    <definedName name="Acpm">#REF!</definedName>
    <definedName name="ACPM_y_Fuel_Oil_no_portátiles_2002_2003">#REF!</definedName>
    <definedName name="Acrilico_lampara">#REF!</definedName>
    <definedName name="Acrilico_prismat.difusor">#REF!</definedName>
    <definedName name="Acriltex">#REF!</definedName>
    <definedName name="ACSA">#REF!</definedName>
    <definedName name="ACSAS">#REF!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">#REF!</definedName>
    <definedName name="acta_parcial_1">#REF!</definedName>
    <definedName name="Acta1">#REF!</definedName>
    <definedName name="ACTA2">#REF!</definedName>
    <definedName name="actamodifacion" localSheetId="56" hidden="1">{#N/A,#N/A,TRUE,"Unifilar"}</definedName>
    <definedName name="actamodifacion" localSheetId="57" hidden="1">{#N/A,#N/A,TRUE,"Unifilar"}</definedName>
    <definedName name="actamodifacion" localSheetId="58" hidden="1">{#N/A,#N/A,TRUE,"Unifilar"}</definedName>
    <definedName name="actamodifacion" hidden="1">{#N/A,#N/A,TRUE,"Unifilar"}</definedName>
    <definedName name="ACTEAF">#REF!</definedName>
    <definedName name="Actividad">#REF!</definedName>
    <definedName name="Actividades">#REF!</definedName>
    <definedName name="ACTIVOS">#REF!</definedName>
    <definedName name="ACTMEA">#REF!</definedName>
    <definedName name="ACTMFG">#REF!</definedName>
    <definedName name="ACTNAF">#REF!</definedName>
    <definedName name="ACTNSR">#REF!</definedName>
    <definedName name="actores">#REF!</definedName>
    <definedName name="ACTSAM">#REF!</definedName>
    <definedName name="ACTSEA">#REF!</definedName>
    <definedName name="actual">#REF!</definedName>
    <definedName name="ACTUNA">#REF!</definedName>
    <definedName name="ACTV">#REF!</definedName>
    <definedName name="ACTWTT">#REF!</definedName>
    <definedName name="acumulado">#REF!,#REF!,#REF!,#REF!</definedName>
    <definedName name="AD" localSheetId="5">#REF!</definedName>
    <definedName name="ad">#REF!</definedName>
    <definedName name="Ad_Un">#REF!</definedName>
    <definedName name="ADAD">#REF!</definedName>
    <definedName name="ADADADN">#REF!</definedName>
    <definedName name="Adaptador_3_4__PVC">#REF!</definedName>
    <definedName name="Adaptador_3_4__PVC_11">#REF!</definedName>
    <definedName name="ADAPTADOR_HEMBRA_P.V.C_1_2">#REF!</definedName>
    <definedName name="ADAPTADOR_MACHO_P.V.C_1_2">#REF!</definedName>
    <definedName name="Adaptador_Pres._1">#REF!</definedName>
    <definedName name="Adaptador_Pres._1_11">#REF!</definedName>
    <definedName name="Adaptador_Pres._1_2">#REF!</definedName>
    <definedName name="Adaptador_Pres._1_2_11">#REF!</definedName>
    <definedName name="Adaptador_Pres._3_4">#REF!</definedName>
    <definedName name="Adaptador_Pres._3_4_11">#REF!</definedName>
    <definedName name="Adaptador_pvc">#REF!</definedName>
    <definedName name="Adaptador_pvc_1">#REF!</definedName>
    <definedName name="Adaptador_pvc_1_2">#REF!</definedName>
    <definedName name="Adaptador_pvc_2">#REF!</definedName>
    <definedName name="Adaptador_PVC_macho_1" localSheetId="5">#REF!</definedName>
    <definedName name="Adaptador_PVC_macho_1">#REF!</definedName>
    <definedName name="Adaptador_PVC_macho_1_2">#REF!</definedName>
    <definedName name="Adaptador_PVC_macho_3_4">#REF!</definedName>
    <definedName name="Adaptadores__PVC_1_2">#REF!</definedName>
    <definedName name="Adaptadores__PVC_1_2_11">#REF!</definedName>
    <definedName name="adasd">#REF!</definedName>
    <definedName name="AdditionalCosts_Lumpsum">#REF!</definedName>
    <definedName name="AdditionalCosts_Percent">#REF!</definedName>
    <definedName name="adfasdfsa">#REF!</definedName>
    <definedName name="adfasfadfa">#REF!</definedName>
    <definedName name="ADFE">#N/A</definedName>
    <definedName name="ADFGSDB" localSheetId="10" hidden="1">{"via1",#N/A,TRUE,"general";"via2",#N/A,TRUE,"general";"via3",#N/A,TRUE,"general"}</definedName>
    <definedName name="ADFGSDB" localSheetId="2" hidden="1">{"via1",#N/A,TRUE,"general";"via2",#N/A,TRUE,"general";"via3",#N/A,TRUE,"general"}</definedName>
    <definedName name="ADFGSDB">#REF!</definedName>
    <definedName name="ADFHADH">#REF!</definedName>
    <definedName name="ADFNADGN">#REF!</definedName>
    <definedName name="adghath">#REF!</definedName>
    <definedName name="adghdgajh">#REF!</definedName>
    <definedName name="ADGJHDGJHG">#REF!</definedName>
    <definedName name="ADGNADGN">#REF!</definedName>
    <definedName name="ADGNADNAD">#REF!</definedName>
    <definedName name="Adhesivo_No._10_Env_5GI">#REF!</definedName>
    <definedName name="ADI">#REF!</definedName>
    <definedName name="adic">#REF!</definedName>
    <definedName name="adicional">#REF!</definedName>
    <definedName name="ADJGJHADJHJN">#REF!</definedName>
    <definedName name="adjsrjnsgdf">#REF!</definedName>
    <definedName name="Adm">#REF!</definedName>
    <definedName name="ADMINISTRACION">#REF!</definedName>
    <definedName name="Administración">#REF!</definedName>
    <definedName name="ADMINISTRADOR">#REF!</definedName>
    <definedName name="ADMINISTRADOR_VIAL__ARMANDO_SANCHEZ_SANCHEZ">#REF!</definedName>
    <definedName name="Administrativo">#REF!</definedName>
    <definedName name="ADMON">10%</definedName>
    <definedName name="ADMON1">#REF!</definedName>
    <definedName name="ADMONS">#REF!</definedName>
    <definedName name="adn">#REF!</definedName>
    <definedName name="ADNSJKETUK">#REF!</definedName>
    <definedName name="adoc1">#REF!</definedName>
    <definedName name="ADOC125">#REF!</definedName>
    <definedName name="ADOC2">#REF!</definedName>
    <definedName name="adoq">#REF!</definedName>
    <definedName name="adoq1">#REF!</definedName>
    <definedName name="ADOQ2">#REF!</definedName>
    <definedName name="ADOQ20">#REF!</definedName>
    <definedName name="ADOQ21">#REF!</definedName>
    <definedName name="ADOQ3">#REF!</definedName>
    <definedName name="adoq5">#REF!</definedName>
    <definedName name="ads">#REF!</definedName>
    <definedName name="ADSAD" localSheetId="10" hidden="1">{"TAB1",#N/A,TRUE,"GENERAL";"TAB2",#N/A,TRUE,"GENERAL";"TAB3",#N/A,TRUE,"GENERAL";"TAB4",#N/A,TRUE,"GENERAL";"TAB5",#N/A,TRUE,"GENERAL"}</definedName>
    <definedName name="ADSAD" localSheetId="2" hidden="1">{"TAB1",#N/A,TRUE,"GENERAL";"TAB2",#N/A,TRUE,"GENERAL";"TAB3",#N/A,TRUE,"GENERAL";"TAB4",#N/A,TRUE,"GENERAL";"TAB5",#N/A,TRUE,"GENERAL"}</definedName>
    <definedName name="ADSAD">#REF!</definedName>
    <definedName name="adsfadsfasdfafdasfdasfd">#REF!</definedName>
    <definedName name="adsfadsfasfasdfasfdasdfadsfdsafdsa">#REF!</definedName>
    <definedName name="adtjwjydtj">#REF!</definedName>
    <definedName name="AE">#REF!</definedName>
    <definedName name="AEDHEDH">#REF!</definedName>
    <definedName name="aefa" localSheetId="10" hidden="1">{"via1",#N/A,TRUE,"general";"via2",#N/A,TRUE,"general";"via3",#N/A,TRUE,"general"}</definedName>
    <definedName name="aefa" localSheetId="2" hidden="1">{"via1",#N/A,TRUE,"general";"via2",#N/A,TRUE,"general";"via3",#N/A,TRUE,"general"}</definedName>
    <definedName name="aefa">#REF!</definedName>
    <definedName name="AEFAEF">#REF!</definedName>
    <definedName name="AEHADH">#REF!</definedName>
    <definedName name="AER">#N/A</definedName>
    <definedName name="aerhjj">#REF!</definedName>
    <definedName name="aethqe">#REF!</definedName>
    <definedName name="AEUPO">#REF!</definedName>
    <definedName name="AEUPOS">#REF!</definedName>
    <definedName name="Af">#REF!</definedName>
    <definedName name="AFac.p">#REF!</definedName>
    <definedName name="afdaffaf">#REF!</definedName>
    <definedName name="afdhaH">#REF!</definedName>
    <definedName name="afdsw" localSheetId="10" hidden="1">{"TAB1",#N/A,TRUE,"GENERAL";"TAB2",#N/A,TRUE,"GENERAL";"TAB3",#N/A,TRUE,"GENERAL";"TAB4",#N/A,TRUE,"GENERAL";"TAB5",#N/A,TRUE,"GENERAL"}</definedName>
    <definedName name="afdsw" localSheetId="2" hidden="1">{"TAB1",#N/A,TRUE,"GENERAL";"TAB2",#N/A,TRUE,"GENERAL";"TAB3",#N/A,TRUE,"GENERAL";"TAB4",#N/A,TRUE,"GENERAL";"TAB5",#N/A,TRUE,"GENERAL"}</definedName>
    <definedName name="afdsw">#REF!</definedName>
    <definedName name="Afe">#REF!</definedName>
    <definedName name="afecompletions">#REF!</definedName>
    <definedName name="AFINADOCUBIERTA">#REF!</definedName>
    <definedName name="AFINADOCUBIERTA_11">#REF!</definedName>
    <definedName name="AFSDHQA">#REF!</definedName>
    <definedName name="Ag">#REF!</definedName>
    <definedName name="agdsgg" localSheetId="10" hidden="1">{"via1",#N/A,TRUE,"general";"via2",#N/A,TRUE,"general";"via3",#N/A,TRUE,"general"}</definedName>
    <definedName name="agdsgg" localSheetId="2" hidden="1">{"via1",#N/A,TRUE,"general";"via2",#N/A,TRUE,"general";"via3",#N/A,TRUE,"general"}</definedName>
    <definedName name="agdsgg">#REF!</definedName>
    <definedName name="AGO" localSheetId="5">#REF!</definedName>
    <definedName name="AGO">#REF!</definedName>
    <definedName name="ago00">#REF!</definedName>
    <definedName name="AGRADO" comment="MUNICIPIO DE AGRADO ">#REF!</definedName>
    <definedName name="Agregado_grueso">#REF!</definedName>
    <definedName name="agregados">#REF!</definedName>
    <definedName name="AGRICOLA">#REF!</definedName>
    <definedName name="Agua">#REF!</definedName>
    <definedName name="Agua_11">#REF!</definedName>
    <definedName name="aguas">#REF!</definedName>
    <definedName name="AGUY">#REF!</definedName>
    <definedName name="AGUYS">#REF!</definedName>
    <definedName name="ah">#REF!</definedName>
    <definedName name="ahe">#REF!</definedName>
    <definedName name="ahehadfh">#REF!</definedName>
    <definedName name="AHER">#REF!</definedName>
    <definedName name="AHFAHADH">#REF!</definedName>
    <definedName name="AHI">#REF!</definedName>
    <definedName name="Ai">#REF!</definedName>
    <definedName name="aida">#REF!</definedName>
    <definedName name="aida1">#REF!</definedName>
    <definedName name="AIPE">#REF!</definedName>
    <definedName name="Aire_Acondicionado_Inverter_12000_btu">#REF!</definedName>
    <definedName name="Aire_Acondicionado_Inverter_9000_btu">#REF!</definedName>
    <definedName name="Aisladores">#REF!</definedName>
    <definedName name="Aisladores_11">#REF!</definedName>
    <definedName name="aislante">#REF!</definedName>
    <definedName name="aiu">#REF!</definedName>
    <definedName name="AIU_01">#REF!</definedName>
    <definedName name="AIU_1">#REF!</definedName>
    <definedName name="AIU_2">#REF!</definedName>
    <definedName name="AIU_ADMON">#REF!</definedName>
    <definedName name="AIU_IMP">#REF!</definedName>
    <definedName name="AIU_UTIL">#REF!</definedName>
    <definedName name="aj">#REF!</definedName>
    <definedName name="AJA">#REF!</definedName>
    <definedName name="ajhasdfjad">#REF!</definedName>
    <definedName name="Ajizal">#REF!</definedName>
    <definedName name="AjustDelAIU">#REF!</definedName>
    <definedName name="Ajuste">#REF!</definedName>
    <definedName name="Ak">#REF!</definedName>
    <definedName name="AL">#REF!</definedName>
    <definedName name="alam">#REF!</definedName>
    <definedName name="ALAMB">#REF!</definedName>
    <definedName name="ALAMBRE">#REF!</definedName>
    <definedName name="ALAMBRE_">#REF!</definedName>
    <definedName name="Alambre_ATT_2_22" localSheetId="5">#REF!</definedName>
    <definedName name="Alambre_ATT_2_22">#REF!</definedName>
    <definedName name="ALAMBRE_DE_AMARRE">#REF!</definedName>
    <definedName name="Alambre_de_cobre_N__10_AWG">#REF!</definedName>
    <definedName name="Alambre_de_cobre_N__10_AWG_11">#REF!</definedName>
    <definedName name="Alambre_de_cobre_N__12_AWG">#REF!</definedName>
    <definedName name="Alambre_de_cobre_N__12_AWG_11">#REF!</definedName>
    <definedName name="Alambre_de_cobre_N__14_AWG">#REF!</definedName>
    <definedName name="Alambre_de_cobre_N__14_AWG_11">#REF!</definedName>
    <definedName name="ALAMBRE_DE_COBRE_N°_12_AWG_THHN">#REF!</definedName>
    <definedName name="Alambre_de_pua_calibre_14">#REF!</definedName>
    <definedName name="Alambre_de_puas_Cal_14">#REF!</definedName>
    <definedName name="Alambre_de_timbre_2x22_AWG">#REF!</definedName>
    <definedName name="Alambre_de_timbre_2x22_AWG_11">#REF!</definedName>
    <definedName name="Alambre_N_12">#REF!</definedName>
    <definedName name="Alambre_N_14">#REF!</definedName>
    <definedName name="Alambre_negro">#REF!</definedName>
    <definedName name="Alambre_negro_11">#REF!</definedName>
    <definedName name="Alambre_Negro_No.18">#REF!</definedName>
    <definedName name="Alambre_No._8_THW">#REF!</definedName>
    <definedName name="Alambre_No_10_AWG_THW_75C">#REF!</definedName>
    <definedName name="Alambre_No_12_AWG_THW_75C">#REF!</definedName>
    <definedName name="Alambre_No_14_desnudo">#REF!</definedName>
    <definedName name="Alambre_teléfono_22_AWG">#REF!</definedName>
    <definedName name="Alambre_TW_10">#REF!</definedName>
    <definedName name="Alambre_TW_12">#REF!</definedName>
    <definedName name="Alambre_TW_14">#REF!</definedName>
    <definedName name="Alambre_TW_8">#REF!</definedName>
    <definedName name="alambrenegro">4500</definedName>
    <definedName name="alampuas">#REF!</definedName>
    <definedName name="alberto">#REF!</definedName>
    <definedName name="alc">#REF!</definedName>
    <definedName name="ALCANCE">#REF!</definedName>
    <definedName name="Alcance.">#REF!</definedName>
    <definedName name="ALCANCE_1">#REF!</definedName>
    <definedName name="ALCANCE_2">#REF!</definedName>
    <definedName name="ALCANCE_4">#REF!</definedName>
    <definedName name="Alcance1">#REF!</definedName>
    <definedName name="Alcance1_3">#REF!</definedName>
    <definedName name="Alcance1_4">#REF!</definedName>
    <definedName name="ALCANCE2">#REF!</definedName>
    <definedName name="AlcanceProyecto">#REF!</definedName>
    <definedName name="Alcant">#REF!</definedName>
    <definedName name="Alcaparro_2.00_m">#REF!</definedName>
    <definedName name="alcVE">#REF!</definedName>
    <definedName name="AlcVN">#REF!</definedName>
    <definedName name="Alf._Alfa_Pasarella_1.080">#REF!</definedName>
    <definedName name="alfa">#REF!</definedName>
    <definedName name="ALFAGIAS">#REF!</definedName>
    <definedName name="ALFAGIAS_11">#REF!</definedName>
    <definedName name="alfajia">#REF!</definedName>
    <definedName name="Alfombra_argollada_7mm.">#REF!</definedName>
    <definedName name="alistado.piso">#REF!</definedName>
    <definedName name="Alistado_.03x.03">#REF!</definedName>
    <definedName name="ALL">#REF!</definedName>
    <definedName name="ALM">#REF!</definedName>
    <definedName name="Almacen">#REF!</definedName>
    <definedName name="Almacenista">#REF!</definedName>
    <definedName name="ALNEGRO">#REF!</definedName>
    <definedName name="ALNEGRO_11">#REF!</definedName>
    <definedName name="ALQUILERES">#REF!</definedName>
    <definedName name="ALTAMIRA" comment="MUNICIPIO DE ALTAMIRA ">#REF!</definedName>
    <definedName name="ALTO">#REF!</definedName>
    <definedName name="Alturas_Vastago">#REF!</definedName>
    <definedName name="Alumino_ventanas">#REF!</definedName>
    <definedName name="Alumino_ventanas_11">#REF!</definedName>
    <definedName name="Alumol">#REF!</definedName>
    <definedName name="ALUMTE">#REF!</definedName>
    <definedName name="Am">#REF!</definedName>
    <definedName name="Amarre_galv._caballete">#REF!</definedName>
    <definedName name="amarres">#REF!</definedName>
    <definedName name="AMARRES_X_100_UND">#REF!</definedName>
    <definedName name="AMAT">#REF!</definedName>
    <definedName name="AMB">#REF!</definedName>
    <definedName name="AMBI">#REF!</definedName>
    <definedName name="AMBIENTAL">#REF!</definedName>
    <definedName name="AMBIS">#REF!</definedName>
    <definedName name="AME">#REF!</definedName>
    <definedName name="AMENAZAS">#REF!</definedName>
    <definedName name="AMENAZAS_1">#REF!</definedName>
    <definedName name="AMENAZAS_2">#REF!</definedName>
    <definedName name="AMO">#REF!</definedName>
    <definedName name="AMORTIZAR">#REF!</definedName>
    <definedName name="Amount">#REF!</definedName>
    <definedName name="Amperimetro_0_500_5A">#REF!</definedName>
    <definedName name="Amperimetro_0_500_5A_11">#REF!</definedName>
    <definedName name="An">#REF!</definedName>
    <definedName name="ana">#REF!</definedName>
    <definedName name="ANABANCO">#REF!</definedName>
    <definedName name="ANALBSW">#REF!</definedName>
    <definedName name="ANALISIS" localSheetId="0">#REF!</definedName>
    <definedName name="ANALISIS" localSheetId="1">#REF!</definedName>
    <definedName name="ANALISIS">"#REF!"</definedName>
    <definedName name="ANALISIS_1">"#REF!"</definedName>
    <definedName name="ANALISIS_2">"#REF!"</definedName>
    <definedName name="ANALISIS_3">"#REF!"</definedName>
    <definedName name="Analyst" hidden="1">#REF!</definedName>
    <definedName name="ANCHOS">#REF!</definedName>
    <definedName name="ANCLAJE">#REF!</definedName>
    <definedName name="AND">#REF!</definedName>
    <definedName name="ANDAMIO">#REF!</definedName>
    <definedName name="Andamio_Sección">#REF!</definedName>
    <definedName name="Andamios">#REF!</definedName>
    <definedName name="ANDEN">#REF!</definedName>
    <definedName name="ANDEN_11">#REF!</definedName>
    <definedName name="andenes">#REF!</definedName>
    <definedName name="ANDENESV">#REF!</definedName>
    <definedName name="ANE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gie">#REF!</definedName>
    <definedName name="ANGULO_1_8_X_2">#REF!</definedName>
    <definedName name="Angulo_1_8x3_4" localSheetId="5">#REF!</definedName>
    <definedName name="Angulo_1_8x3_4">#REF!</definedName>
    <definedName name="Angulo_1_x1_x3_16">#REF!</definedName>
    <definedName name="angulo_6_metros_3__16_x_2_pulgadas_g___50">#REF!</definedName>
    <definedName name="Angulo_Al_3_4_x3_4_x1_16">#REF!</definedName>
    <definedName name="Angulo_de_platina__1_x1_x1_8">#REF!</definedName>
    <definedName name="Angulo_en_aluminio_1_2__x_1_2__x_1_16">#REF!</definedName>
    <definedName name="Angulo_hierro_2_1_2__x_3_13">#REF!</definedName>
    <definedName name="ANOMarch02">#REF!</definedName>
    <definedName name="ANOPCY">#REF!</definedName>
    <definedName name="ANOPLMarch02">#REF!</definedName>
    <definedName name="ANOPPY">#REF!</definedName>
    <definedName name="ANORev2">#REF!</definedName>
    <definedName name="ANOTB_JUN01">#REF!</definedName>
    <definedName name="anscount" hidden="1">1</definedName>
    <definedName name="AntCach">#REF!</definedName>
    <definedName name="ANTECHO_EN_VARILLA_CUADRADA_3_8">#REF!</definedName>
    <definedName name="anterior">#REF!</definedName>
    <definedName name="ANTIC">#REF!</definedName>
    <definedName name="AnticAdic">#REF!</definedName>
    <definedName name="ANTICIPO">#REF!</definedName>
    <definedName name="anticorrosiva">#REF!</definedName>
    <definedName name="Anticorrosivo">#REF!</definedName>
    <definedName name="Anticorrosivo__Pintuco">#REF!</definedName>
    <definedName name="Anticorrosivo_Rojo_Claro">#REF!</definedName>
    <definedName name="ANTISB">#REF!</definedName>
    <definedName name="ANTONIA">#N/A</definedName>
    <definedName name="Añ">#REF!</definedName>
    <definedName name="año">#REF!</definedName>
    <definedName name="año1">#REF!</definedName>
    <definedName name="Años_préstamo">#REF!</definedName>
    <definedName name="AÑOWUIE">#REF!</definedName>
    <definedName name="Ao" localSheetId="5">#REF!</definedName>
    <definedName name="Ao">#REF!</definedName>
    <definedName name="AOCY">#REF!</definedName>
    <definedName name="AOPY">#REF!</definedName>
    <definedName name="AP" localSheetId="5">#REF!</definedName>
    <definedName name="AP">#REF!</definedName>
    <definedName name="APac.c">#REF!</definedName>
    <definedName name="APac.c2002">#REF!</definedName>
    <definedName name="APac.c2003">#REF!</definedName>
    <definedName name="APac.p">#REF!</definedName>
    <definedName name="apaiy">#REF!</definedName>
    <definedName name="APAKE">#REF!</definedName>
    <definedName name="APAKES">#REF!</definedName>
    <definedName name="Aparatos_Telefonicos_para_extensiones">#REF!</definedName>
    <definedName name="Aparatos_Telefonicos_secretariales">#REF!</definedName>
    <definedName name="AparatoSanitarios">#REF!</definedName>
    <definedName name="APB">#REF!</definedName>
    <definedName name="APE">#REF!</definedName>
    <definedName name="APELLIDOS">#REF!</definedName>
    <definedName name="APER">#REF!</definedName>
    <definedName name="APERTURA">#REF!</definedName>
    <definedName name="APES">#REF!</definedName>
    <definedName name="API">#REF!</definedName>
    <definedName name="APIJA">#REF!</definedName>
    <definedName name="Aplique_Cilindrico_de_Pared_en_Acero_Galvanizado_de_1x26_W._120_V.">#REF!</definedName>
    <definedName name="Aplique_Cilindrico_de_Pared_en_Acero_Galvanizado_de_2x26_W._120_V.">#REF!</definedName>
    <definedName name="Aplique_Cilindrico_de_Techo_en_Acero_Galvanizado_de_2x26_W._120_V.">#REF!</definedName>
    <definedName name="Aplique_en_bronce" localSheetId="5">#REF!</definedName>
    <definedName name="Aplique_en_bronce">#REF!</definedName>
    <definedName name="APOYONAL">#REF!</definedName>
    <definedName name="APR">#REF!</definedName>
    <definedName name="aprdata">#REF!</definedName>
    <definedName name="APU">#REF!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2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0.2.1">#REF!</definedName>
    <definedName name="APU_10.2.2">#REF!</definedName>
    <definedName name="APU_11.1.1">#REF!</definedName>
    <definedName name="APU_11.1.2">#REF!</definedName>
    <definedName name="APU_11.1.3">#REF!</definedName>
    <definedName name="APU_11.1.4">#REF!</definedName>
    <definedName name="APU_11.2.1.1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2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8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7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1">#REF!</definedName>
    <definedName name="APU_2.1.2">#REF!</definedName>
    <definedName name="APU_2.1.3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.3.2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1.4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1.2">#REF!</definedName>
    <definedName name="APU_3.4.1.3">#REF!</definedName>
    <definedName name="APU_3.4.1.4">#REF!</definedName>
    <definedName name="APU_3.4.2.1">#REF!</definedName>
    <definedName name="APU_3.4.2.2">#REF!</definedName>
    <definedName name="APU_3.4.2.3">#REF!</definedName>
    <definedName name="APU_3.4.2.4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320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466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3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.1.1">#REF!</definedName>
    <definedName name="APU_6.1.10">#REF!</definedName>
    <definedName name="APU_6.1.2">#REF!</definedName>
    <definedName name="APU_6.1.3">#REF!</definedName>
    <definedName name="APU_6.1.4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6_1_11">#REF!</definedName>
    <definedName name="APU_600">#REF!</definedName>
    <definedName name="APU_610">#REF!</definedName>
    <definedName name="APU_6304">#REF!</definedName>
    <definedName name="APU_6306">#REF!</definedName>
    <definedName name="APU_6307">#REF!</definedName>
    <definedName name="APU_640">#REF!</definedName>
    <definedName name="APU_661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3.4">#REF!</definedName>
    <definedName name="APU_7.9.4.1">#REF!</definedName>
    <definedName name="APU_7.9.4.2">#REF!</definedName>
    <definedName name="APU_7.9.4.3">#REF!</definedName>
    <definedName name="APU_9.1.1">#REF!</definedName>
    <definedName name="APU_acero.60000">#REF!</definedName>
    <definedName name="APU_Alcaparros">#REF!</definedName>
    <definedName name="APU_Aseo_General">#REF!</definedName>
    <definedName name="APU_Asta_Banderas">#REF!</definedName>
    <definedName name="APU_Cauchos_Sabaneros">#REF!</definedName>
    <definedName name="apu_cerraduras">#REF!</definedName>
    <definedName name="apu_cieloraso_tablilla_pino">#REF!</definedName>
    <definedName name="apu_columna_confinamiento">#REF!</definedName>
    <definedName name="apu_combo_ap_sanit">#REF!</definedName>
    <definedName name="APU_concreto.2500">#REF!</definedName>
    <definedName name="APU_concreto.3000">#REF!</definedName>
    <definedName name="APU_concreto.4000">#REF!</definedName>
    <definedName name="APU_concreto.imp.3000">#REF!</definedName>
    <definedName name="apu_cubierta_ondulit">#REF!</definedName>
    <definedName name="apu_cubierta_zinc">#REF!</definedName>
    <definedName name="apu_demolicion_pañete">#REF!</definedName>
    <definedName name="APU_directos">#REF!</definedName>
    <definedName name="apu_ducha_sencilla">#REF!</definedName>
    <definedName name="APU_Duchas_Antivandalicas">#REF!</definedName>
    <definedName name="APU_Gabinete_Incendio">#REF!</definedName>
    <definedName name="APU_Gescobas_Granito_BH">#REF!</definedName>
    <definedName name="apu_guardaescobas_madera">#REF!</definedName>
    <definedName name="apu_herramientas">#REF!</definedName>
    <definedName name="apu_lampara_2x48">#REF!</definedName>
    <definedName name="apu_lampara_2x96">#REF!</definedName>
    <definedName name="APU_Lavamanos_Colgar">#REF!</definedName>
    <definedName name="apu_levante_bloque_10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arco_puerta">#REF!</definedName>
    <definedName name="APU_mortero.1.4_3000">#REF!</definedName>
    <definedName name="APU_mortero_1.3_4000">#REF!</definedName>
    <definedName name="APU_mortero_1.3_imp">#REF!</definedName>
    <definedName name="APU_mortero_1.4_imp">#REF!</definedName>
    <definedName name="APU_mortero1.5_2000">#REF!</definedName>
    <definedName name="apu_pintura_cieloraso_esmalte">#REF!</definedName>
    <definedName name="apu_pintura_marcos">#REF!</definedName>
    <definedName name="apu_pintura_rejas_anticorrosivo">#REF!</definedName>
    <definedName name="APU_Pradizacion">#REF!</definedName>
    <definedName name="apu_salida_alumbrado">#REF!</definedName>
    <definedName name="apu_salida_tomacorriente">#REF!</definedName>
    <definedName name="APU_Sangegado">#REF!</definedName>
    <definedName name="apu_tablero_10_circuitos">#REF!</definedName>
    <definedName name="apu_toma_telefonico">#REF!</definedName>
    <definedName name="apu_ventilador">#REF!</definedName>
    <definedName name="apu_viga_amarre_sobre_muros15">#REF!</definedName>
    <definedName name="APU221.1">#REF!</definedName>
    <definedName name="APU221.2">#REF!</definedName>
    <definedName name="apubox" localSheetId="0">#REF!</definedName>
    <definedName name="apubox" localSheetId="1">#REF!</definedName>
    <definedName name="apubox">"#REF!"</definedName>
    <definedName name="apubox_1">"#REF!"</definedName>
    <definedName name="apubox_2">"#REF!"</definedName>
    <definedName name="APUCANALS">#REF!</definedName>
    <definedName name="APUDES">#REF!</definedName>
    <definedName name="APUO" hidden="1">#REF!</definedName>
    <definedName name="APUPTARD">#REF!</definedName>
    <definedName name="APUSEDIMENS">#REF!</definedName>
    <definedName name="Aq">#REF!</definedName>
    <definedName name="aqaq" localSheetId="10" hidden="1">{"TAB1",#N/A,TRUE,"GENERAL";"TAB2",#N/A,TRUE,"GENERAL";"TAB3",#N/A,TRUE,"GENERAL";"TAB4",#N/A,TRUE,"GENERAL";"TAB5",#N/A,TRUE,"GENERAL"}</definedName>
    <definedName name="aqaq" localSheetId="2" hidden="1">{"TAB1",#N/A,TRUE,"GENERAL";"TAB2",#N/A,TRUE,"GENERAL";"TAB3",#N/A,TRUE,"GENERAL";"TAB4",#N/A,TRUE,"GENERAL";"TAB5",#N/A,TRUE,"GENERAL"}</definedName>
    <definedName name="aqaq">#REF!</definedName>
    <definedName name="AQW">#REF!</definedName>
    <definedName name="Ar">#REF!</definedName>
    <definedName name="ARA">#REF!</definedName>
    <definedName name="ARANCEL">#REF!</definedName>
    <definedName name="ARAS">#REF!</definedName>
    <definedName name="ARBOL">#REF!</definedName>
    <definedName name="ARE">#REF!</definedName>
    <definedName name="AREA" localSheetId="0">#REF!</definedName>
    <definedName name="AREA" localSheetId="1">#REF!</definedName>
    <definedName name="area" localSheetId="5">#REF!,#REF!,#REF!,#REF!,#REF!,#REF!,#REF!,#REF!,#REF!,#REF!,#REF!,#REF!,#REF!,#REF!</definedName>
    <definedName name="area">NA()</definedName>
    <definedName name="area_1">NA()</definedName>
    <definedName name="area_2">NA()</definedName>
    <definedName name="area_3">NA()</definedName>
    <definedName name="area_4">NA()</definedName>
    <definedName name="area_5">NA()</definedName>
    <definedName name="Área_de_Cantidades">#REF!</definedName>
    <definedName name="_xlnm.Extract" localSheetId="5">#REF!</definedName>
    <definedName name="_xlnm.Extract">#REF!</definedName>
    <definedName name="_xlnm.Print_Area" localSheetId="72">'2,7a'!$A$1:$N$69</definedName>
    <definedName name="_xlnm.Print_Area" localSheetId="3">'A.I.U.'!$A$1:$I$45</definedName>
    <definedName name="_xlnm.Print_Area" localSheetId="13">'APU1.1'!$A$1:$H$37</definedName>
    <definedName name="_xlnm.Print_Area" localSheetId="14">'APU1.2'!$A$1:$H$37</definedName>
    <definedName name="_xlnm.Print_Area" localSheetId="15">'APU1.3'!$A$1:$H$41</definedName>
    <definedName name="_xlnm.Print_Area" localSheetId="16">'APU1.4'!$A$1:$H$38</definedName>
    <definedName name="_xlnm.Print_Area" localSheetId="17">'APU1.5'!$A$1:$G$35</definedName>
    <definedName name="_xlnm.Print_Area" localSheetId="18">'APU1.6'!$A$1:$F$37</definedName>
    <definedName name="_xlnm.Print_Area" localSheetId="19">'APU1.7'!$A$1:$F$40</definedName>
    <definedName name="_xlnm.Print_Area" localSheetId="20">'APU2.1'!$A$1:$G$35</definedName>
    <definedName name="_xlnm.Print_Area" localSheetId="29">'APU2.10'!$A$1:$G$39</definedName>
    <definedName name="_xlnm.Print_Area" localSheetId="30">'APU2.11'!$A$1:$G$35</definedName>
    <definedName name="_xlnm.Print_Area" localSheetId="21">'APU2.2'!$A$1:$F$37</definedName>
    <definedName name="_xlnm.Print_Area" localSheetId="22">'APU2.3'!$A$1:$G$35</definedName>
    <definedName name="_xlnm.Print_Area" localSheetId="23">'APU2.4'!$A$1:$G$35</definedName>
    <definedName name="_xlnm.Print_Area" localSheetId="24">'APU2.5'!$A$1:$G$35</definedName>
    <definedName name="_xlnm.Print_Area" localSheetId="25">'APU2.6'!$A$1:$G$34</definedName>
    <definedName name="_xlnm.Print_Area" localSheetId="26">'APU2.7'!$A$1:$F$36</definedName>
    <definedName name="_xlnm.Print_Area" localSheetId="27">'APU2.8'!$A$1:$F$37</definedName>
    <definedName name="_xlnm.Print_Area" localSheetId="28">'APU2.9'!$A$1:$F$32</definedName>
    <definedName name="_xlnm.Print_Area" localSheetId="31">'APU3.1'!$A$1:$F$37</definedName>
    <definedName name="_xlnm.Print_Area" localSheetId="32">'APU3.2'!$A$1:$F$38</definedName>
    <definedName name="_xlnm.Print_Area" localSheetId="33">'APU3.3'!$A$1:$F$38</definedName>
    <definedName name="_xlnm.Print_Area" localSheetId="34">'APU3.4'!$A$1:$F$36</definedName>
    <definedName name="_xlnm.Print_Area" localSheetId="35">'APU3.5'!$A$1:$F$38</definedName>
    <definedName name="_xlnm.Print_Area" localSheetId="36">'APU4.1.1'!$A$1:$F$37</definedName>
    <definedName name="_xlnm.Print_Area" localSheetId="37">'APU4.1.2'!$A$1:$F$37</definedName>
    <definedName name="_xlnm.Print_Area" localSheetId="38">'APU4.1.3'!$A$1:$F$36</definedName>
    <definedName name="_xlnm.Print_Area" localSheetId="39">'APU4.1.4'!$A$1:$F$36</definedName>
    <definedName name="_xlnm.Print_Area" localSheetId="40">'APU4.1.5'!$A$1:$F$36</definedName>
    <definedName name="_xlnm.Print_Area" localSheetId="41">'APU4.1.6'!$A$1:$F$39</definedName>
    <definedName name="_xlnm.Print_Area" localSheetId="42">'APU4.2.1'!$A$1:$F$34</definedName>
    <definedName name="_xlnm.Print_Area" localSheetId="43">'APU4.2.2'!$A$1:$F$34</definedName>
    <definedName name="_xlnm.Print_Area" localSheetId="44">'APU4.2.3'!$A$1:$F$35</definedName>
    <definedName name="_xlnm.Print_Area" localSheetId="45">'APU4.2.4'!$A$1:$F$34</definedName>
    <definedName name="_xlnm.Print_Area" localSheetId="46">'APU4.2.5'!$A$1:$F$35</definedName>
    <definedName name="_xlnm.Print_Area" localSheetId="47">'APU4.2.6'!$A$1:$F$35</definedName>
    <definedName name="_xlnm.Print_Area" localSheetId="48">'APU4.2.7'!$A$1:$F$35</definedName>
    <definedName name="_xlnm.Print_Area" localSheetId="49">'APU4.2.8'!$A$1:$F$35</definedName>
    <definedName name="_xlnm.Print_Area" localSheetId="50">'APU4.3.1'!$A$1:$F$35</definedName>
    <definedName name="_xlnm.Print_Area" localSheetId="51">'APU4.4.1'!$A$1:$F$35</definedName>
    <definedName name="_xlnm.Print_Area" localSheetId="52">'APU4.4.2'!$A$1:$F$40</definedName>
    <definedName name="_xlnm.Print_Area" localSheetId="53">'APU5.1'!$A$1:$F$36</definedName>
    <definedName name="_xlnm.Print_Area" localSheetId="54">'APU5.2'!$A$1:$F$36</definedName>
    <definedName name="_xlnm.Print_Area" localSheetId="55">'APU5.3'!$A$1:$F$36</definedName>
    <definedName name="_xlnm.Print_Area" localSheetId="56">'APU5.4'!$A$1:$F$34</definedName>
    <definedName name="_xlnm.Print_Area" localSheetId="57">'APU5.5'!$A$1:$F$36</definedName>
    <definedName name="_xlnm.Print_Area" localSheetId="58">'APU5.6'!$A$1:$F$36</definedName>
    <definedName name="_xlnm.Print_Area" localSheetId="7">BASICOS!$B$9:$H$245</definedName>
    <definedName name="_xlnm.Print_Area" localSheetId="11">'CANTIDADES OBRA'!$A$1:$K$173</definedName>
    <definedName name="_xlnm.Print_Area" localSheetId="12">'CRONOGRAMA DE FLUJO'!$A$1:$AG$150</definedName>
    <definedName name="_xlnm.Print_Area" localSheetId="8">'EST MERCADO'!$A$1:$H$125</definedName>
    <definedName name="_xlnm.Print_Area" localSheetId="0">'F.M.'!$B$1:$F$57</definedName>
    <definedName name="_xlnm.Print_Area" localSheetId="4">INSUMOS!$B$2:$E$101</definedName>
    <definedName name="_xlnm.Print_Area" localSheetId="1">INTERVENTORIA!$B$1:$K$35</definedName>
    <definedName name="_xlnm.Print_Area" localSheetId="59">'M1,1'!$A$1:$N$34</definedName>
    <definedName name="_xlnm.Print_Area" localSheetId="60">'M1,2'!$A$1:$N$33</definedName>
    <definedName name="_xlnm.Print_Area" localSheetId="61">'M1,3'!$A$1:$O$32</definedName>
    <definedName name="_xlnm.Print_Area" localSheetId="62">'M1,4'!$A$1:$N$33</definedName>
    <definedName name="_xlnm.Print_Area" localSheetId="63">'M1,5'!$A$1:$O$33</definedName>
    <definedName name="_xlnm.Print_Area" localSheetId="64">'M1,6'!$A$1:$N$35</definedName>
    <definedName name="_xlnm.Print_Area" localSheetId="65">'M1,7'!$A$1:$O$33</definedName>
    <definedName name="_xlnm.Print_Area" localSheetId="66">'M2,1'!$A$1:$N$34</definedName>
    <definedName name="_xlnm.Print_Area" localSheetId="76">'M2,10'!$A$1:$O$34</definedName>
    <definedName name="_xlnm.Print_Area" localSheetId="77">'M2,11'!$A$1:$O$34</definedName>
    <definedName name="_xlnm.Print_Area" localSheetId="67">'M2,2'!$A$1:$N$35</definedName>
    <definedName name="_xlnm.Print_Area" localSheetId="68">'M2,3'!$A$1:$N$35</definedName>
    <definedName name="_xlnm.Print_Area" localSheetId="69">'M2,4'!$A$1:$O$35</definedName>
    <definedName name="_xlnm.Print_Area" localSheetId="70">'M2,5'!$A$1:$O$34</definedName>
    <definedName name="_xlnm.Print_Area" localSheetId="71">'M2,6'!$A$1:$O$34</definedName>
    <definedName name="_xlnm.Print_Area" localSheetId="73">'M2,7'!$A$1:$O$74</definedName>
    <definedName name="_xlnm.Print_Area" localSheetId="74">'M2,8'!$A$1:$N$34</definedName>
    <definedName name="_xlnm.Print_Area" localSheetId="75">'M2,9'!$A$1:$N$35</definedName>
    <definedName name="_xlnm.Print_Area" localSheetId="78">'M3,1'!$A$1:$N$34</definedName>
    <definedName name="_xlnm.Print_Area" localSheetId="79">'M3,2'!$A$1:$N$37</definedName>
    <definedName name="_xlnm.Print_Area" localSheetId="80">'M3,3'!$A$1:$N$31</definedName>
    <definedName name="_xlnm.Print_Area" localSheetId="81">'M3,4'!$A$1:$N$34</definedName>
    <definedName name="_xlnm.Print_Area" localSheetId="82">'M3,5'!$A$1:$N$30</definedName>
    <definedName name="_xlnm.Print_Area" localSheetId="83">'M4,1'!$A$1:$O$42</definedName>
    <definedName name="_xlnm.Print_Area" localSheetId="84">'M4,2'!$A$1:$N$48</definedName>
    <definedName name="_xlnm.Print_Area" localSheetId="85">'M4,3'!$A$1:$O$40</definedName>
    <definedName name="_xlnm.Print_Area" localSheetId="86">'M4,4'!$A$1:$N$40</definedName>
    <definedName name="_xlnm.Print_Area" localSheetId="87">'M5,1'!$A$1:$O$35</definedName>
    <definedName name="_xlnm.Print_Area" localSheetId="88">'M5,2'!$A$1:$O$35</definedName>
    <definedName name="_xlnm.Print_Area" localSheetId="89">'M5,3'!$A$1:$N$35</definedName>
    <definedName name="_xlnm.Print_Area" localSheetId="90">'M5,4'!$A$1:$N$35</definedName>
    <definedName name="_xlnm.Print_Area" localSheetId="91">'M5,5'!$A$1:$O$36</definedName>
    <definedName name="_xlnm.Print_Area" localSheetId="92">'M5,6'!$A$1:$N$38</definedName>
    <definedName name="_xlnm.Print_Area" localSheetId="9">'Mano de obra - Cargos'!$C$61:$J$188</definedName>
    <definedName name="_xlnm.Print_Area" localSheetId="5">Presta!$A$1:$D$47</definedName>
    <definedName name="_xlnm.Print_Area" localSheetId="6">PRESTACIONES!$A$1:$F$113</definedName>
    <definedName name="_xlnm.Print_Area" localSheetId="10">Presupuesto!$A$1:$G$77</definedName>
    <definedName name="_xlnm.Print_Area" localSheetId="2">'Presupuesto INDERHUILA'!$A$1:$G$89</definedName>
    <definedName name="_xlnm.Print_Area">#REF!</definedName>
    <definedName name="Área_Impactada">#REF!</definedName>
    <definedName name="Area_Impresión">#REF!</definedName>
    <definedName name="area1">#REF!,#REF!,#REF!,#REF!,#REF!,#REF!,#REF!,#REF!,#REF!,#REF!,#REF!,#REF!,#REF!,#REF!</definedName>
    <definedName name="AreaLimpiar">#REF!,#REF!,#REF!,#REF!,#REF!,#REF!,#REF!,#REF!,#REF!,#REF!</definedName>
    <definedName name="AREAPRIVADA">#REF!</definedName>
    <definedName name="Areatotal">#REF!</definedName>
    <definedName name="Aref">#REF!</definedName>
    <definedName name="aren">#REF!</definedName>
    <definedName name="Arena">#REF!</definedName>
    <definedName name="Arena_11">#REF!</definedName>
    <definedName name="ARENA_BLANCA">#REF!</definedName>
    <definedName name="Arena_de_Peña">#REF!</definedName>
    <definedName name="Arena_de_rio">#REF!</definedName>
    <definedName name="Arena_lavada_de_peña">#REF!</definedName>
    <definedName name="Arena_lavada_de_Rio">#REF!</definedName>
    <definedName name="ARENA_NEGRA">#REF!</definedName>
    <definedName name="Arena_semilavada">#REF!</definedName>
    <definedName name="ARENON">#REF!</definedName>
    <definedName name="ARFA">#REF!</definedName>
    <definedName name="ARFAS">#REF!</definedName>
    <definedName name="arg" hidden="1">#REF!</definedName>
    <definedName name="Arial">#REF!</definedName>
    <definedName name="armuve">#N/A</definedName>
    <definedName name="ARP">#REF!</definedName>
    <definedName name="Arrendamiento">#REF!</definedName>
    <definedName name="ArrendamientoCostos">#REF!</definedName>
    <definedName name="ARS">#REF!</definedName>
    <definedName name="artgjwwiojhea">#REF!</definedName>
    <definedName name="aryhwr">#REF!</definedName>
    <definedName name="as">#REF!</definedName>
    <definedName name="AS_1">#NAME?</definedName>
    <definedName name="AS_2">#NAME?</definedName>
    <definedName name="AS_4">#NAME?</definedName>
    <definedName name="AS_6">#NAME?</definedName>
    <definedName name="AS_7">#NAME?</definedName>
    <definedName name="AS_8">#NAME?</definedName>
    <definedName name="ASANS">#REF!</definedName>
    <definedName name="asas">#REF!</definedName>
    <definedName name="asasa">#REF!</definedName>
    <definedName name="asaSASASAS">#REF!</definedName>
    <definedName name="asasdasd">#N/A</definedName>
    <definedName name="ASAU">#REF!</definedName>
    <definedName name="ASAUS">#REF!</definedName>
    <definedName name="asaws">#REF!</definedName>
    <definedName name="ASB">#REF!</definedName>
    <definedName name="ASD">#REF!</definedName>
    <definedName name="ASDA" localSheetId="10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>#REF!</definedName>
    <definedName name="asdasd" localSheetId="10" hidden="1">{"TAB1",#N/A,TRUE,"GENERAL";"TAB2",#N/A,TRUE,"GENERAL";"TAB3",#N/A,TRUE,"GENERAL";"TAB4",#N/A,TRUE,"GENERAL";"TAB5",#N/A,TRUE,"GENERAL"}</definedName>
    <definedName name="asdasd" localSheetId="2" hidden="1">{"TAB1",#N/A,TRUE,"GENERAL";"TAB2",#N/A,TRUE,"GENERAL";"TAB3",#N/A,TRUE,"GENERAL";"TAB4",#N/A,TRUE,"GENERAL";"TAB5",#N/A,TRUE,"GENERAL"}</definedName>
    <definedName name="asdasd">#REF!</definedName>
    <definedName name="asdd">#REF!</definedName>
    <definedName name="ASDDSF">#REF!</definedName>
    <definedName name="asdf" localSheetId="10" hidden="1">{"via1",#N/A,TRUE,"general";"via2",#N/A,TRUE,"general";"via3",#N/A,TRUE,"general"}</definedName>
    <definedName name="asdf" localSheetId="2" hidden="1">{"via1",#N/A,TRUE,"general";"via2",#N/A,TRUE,"general";"via3",#N/A,TRUE,"general"}</definedName>
    <definedName name="asdf">#REF!</definedName>
    <definedName name="asdfa" localSheetId="10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>#REF!</definedName>
    <definedName name="asdfadsfadsfafda">#REF!</definedName>
    <definedName name="asdfahfg">#REF!</definedName>
    <definedName name="asdfasdf">#REF!</definedName>
    <definedName name="ASDFGHJKLÑ">#N/A</definedName>
    <definedName name="asdfñk">#REF!</definedName>
    <definedName name="ASDGAr">#REF!</definedName>
    <definedName name="ASDSADAGDSF" localSheetId="5">#REF!</definedName>
    <definedName name="ASDSADAGDSF">#REF!</definedName>
    <definedName name="ase" localSheetId="5">#REF!</definedName>
    <definedName name="ase">#REF!</definedName>
    <definedName name="Aseo_general">#REF!</definedName>
    <definedName name="Aseo_General___3_HS__Sal__Mínimo">#REF!</definedName>
    <definedName name="aser">#REF!</definedName>
    <definedName name="ASF">#REF!</definedName>
    <definedName name="asfalto">#REF!</definedName>
    <definedName name="Asfalto_190_tipo_II" localSheetId="5">#REF!</definedName>
    <definedName name="Asfalto_190_tipo_II">#REF!</definedName>
    <definedName name="Asfalto_190_tipo_III">#REF!</definedName>
    <definedName name="asfasd" localSheetId="10" hidden="1">{"via1",#N/A,TRUE,"general";"via2",#N/A,TRUE,"general";"via3",#N/A,TRUE,"general"}</definedName>
    <definedName name="asfasd" localSheetId="2" hidden="1">{"via1",#N/A,TRUE,"general";"via2",#N/A,TRUE,"general";"via3",#N/A,TRUE,"general"}</definedName>
    <definedName name="asfasd">#REF!</definedName>
    <definedName name="asfasdl" localSheetId="10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>#REF!</definedName>
    <definedName name="ASFDD">#REF!</definedName>
    <definedName name="asfdfe" localSheetId="10" hidden="1">{#N/A,#N/A,TRUE,"INGENIERIA";#N/A,#N/A,TRUE,"COMPRAS";#N/A,#N/A,TRUE,"DIRECCION";#N/A,#N/A,TRUE,"RESUMEN"}</definedName>
    <definedName name="asfdfe" localSheetId="2" hidden="1">{#N/A,#N/A,TRUE,"INGENIERIA";#N/A,#N/A,TRUE,"COMPRAS";#N/A,#N/A,TRUE,"DIRECCION";#N/A,#N/A,TRUE,"RESUMEN"}</definedName>
    <definedName name="asfdfe">#REF!</definedName>
    <definedName name="ASFDGFHGFTHJUYYIIYIJYIYUIYUIYU">#REF!</definedName>
    <definedName name="asff" localSheetId="10" hidden="1">{"TAB1",#N/A,TRUE,"GENERAL";"TAB2",#N/A,TRUE,"GENERAL";"TAB3",#N/A,TRUE,"GENERAL";"TAB4",#N/A,TRUE,"GENERAL";"TAB5",#N/A,TRUE,"GENERAL"}</definedName>
    <definedName name="asff" localSheetId="2" hidden="1">{"TAB1",#N/A,TRUE,"GENERAL";"TAB2",#N/A,TRUE,"GENERAL";"TAB3",#N/A,TRUE,"GENERAL";"TAB4",#N/A,TRUE,"GENERAL";"TAB5",#N/A,TRUE,"GENERAL"}</definedName>
    <definedName name="asff">#REF!</definedName>
    <definedName name="asfghjoi" localSheetId="10" hidden="1">{"via1",#N/A,TRUE,"general";"via2",#N/A,TRUE,"general";"via3",#N/A,TRUE,"general"}</definedName>
    <definedName name="asfghjoi" localSheetId="2" hidden="1">{"via1",#N/A,TRUE,"general";"via2",#N/A,TRUE,"general";"via3",#N/A,TRUE,"general"}</definedName>
    <definedName name="asfghjoi">#REF!</definedName>
    <definedName name="ASGMSFMKLSLFKLKLK.KLKLÑ">#REF!</definedName>
    <definedName name="ASIE">#REF!</definedName>
    <definedName name="ASIES">#REF!</definedName>
    <definedName name="AsistenciaCarretera">#REF!</definedName>
    <definedName name="AsistenciaCostos">#REF!</definedName>
    <definedName name="ASMALKMSLDM">#REF!</definedName>
    <definedName name="asojkdr" localSheetId="10" hidden="1">{"TAB1",#N/A,TRUE,"GENERAL";"TAB2",#N/A,TRUE,"GENERAL";"TAB3",#N/A,TRUE,"GENERAL";"TAB4",#N/A,TRUE,"GENERAL";"TAB5",#N/A,TRUE,"GENERAL"}</definedName>
    <definedName name="asojkdr" localSheetId="2" hidden="1">{"TAB1",#N/A,TRUE,"GENERAL";"TAB2",#N/A,TRUE,"GENERAL";"TAB3",#N/A,TRUE,"GENERAL";"TAB4",#N/A,TRUE,"GENERAL";"TAB5",#N/A,TRUE,"GENERAL"}</definedName>
    <definedName name="asojkdr">#REF!</definedName>
    <definedName name="Aspersor_NANN_322">#REF!</definedName>
    <definedName name="assdf">#REF!</definedName>
    <definedName name="assetclass">#REF!</definedName>
    <definedName name="assetclass2">#REF!</definedName>
    <definedName name="assetclass3">#REF!</definedName>
    <definedName name="ASSHO">#REF!</definedName>
    <definedName name="Asta_Para_Banderas">#REF!</definedName>
    <definedName name="astrid">#REF!</definedName>
    <definedName name="At">#REF!</definedName>
    <definedName name="ATEHED">#REF!</definedName>
    <definedName name="ATenerEnCuenta">#REF!</definedName>
    <definedName name="Atp">#REF!</definedName>
    <definedName name="ATR">#REF!</definedName>
    <definedName name="ATRS">#REF!</definedName>
    <definedName name="atujasrttjhuas">#REF!</definedName>
    <definedName name="AU">#REF!</definedName>
    <definedName name="AUDITOR1">#REF!</definedName>
    <definedName name="AUDITOR1_1">#REF!</definedName>
    <definedName name="AUDITOR1_2">#REF!</definedName>
    <definedName name="AUDITOR1_4">#REF!</definedName>
    <definedName name="AUDITOR2">#REF!</definedName>
    <definedName name="AUDITOR2_1">#REF!</definedName>
    <definedName name="AUDITOR2_2">#REF!</definedName>
    <definedName name="AUI">#REF!</definedName>
    <definedName name="AUIS">#REF!</definedName>
    <definedName name="AULAS">#REF!</definedName>
    <definedName name="AUM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utomaticos_Ref_GHC_50A." localSheetId="5">#REF!</definedName>
    <definedName name="Automaticos_Ref_GHC_50A.">#REF!</definedName>
    <definedName name="AUTOMOTOR">#REF!</definedName>
    <definedName name="AUTOMOTOR1">#REF!</definedName>
    <definedName name="AUTOPISTA" localSheetId="5">#REF!</definedName>
    <definedName name="AUTOPISTA">#REF!</definedName>
    <definedName name="AuxAlim">#REF!</definedName>
    <definedName name="auxalimentacion">#REF!</definedName>
    <definedName name="AuxCom">#REF!</definedName>
    <definedName name="auxcomisariato">#REF!</definedName>
    <definedName name="Auxcontabilidad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iliar_de_Contabilidad">#REF!</definedName>
    <definedName name="auxtransporte">#REF!</definedName>
    <definedName name="auxulio">#REF!</definedName>
    <definedName name="auxulio_1">#REF!</definedName>
    <definedName name="auxulio_2">#REF!</definedName>
    <definedName name="auxulio_4">#REF!</definedName>
    <definedName name="av">#REF!</definedName>
    <definedName name="AVal.c">#REF!</definedName>
    <definedName name="AVal.c2002">#REF!</definedName>
    <definedName name="AVal.c2003">#REF!</definedName>
    <definedName name="AVal.p">#REF!</definedName>
    <definedName name="Avance_por_item" localSheetId="10">#REF!,#REF!,#REF!,#REF!,#REF!,#REF!,#REF!,#REF!,#REF!,#REF!,#REF!,#REF!,#REF!,#REF!,#REF!,#REF!,#REF!,#REF!</definedName>
    <definedName name="Avance_por_item" localSheetId="2">#REF!,#REF!,#REF!,#REF!,#REF!,#REF!,#REF!,#REF!,#REF!,#REF!,#REF!,#REF!,#REF!,#REF!,#REF!,#REF!,#REF!,#REF!</definedName>
    <definedName name="Avance_por_item">#REF!</definedName>
    <definedName name="Avances_Totales" localSheetId="10">#REF!,#REF!,#REF!,#REF!,#REF!,#REF!,#REF!,#REF!,#REF!,#REF!,#REF!,#REF!,#REF!,#REF!,#REF!,#REF!,#REF!,#REF!</definedName>
    <definedName name="Avances_Totales" localSheetId="2">#REF!,#REF!,#REF!,#REF!,#REF!,#REF!,#REF!,#REF!,#REF!,#REF!,#REF!,#REF!,#REF!,#REF!,#REF!,#REF!,#REF!,#REF!</definedName>
    <definedName name="Avances_Totales">#REF!</definedName>
    <definedName name="AVC" localSheetId="3">DATE(YEAR([0]!Inicio_prestamo),MONTH([0]!Inicio_prestamo)+Payment_Number,DAY([0]!Inicio_prestamo))</definedName>
    <definedName name="AVC" localSheetId="24">DATE(YEAR([0]!Inicio_prestamo),MONTH([0]!Inicio_prestamo)+Payment_Number,DAY([0]!Inicio_prestamo))</definedName>
    <definedName name="AVC" localSheetId="25">DATE(YEAR([0]!Inicio_prestamo),MONTH([0]!Inicio_prestamo)+Payment_Number,DAY([0]!Inicio_prestamo))</definedName>
    <definedName name="AVC" localSheetId="40">DATE(YEAR([0]!Inicio_prestamo),MONTH([0]!Inicio_prestamo)+Payment_Number,DAY([0]!Inicio_prestamo))</definedName>
    <definedName name="AVC" localSheetId="41">DATE(YEAR([0]!Inicio_prestamo),MONTH([0]!Inicio_prestamo)+Payment_Number,DAY([0]!Inicio_prestamo))</definedName>
    <definedName name="AVC" localSheetId="42">DATE(YEAR([0]!Inicio_prestamo),MONTH([0]!Inicio_prestamo)+Payment_Number,DAY([0]!Inicio_prestamo))</definedName>
    <definedName name="AVC" localSheetId="43">DATE(YEAR([0]!Inicio_prestamo),MONTH([0]!Inicio_prestamo)+Payment_Number,DAY([0]!Inicio_prestamo))</definedName>
    <definedName name="AVC" localSheetId="44">DATE(YEAR([0]!Inicio_prestamo),MONTH([0]!Inicio_prestamo)+Payment_Number,DAY([0]!Inicio_prestamo))</definedName>
    <definedName name="AVC" localSheetId="45">DATE(YEAR([0]!Inicio_prestamo),MONTH([0]!Inicio_prestamo)+Payment_Number,DAY([0]!Inicio_prestamo))</definedName>
    <definedName name="AVC" localSheetId="46">DATE(YEAR([0]!Inicio_prestamo),MONTH([0]!Inicio_prestamo)+Payment_Number,DAY([0]!Inicio_prestamo))</definedName>
    <definedName name="AVC" localSheetId="47">DATE(YEAR([0]!Inicio_prestamo),MONTH([0]!Inicio_prestamo)+Payment_Number,DAY([0]!Inicio_prestamo))</definedName>
    <definedName name="AVC" localSheetId="48">DATE(YEAR([0]!Inicio_prestamo),MONTH([0]!Inicio_prestamo)+Payment_Number,DAY([0]!Inicio_prestamo))</definedName>
    <definedName name="AVC" localSheetId="49">DATE(YEAR([0]!Inicio_prestamo),MONTH([0]!Inicio_prestamo)+Payment_Number,DAY([0]!Inicio_prestamo))</definedName>
    <definedName name="AVC" localSheetId="50">DATE(YEAR([0]!Inicio_prestamo),MONTH([0]!Inicio_prestamo)+Payment_Number,DAY([0]!Inicio_prestamo))</definedName>
    <definedName name="AVC" localSheetId="51">DATE(YEAR([0]!Inicio_prestamo),MONTH([0]!Inicio_prestamo)+Payment_Number,DAY([0]!Inicio_prestamo))</definedName>
    <definedName name="AVC" localSheetId="52">DATE(YEAR([0]!Inicio_prestamo),MONTH([0]!Inicio_prestamo)+Payment_Number,DAY([0]!Inicio_prestamo))</definedName>
    <definedName name="AVC" localSheetId="53">DATE(YEAR([0]!Inicio_prestamo),MONTH([0]!Inicio_prestamo)+Payment_Number,DAY([0]!Inicio_prestamo))</definedName>
    <definedName name="AVC" localSheetId="54">DATE(YEAR([0]!Inicio_prestamo),MONTH([0]!Inicio_prestamo)+Payment_Number,DAY([0]!Inicio_prestamo))</definedName>
    <definedName name="AVC" localSheetId="55">DATE(YEAR([0]!Inicio_prestamo),MONTH([0]!Inicio_prestamo)+Payment_Number,DAY([0]!Inicio_prestamo))</definedName>
    <definedName name="AVC" localSheetId="56">DATE(YEAR([0]!Inicio_prestamo),MONTH([0]!Inicio_prestamo)+Payment_Number,DAY([0]!Inicio_prestamo))</definedName>
    <definedName name="AVC" localSheetId="57">DATE(YEAR([0]!Inicio_prestamo),MONTH([0]!Inicio_prestamo)+Payment_Number,DAY([0]!Inicio_prestamo))</definedName>
    <definedName name="AVC" localSheetId="58">DATE(YEAR([0]!Inicio_prestamo),MONTH([0]!Inicio_prestamo)+Payment_Number,DAY([0]!Inicio_prestamo))</definedName>
    <definedName name="AVC" localSheetId="4">DATE(YEAR([0]!Inicio_prestamo),MONTH([0]!Inicio_prestamo)+Payment_Number,DAY([0]!Inicio_prestamo))</definedName>
    <definedName name="AVC" localSheetId="1">DATE(YEAR([0]!Inicio_prestamo),MONTH([0]!Inicio_prestamo)+Payment_Number,DAY([0]!Inicio_prestamo))</definedName>
    <definedName name="AVC" localSheetId="91">DATE(YEAR([0]!Inicio_prestamo),MONTH([0]!Inicio_prestamo)+Payment_Number,DAY([0]!Inicio_prestamo))</definedName>
    <definedName name="AVC" localSheetId="92">DATE(YEAR([0]!Inicio_prestamo),MONTH([0]!Inicio_prestamo)+Payment_Number,DAY([0]!Inicio_prestamo))</definedName>
    <definedName name="AVC" localSheetId="10">DATE(YEAR([0]!Inicio_prestamo),MONTH([0]!Inicio_prestamo)+Payment_Number,DAY([0]!Inicio_prestamo))</definedName>
    <definedName name="AVC" localSheetId="2">DATE(YEAR([0]!Inicio_prestamo),MONTH([0]!Inicio_prestamo)+Payment_Number,DAY([0]!Inicio_prestamo))</definedName>
    <definedName name="AVC">DATE(YEAR([0]!Inicio_prestamo),MONTH([0]!Inicio_prestamo)+Payment_Number,DAY([0]!Inicio_prestamo))</definedName>
    <definedName name="AVIGA">#REF!</definedName>
    <definedName name="AVwhbq46k">#REF!</definedName>
    <definedName name="AW">#REF!</definedName>
    <definedName name="awrqars">#REF!</definedName>
    <definedName name="ax">#REF!</definedName>
    <definedName name="AXSCDFGHBJ">#REF!</definedName>
    <definedName name="axyzqerojhvdakjdvasdas" localSheetId="56" hidden="1">{"via1",#N/A,TRUE,"general";"via2",#N/A,TRUE,"general";"via3",#N/A,TRUE,"general"}</definedName>
    <definedName name="axyzqerojhvdakjdvasdas" localSheetId="57" hidden="1">{"via1",#N/A,TRUE,"general";"via2",#N/A,TRUE,"general";"via3",#N/A,TRUE,"general"}</definedName>
    <definedName name="axyzqerojhvdakjdvasdas" localSheetId="58" hidden="1">{"via1",#N/A,TRUE,"general";"via2",#N/A,TRUE,"general";"via3",#N/A,TRUE,"general"}</definedName>
    <definedName name="axyzqerojhvdakjdvasdas" hidden="1">{"via1",#N/A,TRUE,"general";"via2",#N/A,TRUE,"general";"via3",#N/A,TRUE,"general"}</definedName>
    <definedName name="AY">#REF!</definedName>
    <definedName name="AYU">#REF!</definedName>
    <definedName name="Ayudante" localSheetId="5">#REF!</definedName>
    <definedName name="Ayudante">#REF!</definedName>
    <definedName name="Ayudante_Acabados_albañilería">#REF!</definedName>
    <definedName name="Ayudante_Albaílería_General">#REF!</definedName>
    <definedName name="Ayudante_Carpintería">#REF!</definedName>
    <definedName name="Ayudante_Electrico">#REF!</definedName>
    <definedName name="Ayudante_Instalaciones_sanitarias">#REF!</definedName>
    <definedName name="Ayudante_Taller">#REF!</definedName>
    <definedName name="Ayudante_Topografo">#REF!</definedName>
    <definedName name="AyudanteHR">#REF!</definedName>
    <definedName name="az">#REF!</definedName>
    <definedName name="azaz" localSheetId="10" hidden="1">{"TAB1",#N/A,TRUE,"GENERAL";"TAB2",#N/A,TRUE,"GENERAL";"TAB3",#N/A,TRUE,"GENERAL";"TAB4",#N/A,TRUE,"GENERAL";"TAB5",#N/A,TRUE,"GENERAL"}</definedName>
    <definedName name="azaz" localSheetId="2" hidden="1">{"TAB1",#N/A,TRUE,"GENERAL";"TAB2",#N/A,TRUE,"GENERAL";"TAB3",#N/A,TRUE,"GENERAL";"TAB4",#N/A,TRUE,"GENERAL";"TAB5",#N/A,TRUE,"GENERAL"}</definedName>
    <definedName name="azaz">#REF!</definedName>
    <definedName name="Azimut">#REF!</definedName>
    <definedName name="azta" localSheetId="0">#REF!</definedName>
    <definedName name="azta" localSheetId="1">#REF!</definedName>
    <definedName name="azta">"#REF!"</definedName>
    <definedName name="azta_1">"#REF!"</definedName>
    <definedName name="azta_2">"#REF!"</definedName>
    <definedName name="aztaa">#REF!</definedName>
    <definedName name="azulejo_azul">#REF!</definedName>
    <definedName name="azulejo_blanco">#REF!</definedName>
    <definedName name="azulejo_verde">#REF!</definedName>
    <definedName name="B" localSheetId="5">#REF!</definedName>
    <definedName name="B">#REF!</definedName>
    <definedName name="B.DATOS">#REF!</definedName>
    <definedName name="B_impresión_IM" localSheetId="5">#REF!</definedName>
    <definedName name="B_impresión_IM">#REF!</definedName>
    <definedName name="Ba">#REF!</definedName>
    <definedName name="baber">#REF!</definedName>
    <definedName name="BAJA">#REF!</definedName>
    <definedName name="Bajo_L">#REF!</definedName>
    <definedName name="Bala_de_incrustar">#REF!</definedName>
    <definedName name="BALANCE2">#REF!</definedName>
    <definedName name="Balas_Fluorescentes_en_Acero_Galvanizado_de_1x13_W__120_V.">#REF!</definedName>
    <definedName name="Balas_Fluorescentes_en_Acero_Galvanizado_de_1x42_W__120_V.">#REF!</definedName>
    <definedName name="Balas_Fluorescentes_en_Acero_Galvanizado_de_2x26_W__120_V.">#REF!</definedName>
    <definedName name="BALASTO">#REF!</definedName>
    <definedName name="Balasto_11">#REF!</definedName>
    <definedName name="Balasto_20_w.Alta_pot.">#REF!</definedName>
    <definedName name="Bald._Alfa_Blanco_Huila_5">#REF!</definedName>
    <definedName name="Bald._Alfa_PerlatoClaro_5">#REF!</definedName>
    <definedName name="Bald_Alfa_Exp_33_33_P1">#REF!</definedName>
    <definedName name="Bald_Alfa_Exp_40_40.7_Perlato">#REF!</definedName>
    <definedName name="Balde_Plastico_Negro">#REF!</definedName>
    <definedName name="Baldocin_0_205x0_205">#REF!</definedName>
    <definedName name="Baldocin_0_205x0_205_11">#REF!</definedName>
    <definedName name="Baldos_n_de_cemento_20x20">#REF!</definedName>
    <definedName name="baldosa">#REF!</definedName>
    <definedName name="Baldosa_Alfa_G5_B">#REF!</definedName>
    <definedName name="Baldosa_Alfa_L1_30x30">#REF!</definedName>
    <definedName name="Baldosa_Alfa_Porrino_masc">#REF!</definedName>
    <definedName name="Baldosa_de_granito_0_3x0_3">#REF!</definedName>
    <definedName name="Baldosa_de_granito_0_3x0_3_11">#REF!</definedName>
    <definedName name="BALDOSIN">#REF!</definedName>
    <definedName name="baldosin.blanco20">#REF!</definedName>
    <definedName name="Baldosin_de_cemento">#REF!</definedName>
    <definedName name="Baldosín_granito_.33x.33">#REF!</definedName>
    <definedName name="Baldosín_Monserrate_15_30">#REF!</definedName>
    <definedName name="Ballincourt">#REF!</definedName>
    <definedName name="BANCO">#REF!</definedName>
    <definedName name="Banco_de_Ductos_de_PVC_en_1_Ø">#REF!</definedName>
    <definedName name="Banco_de_Ductos_de_PVC_en_2_Ø">#REF!</definedName>
    <definedName name="bancos" localSheetId="0">#REF!</definedName>
    <definedName name="bancos" localSheetId="1">#REF!</definedName>
    <definedName name="bancos" localSheetId="5">#REF!</definedName>
    <definedName name="bancos">"#REF!"</definedName>
    <definedName name="bancos_1">"#REF!"</definedName>
    <definedName name="bancos_2">"#REF!"</definedName>
    <definedName name="bancos_3">"#REF!"</definedName>
    <definedName name="bancos_4">"#REF!"</definedName>
    <definedName name="bancos_5">"#REF!"</definedName>
    <definedName name="bancos2" localSheetId="5">#REF!</definedName>
    <definedName name="bancos2">#REF!</definedName>
    <definedName name="bancos3">#REF!</definedName>
    <definedName name="Banda2">#REF!</definedName>
    <definedName name="Banda2a">#REF!</definedName>
    <definedName name="Bandeja_de_Fibra_Optica_de_12_Puertos">#REF!</definedName>
    <definedName name="baño">#REF!</definedName>
    <definedName name="bar">#REF!</definedName>
    <definedName name="baranda">#REF!</definedName>
    <definedName name="Baranda_hierro_forjado">#REF!</definedName>
    <definedName name="BARAYA" comment="MUNICIPIO DE BARAYA">#REF!</definedName>
    <definedName name="Barniz_sintetico_Pintuco_559">#REF!</definedName>
    <definedName name="Barniz_sintetico_Pintuco_SD1">#REF!</definedName>
    <definedName name="Barniz_Transp_Pintuco">#REF!</definedName>
    <definedName name="Barniz_vitriflex">#REF!</definedName>
    <definedName name="BARNIZTOT">#REF!</definedName>
    <definedName name="BARNIZTOT_11">#REF!</definedName>
    <definedName name="Barra_colect._Cu_11_2x1_4x30">#REF!</definedName>
    <definedName name="Barra_de_Seguridad_AI_Ref._5724">#REF!</definedName>
    <definedName name="Barra_de_Seguridad_AI_Ref._5770">#REF!</definedName>
    <definedName name="Barra_protect.Cu_11_2x1_4x30">#REF!</definedName>
    <definedName name="Barraje_de_cobre_150_A_3_2_M">#REF!</definedName>
    <definedName name="Barraje_de_cobre_150_A_3_2_M_11">#REF!</definedName>
    <definedName name="Barraje_de_neutros">#REF!</definedName>
    <definedName name="Barraje_de_neutros_11">#REF!</definedName>
    <definedName name="Barraje_puesta_tierra_de_seguridad">#REF!</definedName>
    <definedName name="Barraje_puesta_tierra_de_seguridad_11">#REF!</definedName>
    <definedName name="barrederas">#REF!</definedName>
    <definedName name="BARZALOZA" localSheetId="56" hidden="1">{#N/A,#N/A,TRUE,"Unifilar"}</definedName>
    <definedName name="BARZALOZA" localSheetId="57" hidden="1">{#N/A,#N/A,TRUE,"Unifilar"}</definedName>
    <definedName name="BARZALOZA" localSheetId="58" hidden="1">{#N/A,#N/A,TRUE,"Unifilar"}</definedName>
    <definedName name="BARZALOZA" hidden="1">{#N/A,#N/A,TRUE,"Unifilar"}</definedName>
    <definedName name="BAS">#REF!</definedName>
    <definedName name="basae17">#REF!</definedName>
    <definedName name="bASE">#REF!</definedName>
    <definedName name="Base_datos_DU">#REF!</definedName>
    <definedName name="Base_datos_IM" localSheetId="0">#REF!</definedName>
    <definedName name="Base_datos_IM" localSheetId="1">#REF!</definedName>
    <definedName name="Base_datos_IM" localSheetId="5">#REF!</definedName>
    <definedName name="Base_datos_IM">"#REF!"</definedName>
    <definedName name="Base_datos_IM_1">"#REF!"</definedName>
    <definedName name="Base_datos_IM_2">"#REF!"</definedName>
    <definedName name="Base_datos_IM_3">"#REF!"</definedName>
    <definedName name="base_datos_IMM">#REF!</definedName>
    <definedName name="base_datos_t45">#REF!</definedName>
    <definedName name="BASE_DE_DATOS" localSheetId="0">#REF!</definedName>
    <definedName name="BASE_DE_DATOS" localSheetId="1">#REF!</definedName>
    <definedName name="BASE_DE_DATOS" localSheetId="5">#REF!</definedName>
    <definedName name="BASE_DE_DATOS">"#REF!"</definedName>
    <definedName name="BASE_DE_DATOS_1">"#REF!"</definedName>
    <definedName name="BASE_DE_DATOS_2">"#REF!"</definedName>
    <definedName name="Base_en_recebo_B___200">#REF!</definedName>
    <definedName name="Base_granular">#REF!</definedName>
    <definedName name="Base_Mat">#REF!</definedName>
    <definedName name="Base_MO">#REF!</definedName>
    <definedName name="BASE_RECEBOCOMPACTADO">#REF!</definedName>
    <definedName name="base_VaR">#REF!</definedName>
    <definedName name="base1">#REF!</definedName>
    <definedName name="base13">#REF!</definedName>
    <definedName name="base14">#REF!</definedName>
    <definedName name="base15">#REF!</definedName>
    <definedName name="base16">#REF!</definedName>
    <definedName name="base17">#REF!</definedName>
    <definedName name="base18">#REF!</definedName>
    <definedName name="base19">#REF!</definedName>
    <definedName name="BASE2" localSheetId="5">#REF!</definedName>
    <definedName name="BASE2">#REF!</definedName>
    <definedName name="base20">#REF!</definedName>
    <definedName name="base21">#REF!</definedName>
    <definedName name="base4">#REF!</definedName>
    <definedName name="BASEAPU" localSheetId="5">#REF!</definedName>
    <definedName name="BASEAPU">#REF!</definedName>
    <definedName name="basecantidades">#REF!</definedName>
    <definedName name="BASECANTIDADK20">#REF!</definedName>
    <definedName name="BASECANTIDADK50">#REF!</definedName>
    <definedName name="BASECIND">#REF!</definedName>
    <definedName name="BASECINDY">#REF!</definedName>
    <definedName name="BaseDate">#REF!</definedName>
    <definedName name="basedatos">#REF!</definedName>
    <definedName name="BaseDatos_Ore1">#REF!</definedName>
    <definedName name="BaseDatos_T831">#REF!</definedName>
    <definedName name="_xlnm.Database" localSheetId="0">#REF!</definedName>
    <definedName name="_xlnm.Database" localSheetId="1">#REF!</definedName>
    <definedName name="_xlnm.Database" localSheetId="5">#REF!</definedName>
    <definedName name="_xlnm.Database">#REF!</definedName>
    <definedName name="BaseDeDatos1">#REF!</definedName>
    <definedName name="BASEGRAV">#REF!</definedName>
    <definedName name="BASEMANODEOBRA">#REF!</definedName>
    <definedName name="BASEMATERIALES">#REF!</definedName>
    <definedName name="BaseMODA">#REF!</definedName>
    <definedName name="BASEODA">#REF!</definedName>
    <definedName name="basep">#REF!</definedName>
    <definedName name="BasePeriod">#REF!</definedName>
    <definedName name="BASEQUIPOS">#REF!</definedName>
    <definedName name="BASETRANSPORTE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ASICOS">#REF!</definedName>
    <definedName name="BAT">#REF!</definedName>
    <definedName name="Bateas">#REF!</definedName>
    <definedName name="BB">#REF!</definedName>
    <definedName name="BB_1">#NAME?</definedName>
    <definedName name="BB_2">#NAME?</definedName>
    <definedName name="BB_4">#NAME?</definedName>
    <definedName name="BB_6">#NAME?</definedName>
    <definedName name="BB_7">#NAME?</definedName>
    <definedName name="BB_8">#NAME?</definedName>
    <definedName name="bbb">#REF!</definedName>
    <definedName name="bbbbbb" localSheetId="10" hidden="1">{"via1",#N/A,TRUE,"general";"via2",#N/A,TRUE,"general";"via3",#N/A,TRUE,"general"}</definedName>
    <definedName name="bbbbbb" localSheetId="2" hidden="1">{"via1",#N/A,TRUE,"general";"via2",#N/A,TRUE,"general";"via3",#N/A,TRUE,"general"}</definedName>
    <definedName name="bbbbbb">#REF!</definedName>
    <definedName name="BBBBBBB" localSheetId="5">#REF!</definedName>
    <definedName name="BBBBBBB">#REF!</definedName>
    <definedName name="bbbbbh" localSheetId="10" hidden="1">{"TAB1",#N/A,TRUE,"GENERAL";"TAB2",#N/A,TRUE,"GENERAL";"TAB3",#N/A,TRUE,"GENERAL";"TAB4",#N/A,TRUE,"GENERAL";"TAB5",#N/A,TRUE,"GENERAL"}</definedName>
    <definedName name="bbbbbh" localSheetId="2" hidden="1">{"TAB1",#N/A,TRUE,"GENERAL";"TAB2",#N/A,TRUE,"GENERAL";"TAB3",#N/A,TRUE,"GENERAL";"TAB4",#N/A,TRUE,"GENERAL";"TAB5",#N/A,TRUE,"GENERAL"}</definedName>
    <definedName name="bbbbbh">#REF!</definedName>
    <definedName name="BBBNMK">#REF!</definedName>
    <definedName name="bbd" localSheetId="10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>#REF!</definedName>
    <definedName name="BBDSD">#REF!</definedName>
    <definedName name="BC">#REF!</definedName>
    <definedName name="bcarg1">#REF!</definedName>
    <definedName name="bcarg2">#REF!</definedName>
    <definedName name="bcarg3">#REF!</definedName>
    <definedName name="BCXBDFG" localSheetId="10" hidden="1">{"TAB1",#N/A,TRUE,"GENERAL";"TAB2",#N/A,TRUE,"GENERAL";"TAB3",#N/A,TRUE,"GENERAL";"TAB4",#N/A,TRUE,"GENERAL";"TAB5",#N/A,TRUE,"GENERAL"}</definedName>
    <definedName name="BCXBDFG" localSheetId="2" hidden="1">{"TAB1",#N/A,TRUE,"GENERAL";"TAB2",#N/A,TRUE,"GENERAL";"TAB3",#N/A,TRUE,"GENERAL";"TAB4",#N/A,TRUE,"GENERAL";"TAB5",#N/A,TRUE,"GENERAL"}</definedName>
    <definedName name="BCXBDFG">#REF!</definedName>
    <definedName name="bd" localSheetId="5">#REF!</definedName>
    <definedName name="bd">#REF!</definedName>
    <definedName name="BD_Equ">#REF!</definedName>
    <definedName name="BD_Gen">#REF!</definedName>
    <definedName name="BD_Herr">#REF!</definedName>
    <definedName name="BD_Mat">#REF!</definedName>
    <definedName name="BD_MO">#REF!</definedName>
    <definedName name="BD_Trans">#REF!</definedName>
    <definedName name="BDD">#REF!</definedName>
    <definedName name="BDFB" localSheetId="10" hidden="1">{"via1",#N/A,TRUE,"general";"via2",#N/A,TRUE,"general";"via3",#N/A,TRUE,"general"}</definedName>
    <definedName name="BDFB" localSheetId="2" hidden="1">{"via1",#N/A,TRUE,"general";"via2",#N/A,TRUE,"general";"via3",#N/A,TRUE,"general"}</definedName>
    <definedName name="BDFB">#REF!</definedName>
    <definedName name="BDFGDG" localSheetId="10" hidden="1">{"TAB1",#N/A,TRUE,"GENERAL";"TAB2",#N/A,TRUE,"GENERAL";"TAB3",#N/A,TRUE,"GENERAL";"TAB4",#N/A,TRUE,"GENERAL";"TAB5",#N/A,TRUE,"GENERAL"}</definedName>
    <definedName name="BDFGDG" localSheetId="2" hidden="1">{"TAB1",#N/A,TRUE,"GENERAL";"TAB2",#N/A,TRUE,"GENERAL";"TAB3",#N/A,TRUE,"GENERAL";"TAB4",#N/A,TRUE,"GENERAL";"TAB5",#N/A,TRUE,"GENERAL"}</definedName>
    <definedName name="BDFGDG">#REF!</definedName>
    <definedName name="BDLICITACION">#REF!</definedName>
    <definedName name="be" localSheetId="10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>#REF!</definedName>
    <definedName name="beba">#REF!</definedName>
    <definedName name="Bebederos_para_parque">#REF!</definedName>
    <definedName name="Beg_Bal">#REF!</definedName>
    <definedName name="BENEF.UNIT.">#REF!</definedName>
    <definedName name="Bf">#REF!</definedName>
    <definedName name="bfgxddvd">#REF!</definedName>
    <definedName name="bfnfv" localSheetId="10" hidden="1">{"TAB1",#N/A,TRUE,"GENERAL";"TAB2",#N/A,TRUE,"GENERAL";"TAB3",#N/A,TRUE,"GENERAL";"TAB4",#N/A,TRUE,"GENERAL";"TAB5",#N/A,TRUE,"GENERAL"}</definedName>
    <definedName name="bfnfv" localSheetId="2" hidden="1">{"TAB1",#N/A,TRUE,"GENERAL";"TAB2",#N/A,TRUE,"GENERAL";"TAB3",#N/A,TRUE,"GENERAL";"TAB4",#N/A,TRUE,"GENERAL";"TAB5",#N/A,TRUE,"GENERAL"}</definedName>
    <definedName name="bfnfv">#REF!</definedName>
    <definedName name="Bg">#REF!</definedName>
    <definedName name="bgb" localSheetId="10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>#REF!</definedName>
    <definedName name="BGDGFRT" localSheetId="10" hidden="1">{"via1",#N/A,TRUE,"general";"via2",#N/A,TRUE,"general";"via3",#N/A,TRUE,"general"}</definedName>
    <definedName name="BGDGFRT" localSheetId="2" hidden="1">{"via1",#N/A,TRUE,"general";"via2",#N/A,TRUE,"general";"via3",#N/A,TRUE,"general"}</definedName>
    <definedName name="BGDGFRT">#REF!</definedName>
    <definedName name="BGFBFH" localSheetId="10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>#REF!</definedName>
    <definedName name="bgh">#REF!</definedName>
    <definedName name="BGT">#REF!</definedName>
    <definedName name="bgvfcdx" localSheetId="10" hidden="1">{"via1",#N/A,TRUE,"general";"via2",#N/A,TRUE,"general";"via3",#N/A,TRUE,"general"}</definedName>
    <definedName name="bgvfcdx" localSheetId="2" hidden="1">{"via1",#N/A,TRUE,"general";"via2",#N/A,TRUE,"general";"via3",#N/A,TRUE,"general"}</definedName>
    <definedName name="bgvfcdx">#REF!</definedName>
    <definedName name="Bh">#REF!</definedName>
    <definedName name="BHT">#REF!</definedName>
    <definedName name="BHT_F">#REF!</definedName>
    <definedName name="bi">#REF!</definedName>
    <definedName name="bibiaqnaq" localSheetId="24">Scheduled_Payment+Extra_Payment</definedName>
    <definedName name="bibiaqnaq" localSheetId="25">Scheduled_Payment+Extra_Payment</definedName>
    <definedName name="bibiaqnaq" localSheetId="40">Scheduled_Payment+Extra_Payment</definedName>
    <definedName name="bibiaqnaq" localSheetId="41">Scheduled_Payment+Extra_Payment</definedName>
    <definedName name="bibiaqnaq" localSheetId="42">Scheduled_Payment+Extra_Payment</definedName>
    <definedName name="bibiaqnaq" localSheetId="43">Scheduled_Payment+Extra_Payment</definedName>
    <definedName name="bibiaqnaq" localSheetId="44">Scheduled_Payment+Extra_Payment</definedName>
    <definedName name="bibiaqnaq" localSheetId="45">Scheduled_Payment+Extra_Payment</definedName>
    <definedName name="bibiaqnaq" localSheetId="46">Scheduled_Payment+Extra_Payment</definedName>
    <definedName name="bibiaqnaq" localSheetId="47">Scheduled_Payment+Extra_Payment</definedName>
    <definedName name="bibiaqnaq" localSheetId="48">Scheduled_Payment+Extra_Payment</definedName>
    <definedName name="bibiaqnaq" localSheetId="49">Scheduled_Payment+Extra_Payment</definedName>
    <definedName name="bibiaqnaq" localSheetId="50">Scheduled_Payment+Extra_Payment</definedName>
    <definedName name="bibiaqnaq" localSheetId="51">Scheduled_Payment+Extra_Payment</definedName>
    <definedName name="bibiaqnaq" localSheetId="52">Scheduled_Payment+Extra_Payment</definedName>
    <definedName name="bibiaqnaq" localSheetId="53">Scheduled_Payment+Extra_Payment</definedName>
    <definedName name="bibiaqnaq" localSheetId="54">Scheduled_Payment+Extra_Payment</definedName>
    <definedName name="bibiaqnaq" localSheetId="55">Scheduled_Payment+Extra_Payment</definedName>
    <definedName name="bibiaqnaq" localSheetId="56">Scheduled_Payment+Extra_Payment</definedName>
    <definedName name="bibiaqnaq" localSheetId="57">Scheduled_Payment+Extra_Payment</definedName>
    <definedName name="bibiaqnaq" localSheetId="58">Scheduled_Payment+Extra_Payment</definedName>
    <definedName name="bibiaqnaq" localSheetId="91">Scheduled_Payment+Extra_Payment</definedName>
    <definedName name="bibiaqnaq" localSheetId="92">Scheduled_Payment+Extra_Payment</definedName>
    <definedName name="bibiaqnaq" localSheetId="2">Scheduled_Payment+Extra_Payment</definedName>
    <definedName name="bibiaqnaq">Scheduled_Payment+Extra_Payment</definedName>
    <definedName name="biblio">#REF!</definedName>
    <definedName name="Bicicletero">#REF!</definedName>
    <definedName name="bid_expiration">#REF!</definedName>
    <definedName name="Bid_Received">#REF!</definedName>
    <definedName name="BID_SENT">#REF!</definedName>
    <definedName name="Bid1DOD">#REF!</definedName>
    <definedName name="Bid1Ext">#REF!</definedName>
    <definedName name="Bid1Qty">#REF!</definedName>
    <definedName name="Bid1TAC">#REF!</definedName>
    <definedName name="Bid1Unevalcost">#REF!</definedName>
    <definedName name="Bid1UNIT">#REF!</definedName>
    <definedName name="Bid2DOD">#REF!</definedName>
    <definedName name="Bid2Ext">#REF!</definedName>
    <definedName name="Bid2Qty">#REF!</definedName>
    <definedName name="Bid2TAC">#REF!</definedName>
    <definedName name="Bid2Unevalcost">#REF!</definedName>
    <definedName name="Bid2UNIT">#REF!</definedName>
    <definedName name="Bid3DOD">#REF!</definedName>
    <definedName name="Bid3Ext">#REF!</definedName>
    <definedName name="Bid3Qty">#REF!</definedName>
    <definedName name="Bid3TAC">#REF!</definedName>
    <definedName name="Bid3unevalcost">#REF!</definedName>
    <definedName name="Bid3Unit">#REF!</definedName>
    <definedName name="Bid4DOD">#REF!</definedName>
    <definedName name="Bid4Ext">#REF!</definedName>
    <definedName name="Bid4Qty">#REF!</definedName>
    <definedName name="Bid4TAC">#REF!</definedName>
    <definedName name="Bid4unevalcost">#REF!</definedName>
    <definedName name="Bid4Unit">#REF!</definedName>
    <definedName name="Bidlist">"List Box 6"</definedName>
    <definedName name="BidRange">#REF!</definedName>
    <definedName name="billete">#REF!</definedName>
    <definedName name="bimestre">#REF!</definedName>
    <definedName name="BIOSEG" localSheetId="56" hidden="1">{"TAB1",#N/A,TRUE,"GENERAL";"TAB2",#N/A,TRUE,"GENERAL";"TAB3",#N/A,TRUE,"GENERAL";"TAB4",#N/A,TRUE,"GENERAL";"TAB5",#N/A,TRUE,"GENERAL"}</definedName>
    <definedName name="BIOSEG" localSheetId="57" hidden="1">{"TAB1",#N/A,TRUE,"GENERAL";"TAB2",#N/A,TRUE,"GENERAL";"TAB3",#N/A,TRUE,"GENERAL";"TAB4",#N/A,TRUE,"GENERAL";"TAB5",#N/A,TRUE,"GENERAL"}</definedName>
    <definedName name="BIOSEG" localSheetId="58" hidden="1">{"TAB1",#N/A,TRUE,"GENERAL";"TAB2",#N/A,TRUE,"GENERAL";"TAB3",#N/A,TRUE,"GENERAL";"TAB4",#N/A,TRUE,"GENERAL";"TAB5",#N/A,TRUE,"GENERAL"}</definedName>
    <definedName name="BIOSEG" hidden="1">{"TAB1",#N/A,TRUE,"GENERAL";"TAB2",#N/A,TRUE,"GENERAL";"TAB3",#N/A,TRUE,"GENERAL";"TAB4",#N/A,TRUE,"GENERAL";"TAB5",#N/A,TRUE,"GENERAL"}</definedName>
    <definedName name="biq">#REF!</definedName>
    <definedName name="Bisagra__GATO__cobrizada" localSheetId="5">#REF!</definedName>
    <definedName name="Bisagra__GATO__cobrizada">#REF!</definedName>
    <definedName name="BISAGRA_3">#REF!</definedName>
    <definedName name="Bisagra_acero_cobrizado3">#REF!</definedName>
    <definedName name="Bisagra_aluminio_Extruído_3">#REF!</definedName>
    <definedName name="Bisagra_cobriza_de_2">#REF!</definedName>
    <definedName name="Bisagra_común_de_3">#REF!</definedName>
    <definedName name="Bisagra_de_piso_pivotante">#REF!</definedName>
    <definedName name="Bisagra_de_piso_pivotante_11">#REF!</definedName>
    <definedName name="Bisagra_pivote">#REF!</definedName>
    <definedName name="BISEL">#REF!</definedName>
    <definedName name="BJHVVHGH">#N/A</definedName>
    <definedName name="Bk">#REF!</definedName>
    <definedName name="BL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OQCEMEN">#REF!</definedName>
    <definedName name="BLOQCEMEN_11">#REF!</definedName>
    <definedName name="BLOQUE">#REF!</definedName>
    <definedName name="Bloque_abusardado">#REF!</definedName>
    <definedName name="Bloque_calado" localSheetId="5">#REF!</definedName>
    <definedName name="Bloque_calado">#REF!</definedName>
    <definedName name="Bloque_de_concreto_0_10">#REF!</definedName>
    <definedName name="Bloque_de_concreto_0_10_11">#REF!</definedName>
    <definedName name="Bloque_de_concreto_0_20">#REF!</definedName>
    <definedName name="Bloque_de_concreto_0_20_11">#REF!</definedName>
    <definedName name="Bloque_hueco_No._5">#REF!</definedName>
    <definedName name="Bloque_Hueco_No_4">#REF!</definedName>
    <definedName name="BLOQUE_N_4">#REF!</definedName>
    <definedName name="Bloque_N4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>#REF!</definedName>
    <definedName name="blProgramadoPesos">#REF!</definedName>
    <definedName name="blReferenciaInforme">#REF!</definedName>
    <definedName name="Bm">#REF!</definedName>
    <definedName name="BMBTU">#REF!</definedName>
    <definedName name="BMCoalPrice">#REF!</definedName>
    <definedName name="bn">#REF!</definedName>
    <definedName name="BNB">#REF!</definedName>
    <definedName name="bnm">#REF!</definedName>
    <definedName name="BO">#REF!</definedName>
    <definedName name="Bocel_Md_en_media_caña" localSheetId="5">#REF!</definedName>
    <definedName name="Bocel_Md_en_media_caña">#REF!</definedName>
    <definedName name="Bocel_porcelana_l_0_11">#REF!</definedName>
    <definedName name="bolívar">#REF!</definedName>
    <definedName name="BOMB2">#N/A</definedName>
    <definedName name="Bombas">#REF!</definedName>
    <definedName name="Bombas_de_Incendio">#REF!</definedName>
    <definedName name="Bombas_de_Suministro_Pre_Ensambladas">#REF!</definedName>
    <definedName name="Bombas_sum_seg_espec">#REF!</definedName>
    <definedName name="Bombas_Sumergibles">#REF!</definedName>
    <definedName name="Bombas_Sumergibles_Según_Especificacion">#REF!</definedName>
    <definedName name="BOMBASTABLA2.2">#REF!</definedName>
    <definedName name="BOMBEOALCANTARILLADOTABLA1.9">#REF!</definedName>
    <definedName name="Bombilla_100w">#REF!</definedName>
    <definedName name="Bombilla_100w_11">#REF!</definedName>
    <definedName name="BONO">#REF!</definedName>
    <definedName name="BORDE1" localSheetId="0">#REF!</definedName>
    <definedName name="BORDE1" localSheetId="1">#REF!</definedName>
    <definedName name="BORDE1">"#REF!"</definedName>
    <definedName name="BORDE1_1">"#REF!"</definedName>
    <definedName name="BORDE1_2">"#REF!"</definedName>
    <definedName name="BORDE2" localSheetId="0">#REF!</definedName>
    <definedName name="BORDE2" localSheetId="1">#REF!</definedName>
    <definedName name="BORDE2">"#REF!"</definedName>
    <definedName name="BORDE2_1">"#REF!"</definedName>
    <definedName name="BORDE2_2">"#REF!"</definedName>
    <definedName name="BORDE3" localSheetId="0">#REF!</definedName>
    <definedName name="BORDE3" localSheetId="1">#REF!</definedName>
    <definedName name="BORDE3">"#REF!"</definedName>
    <definedName name="BORDE3_1">"#REF!"</definedName>
    <definedName name="BORDE3_2">"#REF!"</definedName>
    <definedName name="BORDER1">#REF!</definedName>
    <definedName name="BORDET">#REF!</definedName>
    <definedName name="bordillo">#REF!</definedName>
    <definedName name="Bordillo_en_concreto_e__15.H_0_40_para_jardineras_y_otros">#REF!</definedName>
    <definedName name="Bordillo_Jardineras_en_circulaciones_y_patio__en_concreto_e__15._Anden">#REF!</definedName>
    <definedName name="Bordillo_prefabricados_tipo_A___70">#REF!</definedName>
    <definedName name="BORDILLOS">#REF!</definedName>
    <definedName name="BORDILLOS_11">#REF!</definedName>
    <definedName name="BorraR">#REF!</definedName>
    <definedName name="BORSHE">#REF!</definedName>
    <definedName name="BORSUM">#REF!</definedName>
    <definedName name="Boton_de_timbre" localSheetId="5">#REF!</definedName>
    <definedName name="Boton_de_timbre">#REF!</definedName>
    <definedName name="BOX">#N/A</definedName>
    <definedName name="boxes">#REF!</definedName>
    <definedName name="Bp">#REF!</definedName>
    <definedName name="BPSRate_Month">#REF!</definedName>
    <definedName name="BQ">#REF!</definedName>
    <definedName name="BQ238em237">#REF!</definedName>
    <definedName name="br" localSheetId="10" hidden="1">{"TAB1",#N/A,TRUE,"GENERAL";"TAB2",#N/A,TRUE,"GENERAL";"TAB3",#N/A,TRUE,"GENERAL";"TAB4",#N/A,TRUE,"GENERAL";"TAB5",#N/A,TRUE,"GENERAL"}</definedName>
    <definedName name="br" localSheetId="2" hidden="1">{"TAB1",#N/A,TRUE,"GENERAL";"TAB2",#N/A,TRUE,"GENERAL";"TAB3",#N/A,TRUE,"GENERAL";"TAB4",#N/A,TRUE,"GENERAL";"TAB5",#N/A,TRUE,"GENERAL"}</definedName>
    <definedName name="br">#REF!</definedName>
    <definedName name="Brazo_Hidráulico_Dorma__4">#REF!</definedName>
    <definedName name="BREA">#REF!</definedName>
    <definedName name="BREA_11">#REF!</definedName>
    <definedName name="BREAKER">#REF!</definedName>
    <definedName name="Breaker_15_amp">#REF!</definedName>
    <definedName name="Breaker_1x20_Amp">#REF!</definedName>
    <definedName name="Breaker_1x30_Amp">#REF!</definedName>
    <definedName name="Breaker_20_amp">#REF!</definedName>
    <definedName name="Breaker_de_1x15_A">#REF!</definedName>
    <definedName name="Breaker_de_1x15_A_11">#REF!</definedName>
    <definedName name="Breaker_de_1x30_A">#REF!</definedName>
    <definedName name="Breaker_de_1x30_A_11">#REF!</definedName>
    <definedName name="Breaker_de_2x20_A">#REF!</definedName>
    <definedName name="Breaker_de_2x20_A_11">#REF!</definedName>
    <definedName name="Breaker_de_2x30_A">#REF!</definedName>
    <definedName name="Breaker_de_2x30_A_11">#REF!</definedName>
    <definedName name="Breaker_de_3x100_A">#REF!</definedName>
    <definedName name="Breaker_de_3x100_A_11">#REF!</definedName>
    <definedName name="Breaker_de_3x200_A">#REF!</definedName>
    <definedName name="Breaker_de_3x200_A_11">#REF!</definedName>
    <definedName name="Breaker_de_3x30_A">#REF!</definedName>
    <definedName name="Breaker_de_3x30_A_11">#REF!</definedName>
    <definedName name="Breaker_de_3x350_A">#REF!</definedName>
    <definedName name="Breaker_de_3x350_A_11">#REF!</definedName>
    <definedName name="Breaker_de_3x50_A">#REF!</definedName>
    <definedName name="Breaker_de_3x50_A_11">#REF!</definedName>
    <definedName name="Breaker_de_3x500_A">#REF!</definedName>
    <definedName name="Breaker_de_3x500_A_11">#REF!</definedName>
    <definedName name="Breaker_de_3x70_A">#REF!</definedName>
    <definedName name="Breaker_de_3x70_A_11">#REF!</definedName>
    <definedName name="BREAKER_ENCHUFABLE_MONOPOLAR_DE_1X15">#REF!</definedName>
    <definedName name="BREAKER_ENCHUFABLE_MONOPOLAR_DE_1X20">#REF!</definedName>
    <definedName name="Breaker_Indus.Merlin_G.3x150A">#REF!</definedName>
    <definedName name="Breaker_Tipo_Enchufable_de_1x20A_10KA">#REF!</definedName>
    <definedName name="Breaker_Tipo_Enchufable_de_3x20A_10KA">#REF!</definedName>
    <definedName name="Breaker_Tipo_Enchufable_de_3x30A_10KA">#REF!</definedName>
    <definedName name="Breaker_Tipo_Enchufable_de_3x80A_25KA">#REF!</definedName>
    <definedName name="BREAKERS">#REF!</definedName>
    <definedName name="Breakers_Switches">#REF!</definedName>
    <definedName name="Breakers_y_Switches">#REF!</definedName>
    <definedName name="BRIC12">#REF!</definedName>
    <definedName name="Brida_Roscada_Acero_X_150_PSI_2">#REF!</definedName>
    <definedName name="Brida_Roscada_Acero_X_150_PSI_3">#REF!</definedName>
    <definedName name="Brilladora">#REF!</definedName>
    <definedName name="Brocha_de_cerda_4">#REF!</definedName>
    <definedName name="BS_Data_Col" hidden="1">#REF!</definedName>
    <definedName name="bsb" localSheetId="10" hidden="1">{"via1",#N/A,TRUE,"general";"via2",#N/A,TRUE,"general";"via3",#N/A,TRUE,"general"}</definedName>
    <definedName name="bsb" localSheetId="2" hidden="1">{"via1",#N/A,TRUE,"general";"via2",#N/A,TRUE,"general";"via3",#N/A,TRUE,"general"}</definedName>
    <definedName name="bsb">#REF!</definedName>
    <definedName name="BSDXVBHADFBNADFN">#REF!</definedName>
    <definedName name="BSpb" hidden="1">#REF!</definedName>
    <definedName name="bspoi" localSheetId="10" hidden="1">{"TAB1",#N/A,TRUE,"GENERAL";"TAB2",#N/A,TRUE,"GENERAL";"TAB3",#N/A,TRUE,"GENERAL";"TAB4",#N/A,TRUE,"GENERAL";"TAB5",#N/A,TRUE,"GENERAL"}</definedName>
    <definedName name="bspoi" localSheetId="2" hidden="1">{"TAB1",#N/A,TRUE,"GENERAL";"TAB2",#N/A,TRUE,"GENERAL";"TAB3",#N/A,TRUE,"GENERAL";"TAB4",#N/A,TRUE,"GENERAL";"TAB5",#N/A,TRUE,"GENERAL"}</definedName>
    <definedName name="bspoi">#REF!</definedName>
    <definedName name="BSW">#REF!</definedName>
    <definedName name="bt" localSheetId="10" hidden="1">{"via1",#N/A,TRUE,"general";"via2",#N/A,TRUE,"general";"via3",#N/A,TRUE,"general"}</definedName>
    <definedName name="bt" localSheetId="2" hidden="1">{"via1",#N/A,TRUE,"general";"via2",#N/A,TRUE,"general";"via3",#N/A,TRUE,"general"}</definedName>
    <definedName name="bt">#REF!</definedName>
    <definedName name="BTM80aS">#REF!</definedName>
    <definedName name="BTYJHTR" localSheetId="10" hidden="1">{"TAB1",#N/A,TRUE,"GENERAL";"TAB2",#N/A,TRUE,"GENERAL";"TAB3",#N/A,TRUE,"GENERAL";"TAB4",#N/A,TRUE,"GENERAL";"TAB5",#N/A,TRUE,"GENERAL"}</definedName>
    <definedName name="BTYJHTR" localSheetId="2" hidden="1">{"TAB1",#N/A,TRUE,"GENERAL";"TAB2",#N/A,TRUE,"GENERAL";"TAB3",#N/A,TRUE,"GENERAL";"TAB4",#N/A,TRUE,"GENERAL";"TAB5",#N/A,TRUE,"GENERAL"}</definedName>
    <definedName name="BTYJHTR">#REF!</definedName>
    <definedName name="buç18">#REF!</definedName>
    <definedName name="BUDGET">#REF!</definedName>
    <definedName name="BUDGET_VALUE">#REF!</definedName>
    <definedName name="budgeted">#REF!</definedName>
    <definedName name="BUENO">#REF!&lt;2.5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Criteria">#REF!</definedName>
    <definedName name="BuiltIn_Extract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Area___0___0___0___0">#REF!</definedName>
    <definedName name="BuiltIn_Print_Area___0___0___0___0___0">#REF!</definedName>
    <definedName name="BuiltIn_Print_Area___2">#REF!</definedName>
    <definedName name="BuiltIn_Print_Area___4">#REF!</definedName>
    <definedName name="BuiltIn_Print_Area___5">#REF!</definedName>
    <definedName name="BuiltIn_Print_Area___6">#REF!</definedName>
    <definedName name="BuiltIn_Print_Area___7">#REF!</definedName>
    <definedName name="BuiltIn_Print_Area___8">#REF!</definedName>
    <definedName name="BuiltIn_Print_Titles">#REF!</definedName>
    <definedName name="BuiltIn_Print_Titles___0">#REF!</definedName>
    <definedName name="BuiltIn_Print_Titles___2">#REF!</definedName>
    <definedName name="BuiltIn_Print_Titles___4">#REF!</definedName>
    <definedName name="BuiltIn_Print_Titles___5">#REF!</definedName>
    <definedName name="Buje_sanit__4_x2">#REF!</definedName>
    <definedName name="Buje_sanit__4_x2_11">#REF!</definedName>
    <definedName name="Buje_sanit__4_x3">#REF!</definedName>
    <definedName name="Buje_sanit__4_x3_11">#REF!</definedName>
    <definedName name="Bulldozer_Komatzu_D50A_15">#REF!</definedName>
    <definedName name="Bulldozer_Komatzu_D50A_15_11">#REF!</definedName>
    <definedName name="Bulldozer_Komatzu_D53A_16">#REF!</definedName>
    <definedName name="Bulldozer_Komatzu_D53A_16_11">#REF!</definedName>
    <definedName name="Buscar">#REF!</definedName>
    <definedName name="Buscar___0">#REF!</definedName>
    <definedName name="Buscar___1">#REF!</definedName>
    <definedName name="Buscar___2">#REF!</definedName>
    <definedName name="Buscar___25">#REF!</definedName>
    <definedName name="Buscar___26">#REF!</definedName>
    <definedName name="Buscar___3">#REF!</definedName>
    <definedName name="Buscar___37">#REF!</definedName>
    <definedName name="Buscar___38">#REF!</definedName>
    <definedName name="Buscar___39">#REF!</definedName>
    <definedName name="Buscar___40">#REF!</definedName>
    <definedName name="Buscar___41">#REF!</definedName>
    <definedName name="Buscar___42">#REF!</definedName>
    <definedName name="Buscar___43">#REF!</definedName>
    <definedName name="Buscar___44">#REF!</definedName>
    <definedName name="Buscar___90">#REF!</definedName>
    <definedName name="BuscHSeguim">#REF!</definedName>
    <definedName name="BuscHSeguim2">#REF!</definedName>
    <definedName name="busco" localSheetId="0">#REF!</definedName>
    <definedName name="busco" localSheetId="1">#REF!</definedName>
    <definedName name="busco">"#REF!"</definedName>
    <definedName name="busco_1">"#REF!"</definedName>
    <definedName name="busco_2">"#REF!"</definedName>
    <definedName name="BUSH">#REF!</definedName>
    <definedName name="bustos">#REF!</definedName>
    <definedName name="bvbc" localSheetId="10" hidden="1">{"TAB1",#N/A,TRUE,"GENERAL";"TAB2",#N/A,TRUE,"GENERAL";"TAB3",#N/A,TRUE,"GENERAL";"TAB4",#N/A,TRUE,"GENERAL";"TAB5",#N/A,TRUE,"GENERAL"}</definedName>
    <definedName name="bvbc" localSheetId="2" hidden="1">{"TAB1",#N/A,TRUE,"GENERAL";"TAB2",#N/A,TRUE,"GENERAL";"TAB3",#N/A,TRUE,"GENERAL";"TAB4",#N/A,TRUE,"GENERAL";"TAB5",#N/A,TRUE,"GENERAL"}</definedName>
    <definedName name="bvbc">#REF!</definedName>
    <definedName name="bvcb" localSheetId="10" hidden="1">{"via1",#N/A,TRUE,"general";"via2",#N/A,TRUE,"general";"via3",#N/A,TRUE,"general"}</definedName>
    <definedName name="bvcb" localSheetId="2" hidden="1">{"via1",#N/A,TRUE,"general";"via2",#N/A,TRUE,"general";"via3",#N/A,TRUE,"general"}</definedName>
    <definedName name="bvcb">#REF!</definedName>
    <definedName name="bvn" localSheetId="10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>#REF!</definedName>
    <definedName name="bw">#REF!</definedName>
    <definedName name="by" localSheetId="10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>#REF!</definedName>
    <definedName name="BytMesInicioInctoMmto">#REF!</definedName>
    <definedName name="C._C.">#REF!</definedName>
    <definedName name="C.1">#REF!</definedName>
    <definedName name="C.10">#REF!</definedName>
    <definedName name="C.1045">#REF!</definedName>
    <definedName name="C.1090">#REF!</definedName>
    <definedName name="C.11">#REF!</definedName>
    <definedName name="C.1245">#REF!</definedName>
    <definedName name="C.1290">#REF!</definedName>
    <definedName name="C.2">#REF!</definedName>
    <definedName name="C.3">#REF!</definedName>
    <definedName name="C.345">#REF!</definedName>
    <definedName name="C.390">#REF!</definedName>
    <definedName name="C.4">#REF!</definedName>
    <definedName name="C.445">#REF!</definedName>
    <definedName name="C.490">#REF!</definedName>
    <definedName name="C.5">#REF!</definedName>
    <definedName name="C.6">#REF!</definedName>
    <definedName name="C.645">#REF!</definedName>
    <definedName name="C.690">#REF!</definedName>
    <definedName name="C.7">#REF!</definedName>
    <definedName name="C.8">#REF!</definedName>
    <definedName name="C.845">#REF!</definedName>
    <definedName name="C.890">#REF!</definedName>
    <definedName name="C.9">#REF!</definedName>
    <definedName name="C.B.R._USME" localSheetId="5">#REF!</definedName>
    <definedName name="C.B.R._USME">#REF!</definedName>
    <definedName name="C.B.R_Usme" localSheetId="5">#REF!</definedName>
    <definedName name="C.B.R_Usme">#REF!</definedName>
    <definedName name="C_">#REF!</definedName>
    <definedName name="C_Apus" comment="Codigo Apus">#REF!</definedName>
    <definedName name="C_B_R_USME" localSheetId="5">#REF!</definedName>
    <definedName name="C_B_R_USME">#REF!</definedName>
    <definedName name="C2.500">#REF!</definedName>
    <definedName name="C3.000">#REF!</definedName>
    <definedName name="C4.000">#REF!</definedName>
    <definedName name="CA">#REF!</definedName>
    <definedName name="caa">#REF!</definedName>
    <definedName name="CAAEMP">#REF!</definedName>
    <definedName name="CAAGRAVA">#REF!</definedName>
    <definedName name="CAAIMP">#REF!</definedName>
    <definedName name="CAAL">#REF!</definedName>
    <definedName name="CAAP">#REF!</definedName>
    <definedName name="Cab" localSheetId="10">#REF!</definedName>
    <definedName name="Cab" localSheetId="2">#REF!</definedName>
    <definedName name="CAB">#N/A</definedName>
    <definedName name="CABALLETE">#REF!</definedName>
    <definedName name="CABALLETE_11">#REF!</definedName>
    <definedName name="Caballete_art._Eternit">#REF!</definedName>
    <definedName name="Caballete_asbt_cemt">#REF!</definedName>
    <definedName name="Caballete_asbt_cemt_11">#REF!</definedName>
    <definedName name="CABALLETE_PARA_TEJA_TERMOACUSTICA">#REF!</definedName>
    <definedName name="CABALLETETOTAL">#REF!</definedName>
    <definedName name="CABALLETETOTAL_11">#REF!</definedName>
    <definedName name="Cable__10">#REF!</definedName>
    <definedName name="Cable__12">#REF!</definedName>
    <definedName name="Cable__14">#REF!</definedName>
    <definedName name="Cable_Aluminio_Aislado_P.V.C._1_0_AWG">#REF!</definedName>
    <definedName name="Cable_Aluminio_Aislado_P.V.C._2_0_AWG">#REF!</definedName>
    <definedName name="Cable_coaxial">#REF!</definedName>
    <definedName name="Cable_cobre_N_2_thwn">#REF!</definedName>
    <definedName name="Cable_cobre_N_6">#REF!</definedName>
    <definedName name="CABLE_DESNUDO_1_0_AWG">#REF!</definedName>
    <definedName name="Cable_desnudo_Cu_1_0">#REF!</definedName>
    <definedName name="Cable_desnudo_Cu_2_0">#REF!</definedName>
    <definedName name="Cable_N__6_AWG_CU">#REF!</definedName>
    <definedName name="Cable_N__6_AWG_CU_11">#REF!</definedName>
    <definedName name="Cable_N_2_desnudo">#REF!</definedName>
    <definedName name="Cable_n_8">#REF!</definedName>
    <definedName name="CABLE_N°_6_AWG_THHN">#REF!</definedName>
    <definedName name="Cable_No_4_AWG_THW_75C">#REF!</definedName>
    <definedName name="Cable_Telefonico_de_20_Pares">#REF!</definedName>
    <definedName name="Cable_teléfonos_2_Pares">#REF!</definedName>
    <definedName name="Cable_UTP_4_Pares_Cat._5E">#REF!</definedName>
    <definedName name="Cableado">#REF!</definedName>
    <definedName name="CABLECU">#REF!</definedName>
    <definedName name="CABORD">#REF!</definedName>
    <definedName name="CACARC">#REF!</definedName>
    <definedName name="CACUN">#REF!</definedName>
    <definedName name="CADENERO">#REF!</definedName>
    <definedName name="CADES">#REF!</definedName>
    <definedName name="Caja">#REF!</definedName>
    <definedName name="caja.insp50">#REF!</definedName>
    <definedName name="Caja_2x4_PVC">#REF!</definedName>
    <definedName name="Caja_2x4_PVC_11">#REF!</definedName>
    <definedName name="CAJA_DE__CONCRETO_30_30_INSPECCION">#REF!</definedName>
    <definedName name="Caja_de_Paso_en_Mamposteria_de_40x40_cm.">#REF!</definedName>
    <definedName name="Caja_de_Paso_Metalicas_de_10x10_cm.">#REF!</definedName>
    <definedName name="Caja_de_Paso_Metalicas_de_20x20_cm.">#REF!</definedName>
    <definedName name="Caja_galvanizada">#REF!</definedName>
    <definedName name="Caja_galvanizada_11">#REF!</definedName>
    <definedName name="Caja_galvanizada_2400">#REF!</definedName>
    <definedName name="Caja_galvanizada_2800">#REF!</definedName>
    <definedName name="Caja_galvanizada_4">#REF!</definedName>
    <definedName name="Caja_galvanizada_5800">#REF!</definedName>
    <definedName name="Caja_Gvnzd_10_10">#REF!</definedName>
    <definedName name="Caja_hexagonal_pvc">#REF!</definedName>
    <definedName name="Caja_octogonal_PVC">#REF!</definedName>
    <definedName name="Caja_octogonal_PVC_11">#REF!</definedName>
    <definedName name="Caja_p_cortador_60_60">#REF!</definedName>
    <definedName name="Caja_p_strip_Tel_10_pares">#REF!</definedName>
    <definedName name="Caja_para_Taco_100_a_4_circuitos">#REF!</definedName>
    <definedName name="Caja_registro_agua_12___12">#REF!</definedName>
    <definedName name="Caja_SEGURIT_cajero_7546">#REF!</definedName>
    <definedName name="Caja_Taco_Monofasica_CT1_4">#REF!</definedName>
    <definedName name="Caja_Taco_Trifasica_CT1_12">#REF!</definedName>
    <definedName name="cajabre">#REF!</definedName>
    <definedName name="CAJADESARE">#REF!</definedName>
    <definedName name="CAJADESARE_11">#REF!</definedName>
    <definedName name="Cajas_2_4">#REF!</definedName>
    <definedName name="Cajas_de_Inspeccion__N._CODENSA__AP_280">#REF!</definedName>
    <definedName name="Cajas_de_Inspeccion__N._CODENSA__CS_274">#REF!</definedName>
    <definedName name="Cajas_de_Inspeccion_Según_N._CODENSA_C8_276">#REF!</definedName>
    <definedName name="Cajas_octogonales">#REF!</definedName>
    <definedName name="CAJAS60">#REF!</definedName>
    <definedName name="CAJAS60_11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ERO">#REF!</definedName>
    <definedName name="CAJILLA_SOPORTE_GALVANIZADA_INCRUSTAR">#REF!</definedName>
    <definedName name="Cajillas_Medidores_1_1_2">#REF!</definedName>
    <definedName name="cajmenht" localSheetId="0">#REF!</definedName>
    <definedName name="cajmenht" localSheetId="1">#REF!</definedName>
    <definedName name="cajmenht" localSheetId="5">#REF!</definedName>
    <definedName name="cajmenht">"#REF!"</definedName>
    <definedName name="cajmenht_1">"#REF!"</definedName>
    <definedName name="cajmenht_2">"#REF!"</definedName>
    <definedName name="cajmenht_3">"#REF!"</definedName>
    <definedName name="cajmenht_4">"#REF!"</definedName>
    <definedName name="cajmenht_5">"#REF!"</definedName>
    <definedName name="Calado_Ceramico_20x20">#REF!</definedName>
    <definedName name="CALCULO" localSheetId="5">#REF!</definedName>
    <definedName name="CALCULO">#REF!</definedName>
    <definedName name="calculopozo1">#REF!</definedName>
    <definedName name="CALCULOPOZOS">#REF!</definedName>
    <definedName name="calculopozos1">#REF!</definedName>
    <definedName name="CALCULOS">#REF!</definedName>
    <definedName name="CALCULOSALCANTARILLADO">#REF!</definedName>
    <definedName name="CALE">#REF!</definedName>
    <definedName name="CALEND">#REF!</definedName>
    <definedName name="CALENDA">#REF!</definedName>
    <definedName name="Calendar">#REF!</definedName>
    <definedName name="CALENDARIO">#REF!</definedName>
    <definedName name="Calentador_elec.s__espec">#REF!</definedName>
    <definedName name="Calentadores_de_Paso">#REF!</definedName>
    <definedName name="Caliche">#REF!</definedName>
    <definedName name="Calidad">#REF!</definedName>
    <definedName name="CALIDAD_1">#REF!</definedName>
    <definedName name="CALIDAD_2">#REF!</definedName>
    <definedName name="CalP">#REF!</definedName>
    <definedName name="cambio">#REF!</definedName>
    <definedName name="cami">#REF!</definedName>
    <definedName name="Camion">#REF!</definedName>
    <definedName name="Camion_11">#REF!</definedName>
    <definedName name="Campamento">#REF!</definedName>
    <definedName name="Campana_Extractora">#REF!</definedName>
    <definedName name="Campana_extractora_más_ductería.">#REF!</definedName>
    <definedName name="CAMPO">#REF!</definedName>
    <definedName name="Canal_lám_galv_cal_18_d_1m">#REF!</definedName>
    <definedName name="CANAL_PVC_AMAZONAS">#REF!</definedName>
    <definedName name="Canaleta_Metalica_con_Division_de_15x4_cm.">#REF!</definedName>
    <definedName name="Canalizacion_Subterranea_4_PVC_4__Según_N._CODENSA">#REF!</definedName>
    <definedName name="Canastilla_L_platos">#REF!</definedName>
    <definedName name="Canastilla_Lavaplatos_Ref._93500_000_000">#REF!</definedName>
    <definedName name="cancha">#REF!</definedName>
    <definedName name="Canchas_múltiples.">#REF!</definedName>
    <definedName name="CANDADO">#REF!</definedName>
    <definedName name="Canecas_de_55_Gal.">#REF!</definedName>
    <definedName name="CANGURO">#REF!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" localSheetId="0">#REF!</definedName>
    <definedName name="CANT" localSheetId="1">#REF!</definedName>
    <definedName name="CANT" localSheetId="5">#REF!</definedName>
    <definedName name="CANT">"#REF!"</definedName>
    <definedName name="Cant.obraPO">#REF!</definedName>
    <definedName name="CANT_1">"#REF!"</definedName>
    <definedName name="CANT_2">"#REF!"</definedName>
    <definedName name="CANT1">#REF!</definedName>
    <definedName name="CANT1.1" localSheetId="5">#REF!</definedName>
    <definedName name="CANT1.1">#REF!</definedName>
    <definedName name="CANT1.2" localSheetId="5">#REF!</definedName>
    <definedName name="CANT1.2">#REF!</definedName>
    <definedName name="CANT1.3" localSheetId="5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10">#REF!</definedName>
    <definedName name="CANT100">#REF!</definedName>
    <definedName name="CANT101">#REF!</definedName>
    <definedName name="CANT102">#REF!</definedName>
    <definedName name="CANT103">#REF!</definedName>
    <definedName name="CANT104">#REF!</definedName>
    <definedName name="CANT105">#REF!</definedName>
    <definedName name="CANT106">#REF!</definedName>
    <definedName name="CANT107">#REF!</definedName>
    <definedName name="CANT108">#REF!</definedName>
    <definedName name="CANT109">#REF!</definedName>
    <definedName name="CANT11">#REF!</definedName>
    <definedName name="CANT110">#REF!</definedName>
    <definedName name="CANT111">#REF!</definedName>
    <definedName name="CANT112">#REF!</definedName>
    <definedName name="CANT113">#REF!</definedName>
    <definedName name="CANT114">#REF!</definedName>
    <definedName name="CANT115">#REF!</definedName>
    <definedName name="CANT116">#REF!</definedName>
    <definedName name="CANT117">#REF!</definedName>
    <definedName name="CANT118">#REF!</definedName>
    <definedName name="CANT119">#REF!</definedName>
    <definedName name="CANT12">#REF!</definedName>
    <definedName name="CANT120">#REF!</definedName>
    <definedName name="CANT121">#REF!</definedName>
    <definedName name="CANT122">#REF!</definedName>
    <definedName name="CANT123">#REF!</definedName>
    <definedName name="CANT124">#REF!</definedName>
    <definedName name="CANT125">#REF!</definedName>
    <definedName name="CANT126">#REF!</definedName>
    <definedName name="CANT127">#REF!</definedName>
    <definedName name="CANT128">#REF!</definedName>
    <definedName name="CANT129">#REF!</definedName>
    <definedName name="CANT13">#REF!</definedName>
    <definedName name="CANT130">#REF!</definedName>
    <definedName name="CANT131">#REF!</definedName>
    <definedName name="CANT132">#REF!</definedName>
    <definedName name="CANT133">#REF!</definedName>
    <definedName name="CANT134">#REF!</definedName>
    <definedName name="CANT135">#REF!</definedName>
    <definedName name="CANT136">#REF!</definedName>
    <definedName name="CANT137">#REF!</definedName>
    <definedName name="CANT138">#REF!</definedName>
    <definedName name="CANT139">#REF!</definedName>
    <definedName name="CANT14">#REF!</definedName>
    <definedName name="CANT140">#REF!</definedName>
    <definedName name="CANT141">#REF!</definedName>
    <definedName name="CANT142">#REF!</definedName>
    <definedName name="CANT143">#REF!</definedName>
    <definedName name="CANT144">#REF!</definedName>
    <definedName name="CANT145">#REF!</definedName>
    <definedName name="CANT146">#REF!</definedName>
    <definedName name="CANT147">#REF!</definedName>
    <definedName name="CANT148">#REF!</definedName>
    <definedName name="CANT149">#REF!</definedName>
    <definedName name="CANT15">#REF!</definedName>
    <definedName name="CANT150">#REF!</definedName>
    <definedName name="CANT151">#REF!</definedName>
    <definedName name="CANT152">#REF!</definedName>
    <definedName name="CANT153">#REF!</definedName>
    <definedName name="CANT154">#REF!</definedName>
    <definedName name="CANT155">#REF!</definedName>
    <definedName name="CANT156">#REF!</definedName>
    <definedName name="CANT157">#REF!</definedName>
    <definedName name="CANT158">#REF!</definedName>
    <definedName name="CANT159">#REF!</definedName>
    <definedName name="CANT16">#REF!</definedName>
    <definedName name="CANT160">#REF!</definedName>
    <definedName name="CANT161">#REF!</definedName>
    <definedName name="CANT162">#REF!</definedName>
    <definedName name="CANT163">#REF!</definedName>
    <definedName name="CANT164">#REF!</definedName>
    <definedName name="CANT165">#REF!</definedName>
    <definedName name="CANT166">#REF!</definedName>
    <definedName name="CANT167">#REF!</definedName>
    <definedName name="CANT168">#REF!</definedName>
    <definedName name="CANT169">#REF!</definedName>
    <definedName name="CANT17">#REF!</definedName>
    <definedName name="CANT170">#REF!</definedName>
    <definedName name="CANT171">#REF!</definedName>
    <definedName name="CANT172">#REF!</definedName>
    <definedName name="CANT173">#REF!</definedName>
    <definedName name="CANT174">#REF!</definedName>
    <definedName name="CANT175">#REF!</definedName>
    <definedName name="CANT176">#REF!</definedName>
    <definedName name="CANT177">#REF!</definedName>
    <definedName name="CANT178">#REF!</definedName>
    <definedName name="CANT179">#REF!</definedName>
    <definedName name="CANT18">#REF!</definedName>
    <definedName name="CANT180">#REF!</definedName>
    <definedName name="CANT181">#REF!</definedName>
    <definedName name="CANT182">#REF!</definedName>
    <definedName name="CANT183">#REF!</definedName>
    <definedName name="CANT184">#REF!</definedName>
    <definedName name="CANT185">#REF!</definedName>
    <definedName name="CANT186">#REF!</definedName>
    <definedName name="CANT187">#REF!</definedName>
    <definedName name="CANT188">#REF!</definedName>
    <definedName name="CANT189">#REF!</definedName>
    <definedName name="CANT19">#REF!</definedName>
    <definedName name="CANT190">#REF!</definedName>
    <definedName name="CANT191">#REF!</definedName>
    <definedName name="CANT192">#REF!</definedName>
    <definedName name="CANT193">#REF!</definedName>
    <definedName name="CANT194">#REF!</definedName>
    <definedName name="CANT195">#REF!</definedName>
    <definedName name="CANT196">#REF!</definedName>
    <definedName name="CANT197">#REF!</definedName>
    <definedName name="CANT198">#REF!</definedName>
    <definedName name="CANT199">#REF!</definedName>
    <definedName name="CANT2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20">#REF!</definedName>
    <definedName name="CANT200">#REF!</definedName>
    <definedName name="CANT201">#REF!</definedName>
    <definedName name="CANT202">#REF!</definedName>
    <definedName name="CANT203">#REF!</definedName>
    <definedName name="CANT204">#REF!</definedName>
    <definedName name="CANT205">#REF!</definedName>
    <definedName name="CANT206">#REF!</definedName>
    <definedName name="CANT21">#REF!</definedName>
    <definedName name="CANT22">#REF!</definedName>
    <definedName name="CANT23">#REF!</definedName>
    <definedName name="CANT24">#REF!</definedName>
    <definedName name="CANT25">#REF!</definedName>
    <definedName name="CANT26">#REF!</definedName>
    <definedName name="CANT27">#REF!</definedName>
    <definedName name="CANT28">#REF!</definedName>
    <definedName name="CANT29">#REF!</definedName>
    <definedName name="CANT3">#REF!</definedName>
    <definedName name="CANT30">#REF!</definedName>
    <definedName name="CANT31">#REF!</definedName>
    <definedName name="CANT32">#REF!</definedName>
    <definedName name="CANT33">#REF!</definedName>
    <definedName name="CANT34">#REF!</definedName>
    <definedName name="CANT35">#REF!</definedName>
    <definedName name="CANT36">#REF!</definedName>
    <definedName name="CANT37">#REF!</definedName>
    <definedName name="CANT38">#REF!</definedName>
    <definedName name="CANT39">#REF!</definedName>
    <definedName name="CANT4">#REF!</definedName>
    <definedName name="CANT40">#REF!</definedName>
    <definedName name="CANT41">#REF!</definedName>
    <definedName name="CANT42">#REF!</definedName>
    <definedName name="CANT43">#REF!</definedName>
    <definedName name="CANT44">#REF!</definedName>
    <definedName name="CANT45">#REF!</definedName>
    <definedName name="CANT46">#REF!</definedName>
    <definedName name="CANT47">#REF!</definedName>
    <definedName name="CANT48">#REF!</definedName>
    <definedName name="CANT49">#REF!</definedName>
    <definedName name="CANT5">#REF!</definedName>
    <definedName name="CANT50">#REF!</definedName>
    <definedName name="CANT51">#REF!</definedName>
    <definedName name="CANT52">#REF!</definedName>
    <definedName name="CANT53">#REF!</definedName>
    <definedName name="CANT54">#REF!</definedName>
    <definedName name="CANT55">#REF!</definedName>
    <definedName name="CANT56">#REF!</definedName>
    <definedName name="CANT57">#REF!</definedName>
    <definedName name="CANT58">#REF!</definedName>
    <definedName name="CANT59">#REF!</definedName>
    <definedName name="CANT6">#REF!</definedName>
    <definedName name="CANT60">#REF!</definedName>
    <definedName name="CANT61">#REF!</definedName>
    <definedName name="CANT62">#REF!</definedName>
    <definedName name="CANT63">#REF!</definedName>
    <definedName name="CANT64">#REF!</definedName>
    <definedName name="CANT65">#REF!</definedName>
    <definedName name="CANT66">#REF!</definedName>
    <definedName name="CANT67">#REF!</definedName>
    <definedName name="CANT68">#REF!</definedName>
    <definedName name="CANT69">#REF!</definedName>
    <definedName name="CANT7">#REF!</definedName>
    <definedName name="CANT70">#REF!</definedName>
    <definedName name="CANT71">#REF!</definedName>
    <definedName name="CANT72">#REF!</definedName>
    <definedName name="CANT73">#REF!</definedName>
    <definedName name="CANT74">#REF!</definedName>
    <definedName name="CANT75">#REF!</definedName>
    <definedName name="CANT76">#REF!</definedName>
    <definedName name="CANT77">#REF!</definedName>
    <definedName name="CANT78">#REF!</definedName>
    <definedName name="CANT79">#REF!</definedName>
    <definedName name="CANT8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80">#REF!</definedName>
    <definedName name="CANT81">#REF!</definedName>
    <definedName name="CANT82">#REF!</definedName>
    <definedName name="CANT83">#REF!</definedName>
    <definedName name="CANT84">#REF!</definedName>
    <definedName name="CANT85">#REF!</definedName>
    <definedName name="CANT86">#REF!</definedName>
    <definedName name="CANT87">#REF!</definedName>
    <definedName name="CANT88">#REF!</definedName>
    <definedName name="CANT89">#REF!</definedName>
    <definedName name="CANT9">#REF!</definedName>
    <definedName name="CANT90">#REF!</definedName>
    <definedName name="CANT91">#REF!</definedName>
    <definedName name="CANT92">#REF!</definedName>
    <definedName name="CANT93">#REF!</definedName>
    <definedName name="CANT94">#REF!</definedName>
    <definedName name="CANT95">#REF!</definedName>
    <definedName name="CANT96">#REF!</definedName>
    <definedName name="CANT97">#REF!</definedName>
    <definedName name="CANT98">#REF!</definedName>
    <definedName name="CANT99">#REF!</definedName>
    <definedName name="cantdia">#REF!</definedName>
    <definedName name="CANTDS">#REF!,#REF!,#REF!,#REF!</definedName>
    <definedName name="canti">#REF!</definedName>
    <definedName name="CANTID" localSheetId="0">#REF!</definedName>
    <definedName name="CANTID" localSheetId="1">#REF!</definedName>
    <definedName name="CANTID">"#REF!"</definedName>
    <definedName name="CANTID_1">"#REF!"</definedName>
    <definedName name="CANTID_2">"#REF!"</definedName>
    <definedName name="cantidad">#REF!</definedName>
    <definedName name="Cantidad_Unitaria">IF(#REF!="Cantidad Unitaria",#REF!,#REF!)</definedName>
    <definedName name="Cantidades" localSheetId="0">#REF!</definedName>
    <definedName name="Cantidades" localSheetId="1">#REF!</definedName>
    <definedName name="Cantidades">"#REF!"</definedName>
    <definedName name="Cantidades_1">"#REF!"</definedName>
    <definedName name="Cantidades_2">"#REF!"</definedName>
    <definedName name="CANTIDADESDEOBRA">#REF!</definedName>
    <definedName name="Caolin" localSheetId="5">#REF!</definedName>
    <definedName name="Caolin">#REF!</definedName>
    <definedName name="CAP">#REF!</definedName>
    <definedName name="CAPAC._HSE">#REF!</definedName>
    <definedName name="Capacete_1">#REF!</definedName>
    <definedName name="Capacete_2">#REF!</definedName>
    <definedName name="CapActividad">#REF!</definedName>
    <definedName name="CAPAM">#REF!</definedName>
    <definedName name="CAPATAZ_I">"TABLA1"</definedName>
    <definedName name="CapCom">#REF!</definedName>
    <definedName name="CapComponent">#REF!</definedName>
    <definedName name="Capex">#REF!</definedName>
    <definedName name="CapexFac">#REF!</definedName>
    <definedName name="CapFinanciera1">#REF!</definedName>
    <definedName name="CapFinanciera2">#REF!</definedName>
    <definedName name="CapFinanciera3">#REF!</definedName>
    <definedName name="CapFinanciera4">#REF!</definedName>
    <definedName name="Capital" localSheetId="5">#REF!</definedName>
    <definedName name="Capital">#REF!</definedName>
    <definedName name="CapitalCongelado">#REF!</definedName>
    <definedName name="Capitalpb" hidden="1">#REF!</definedName>
    <definedName name="CapitalStructure" hidden="1">#REF!</definedName>
    <definedName name="Capitel_piedra">#REF!</definedName>
    <definedName name="Capitulo">#REF!</definedName>
    <definedName name="CAPÍTULO" localSheetId="0">#REF!</definedName>
    <definedName name="CAPÍTULO" localSheetId="1">#REF!</definedName>
    <definedName name="CAPÍTULO">#REF!</definedName>
    <definedName name="CAPITULO_I" localSheetId="0">#REF!</definedName>
    <definedName name="CAPITULO_I" localSheetId="1">#REF!</definedName>
    <definedName name="CAPITULO_I">#REF!</definedName>
    <definedName name="CAPÍTULO_I" localSheetId="0">#REF!</definedName>
    <definedName name="CAPÍTULO_I" localSheetId="1">#REF!</definedName>
    <definedName name="CAPÍTULO_I">#REF!</definedName>
    <definedName name="CAPÍTULO_II" localSheetId="0">#REF!</definedName>
    <definedName name="CAPÍTULO_II" localSheetId="1">#REF!</definedName>
    <definedName name="CAPÍTULO_II">#REF!</definedName>
    <definedName name="CAPITULO1">#REF!</definedName>
    <definedName name="CAPITULO10">#REF!</definedName>
    <definedName name="CAPITULO11">#REF!</definedName>
    <definedName name="CAPITULO12">#REF!</definedName>
    <definedName name="CAPITULO13">#REF!</definedName>
    <definedName name="CAPITULO14">#REF!</definedName>
    <definedName name="CAPITULO15">#REF!</definedName>
    <definedName name="CAPITULO16">#REF!</definedName>
    <definedName name="CAPITULO17">#REF!</definedName>
    <definedName name="CAPITULO18">#REF!</definedName>
    <definedName name="CAPITULO19">#REF!</definedName>
    <definedName name="CAPITULO2">#REF!</definedName>
    <definedName name="CAPITULO20">#REF!</definedName>
    <definedName name="CAPITULO21">#REF!</definedName>
    <definedName name="CAPITULO3">#REF!</definedName>
    <definedName name="CAPITULO4">#REF!</definedName>
    <definedName name="CAPITULO5">#REF!</definedName>
    <definedName name="CAPITULO6">#REF!</definedName>
    <definedName name="CAPITULO7">#REF!</definedName>
    <definedName name="CAPITULO8">#REF!</definedName>
    <definedName name="CAPITULO9">#REF!</definedName>
    <definedName name="CAPITULOI" localSheetId="0">#REF!</definedName>
    <definedName name="CAPITULOI" localSheetId="1">#REF!</definedName>
    <definedName name="CAPITULOI">#REF!</definedName>
    <definedName name="CAPÍTULOS" localSheetId="0">#REF!</definedName>
    <definedName name="CAPÍTULOS" localSheetId="1">#REF!</definedName>
    <definedName name="CAPÍTULOS">#REF!</definedName>
    <definedName name="CapResumen">#REF!</definedName>
    <definedName name="CapTarget">#REF!</definedName>
    <definedName name="CapTecnica1">#REF!</definedName>
    <definedName name="CapTecnica2">#REF!</definedName>
    <definedName name="CapTotalCol">#REF!</definedName>
    <definedName name="caramanto" localSheetId="0">#REF!</definedName>
    <definedName name="caramanto" localSheetId="1">#REF!</definedName>
    <definedName name="caramanto">"#REF!"</definedName>
    <definedName name="caramanto_1">"#REF!"</definedName>
    <definedName name="caramanto_2">"#REF!"</definedName>
    <definedName name="CARBON">#REF!</definedName>
    <definedName name="Carburo" localSheetId="5">#REF!</definedName>
    <definedName name="Carburo">#REF!</definedName>
    <definedName name="carburo.teja">#REF!</definedName>
    <definedName name="CARBUROTOT">#REF!</definedName>
    <definedName name="CARBUROTOT_11">#REF!</definedName>
    <definedName name="CARELLENO">#REF!</definedName>
    <definedName name="CARGA">#REF!</definedName>
    <definedName name="CARGADOR">#REF!</definedName>
    <definedName name="Cargador_Dresser_515B">#REF!</definedName>
    <definedName name="Cargador_Dresser_515B_11">#REF!</definedName>
    <definedName name="Cargador_frontal">#REF!</definedName>
    <definedName name="CargaPrestacional">#REF!</definedName>
    <definedName name="CARGO">#REF!</definedName>
    <definedName name="CARGO1">#REF!</definedName>
    <definedName name="CARGO2">#REF!</definedName>
    <definedName name="CARGO3">#REF!</definedName>
    <definedName name="CARGOS">#REF!</definedName>
    <definedName name="carlos" localSheetId="10">MODULO10.auto_abrir</definedName>
    <definedName name="carlos" localSheetId="2">MODULO10.auto_abrir</definedName>
    <definedName name="CARLOS">#N/A</definedName>
    <definedName name="CAROL">#REF!</definedName>
    <definedName name="carol1">#REF!</definedName>
    <definedName name="CARRETERAS">#REF!</definedName>
    <definedName name="Casa">#REF!</definedName>
    <definedName name="casanare">#REF!</definedName>
    <definedName name="cascara">#REF!</definedName>
    <definedName name="Caseton" localSheetId="5">#REF!</definedName>
    <definedName name="Caseton">#REF!</definedName>
    <definedName name="Caseton_de_guadua">#REF!</definedName>
    <definedName name="Casetón_en_fibra_de_vidrio.">#REF!</definedName>
    <definedName name="CASETONES">#REF!</definedName>
    <definedName name="CASETONES_11">#REF!</definedName>
    <definedName name="Cashpb" hidden="1">#REF!</definedName>
    <definedName name="Casilla_para_cajero">#REF!</definedName>
    <definedName name="casino">#REF!</definedName>
    <definedName name="caspa" localSheetId="0">#REF!</definedName>
    <definedName name="caspa" localSheetId="1">#REF!</definedName>
    <definedName name="caspa">"#REF!"</definedName>
    <definedName name="caspa_1">"#REF!"</definedName>
    <definedName name="caspa_2">"#REF!"</definedName>
    <definedName name="cat">#REF!</definedName>
    <definedName name="Cat1Life">#REF!</definedName>
    <definedName name="Cat1Rate">#REF!</definedName>
    <definedName name="Cat1Salvage">#REF!</definedName>
    <definedName name="Cat2Life">#REF!</definedName>
    <definedName name="Cat2Rate">#REF!</definedName>
    <definedName name="Cat2Salvage">#REF!</definedName>
    <definedName name="Cat3Life">#REF!</definedName>
    <definedName name="Cat3Rate">#REF!</definedName>
    <definedName name="Cat3Salvage">#REF!</definedName>
    <definedName name="Cat4Life">#REF!</definedName>
    <definedName name="Cat4Rate">#REF!</definedName>
    <definedName name="Cat4Salvage">#REF!</definedName>
    <definedName name="catarata" localSheetId="0">#REF!</definedName>
    <definedName name="catarata" localSheetId="1">#REF!</definedName>
    <definedName name="catarata">"#REF!"</definedName>
    <definedName name="catarata_1">"#REF!"</definedName>
    <definedName name="catarata_2">"#REF!"</definedName>
    <definedName name="catastrocdmb2">#REF!</definedName>
    <definedName name="catastrocdmb22">#REF!</definedName>
    <definedName name="catastromt2">#REF!</definedName>
    <definedName name="catastromt22">#REF!</definedName>
    <definedName name="categoria" localSheetId="5">#REF!</definedName>
    <definedName name="categoria">#REF!</definedName>
    <definedName name="CATEGORIZA">#REF!</definedName>
    <definedName name="Category">#REF!</definedName>
    <definedName name="CategoryArea">#REF!,#REF!,#REF!,#REF!,#REF!</definedName>
    <definedName name="CATotal2003">#REF!</definedName>
    <definedName name="cau">#REF!</definedName>
    <definedName name="Caucho_Sabanero_1.50_m">#REF!</definedName>
    <definedName name="CAUDALES">#REF!</definedName>
    <definedName name="causa">#REF!</definedName>
    <definedName name="CB">#REF!</definedName>
    <definedName name="CBLES">#REF!</definedName>
    <definedName name="CBLES1">#REF!</definedName>
    <definedName name="CBRDISEÑO">#REF!</definedName>
    <definedName name="CBWorkbookPriority" hidden="1">-1602700874</definedName>
    <definedName name="cby">#REF!</definedName>
    <definedName name="cc">#REF!</definedName>
    <definedName name="CC_ALCALDE">#REF!</definedName>
    <definedName name="CC5091_EE3270">#REF!</definedName>
    <definedName name="CC5091_EE3270_03">#REF!</definedName>
    <definedName name="CC5092_3890">#REF!</definedName>
    <definedName name="CC5092_EE3270">#REF!</definedName>
    <definedName name="CC5092_EE3390">#REF!</definedName>
    <definedName name="CC5092_EE3890">#REF!</definedName>
    <definedName name="CC5093_EE3270">#REF!</definedName>
    <definedName name="CC5094_EE2210">#REF!</definedName>
    <definedName name="CC5094_EE3270">#REF!</definedName>
    <definedName name="CC5094_EE3890">#REF!</definedName>
    <definedName name="CC5095_EE2420">#REF!</definedName>
    <definedName name="CC5095_EE3890">#REF!</definedName>
    <definedName name="CC5098_EE2030">#REF!</definedName>
    <definedName name="CC5098_EE2210">#REF!</definedName>
    <definedName name="CC5098_EE3270">#REF!</definedName>
    <definedName name="CC5098_EE3890">#REF!</definedName>
    <definedName name="ccarg1">#REF!</definedName>
    <definedName name="ccarg2">#REF!</definedName>
    <definedName name="ccarg3">#REF!</definedName>
    <definedName name="CCC" localSheetId="10">#N/A</definedName>
    <definedName name="CCC" localSheetId="2">#N/A</definedName>
    <definedName name="CCC">#REF!</definedName>
    <definedName name="cccc">#REF!</definedName>
    <definedName name="ccccc" localSheetId="10" hidden="1">{"TAB1",#N/A,TRUE,"GENERAL";"TAB2",#N/A,TRUE,"GENERAL";"TAB3",#N/A,TRUE,"GENERAL";"TAB4",#N/A,TRUE,"GENERAL";"TAB5",#N/A,TRUE,"GENERAL"}</definedName>
    <definedName name="ccccc" localSheetId="2" hidden="1">{"TAB1",#N/A,TRUE,"GENERAL";"TAB2",#N/A,TRUE,"GENERAL";"TAB3",#N/A,TRUE,"GENERAL";"TAB4",#N/A,TRUE,"GENERAL";"TAB5",#N/A,TRUE,"GENERAL"}</definedName>
    <definedName name="ccccc">#REF!</definedName>
    <definedName name="CCCCCC">#REF!</definedName>
    <definedName name="ccccccc" localSheetId="56" hidden="1">{#N/A,#N/A,FALSE,"Hoja1";#N/A,#N/A,FALSE,"Hoja2"}</definedName>
    <definedName name="ccccccc" localSheetId="57" hidden="1">{#N/A,#N/A,FALSE,"Hoja1";#N/A,#N/A,FALSE,"Hoja2"}</definedName>
    <definedName name="ccccccc" localSheetId="58" hidden="1">{#N/A,#N/A,FALSE,"Hoja1";#N/A,#N/A,FALSE,"Hoja2"}</definedName>
    <definedName name="ccccccc" hidden="1">{#N/A,#N/A,FALSE,"Hoja1";#N/A,#N/A,FALSE,"Hoja2"}</definedName>
    <definedName name="CCCT01">#REF!</definedName>
    <definedName name="CContLab">#REF!</definedName>
    <definedName name="CContParts">#REF!</definedName>
    <definedName name="CCT">#REF!</definedName>
    <definedName name="ccto210">#REF!</definedName>
    <definedName name="cd">#REF!</definedName>
    <definedName name="CD_Aseo_ON">#REF!</definedName>
    <definedName name="CD_Caja_Med.Gas">#REF!</definedName>
    <definedName name="CD_Esmalte">#REF!</definedName>
    <definedName name="CD_Marmolina">#REF!</definedName>
    <definedName name="CD_Resanes">#REF!</definedName>
    <definedName name="CD_Retiro_Esc.">#REF!</definedName>
    <definedName name="CD_Silcoplast">#REF!</definedName>
    <definedName name="CD_Tierra_Negra">#REF!</definedName>
    <definedName name="CD_Vinilo">#REF!</definedName>
    <definedName name="CdadCalidad" localSheetId="5">#REF!</definedName>
    <definedName name="CdadCalidad">#REF!</definedName>
    <definedName name="CdadCalidades" localSheetId="5">#REF!</definedName>
    <definedName name="CdadCalidades">#REF!</definedName>
    <definedName name="CdadNoFactura" localSheetId="5">#REF!</definedName>
    <definedName name="CdadNoFactura">#REF!</definedName>
    <definedName name="CdadNoFacturables">#REF!</definedName>
    <definedName name="CdadProfesional">#REF!</definedName>
    <definedName name="CdadProfesionales">#REF!</definedName>
    <definedName name="CdadTecnico">#REF!</definedName>
    <definedName name="CdadTecnicos">#REF!</definedName>
    <definedName name="cdcdc" localSheetId="10" hidden="1">{"via1",#N/A,TRUE,"general";"via2",#N/A,TRUE,"general";"via3",#N/A,TRUE,"general"}</definedName>
    <definedName name="cdcdc" localSheetId="2" hidden="1">{"via1",#N/A,TRUE,"general";"via2",#N/A,TRUE,"general";"via3",#N/A,TRUE,"general"}</definedName>
    <definedName name="cdcdc">#REF!</definedName>
    <definedName name="CDCT">#REF!</definedName>
    <definedName name="CDctrl">#REF!</definedName>
    <definedName name="CDE">#REF!</definedName>
    <definedName name="cdfgrtfd">#REF!</definedName>
    <definedName name="cdir">#REF!</definedName>
    <definedName name="CDIRECTO">#REF!</definedName>
    <definedName name="CDRAIZ">#REF!</definedName>
    <definedName name="CDRAIZS">#REF!</definedName>
    <definedName name="cds" localSheetId="56" hidden="1">{#N/A,#N/A,FALSE,"sumi ";#N/A,#N/A,FALSE,"RESUMEN"}</definedName>
    <definedName name="cds" localSheetId="57" hidden="1">{#N/A,#N/A,FALSE,"sumi ";#N/A,#N/A,FALSE,"RESUMEN"}</definedName>
    <definedName name="cds" localSheetId="58" hidden="1">{#N/A,#N/A,FALSE,"sumi ";#N/A,#N/A,FALSE,"RESUMEN"}</definedName>
    <definedName name="cds" hidden="1">{#N/A,#N/A,FALSE,"sumi ";#N/A,#N/A,FALSE,"RESUMEN"}</definedName>
    <definedName name="CDS_V_INDICES_CIRCUITO_CAUSA">#REF!</definedName>
    <definedName name="CDSeguim">#REF!</definedName>
    <definedName name="Ce">#REF!</definedName>
    <definedName name="CEac">#REF!</definedName>
    <definedName name="CEal">#REF!</definedName>
    <definedName name="CEBLANCO">#REF!</definedName>
    <definedName name="Cedro_Caqueta">#REF!</definedName>
    <definedName name="Cedro_caqueta_pieza">#REF!</definedName>
    <definedName name="ceerf" localSheetId="10" hidden="1">{"TAB1",#N/A,TRUE,"GENERAL";"TAB2",#N/A,TRUE,"GENERAL";"TAB3",#N/A,TRUE,"GENERAL";"TAB4",#N/A,TRUE,"GENERAL";"TAB5",#N/A,TRUE,"GENERAL"}</definedName>
    <definedName name="ceerf" localSheetId="2" hidden="1">{"TAB1",#N/A,TRUE,"GENERAL";"TAB2",#N/A,TRUE,"GENERAL";"TAB3",#N/A,TRUE,"GENERAL";"TAB4",#N/A,TRUE,"GENERAL";"TAB5",#N/A,TRUE,"GENERAL"}</definedName>
    <definedName name="ceerf">#REF!</definedName>
    <definedName name="CEFV">#REF!</definedName>
    <definedName name="cegris">#REF!</definedName>
    <definedName name="Celador">#REF!</definedName>
    <definedName name="Celosía_en_aluminio">#REF!</definedName>
    <definedName name="CEM">#REF!</definedName>
    <definedName name="CEMENTBLAN.">#REF!</definedName>
    <definedName name="CEMENTBLAN._11">#REF!</definedName>
    <definedName name="Cemento">#REF!</definedName>
    <definedName name="Cemento_11">#REF!</definedName>
    <definedName name="Cemento_blanco">#REF!</definedName>
    <definedName name="Cemento_Blanco_11">#REF!</definedName>
    <definedName name="Cemento_gris">#REF!</definedName>
    <definedName name="CEMENTO_GRIS_POR_KG">#REF!</definedName>
    <definedName name="Cemento_gris_Portland_tipo_I">#REF!</definedName>
    <definedName name="CEMENTO1a">#REF!</definedName>
    <definedName name="CENAEMP">#REF!</definedName>
    <definedName name="CENAGRAVA">#REF!</definedName>
    <definedName name="CENAIMP">#REF!</definedName>
    <definedName name="CENAL">#REF!</definedName>
    <definedName name="CENBORD">#REF!</definedName>
    <definedName name="CENCARC">#REF!</definedName>
    <definedName name="CENCUN">#REF!</definedName>
    <definedName name="CENDES">#REF!</definedName>
    <definedName name="Cenefa_cedro_A_15">#REF!</definedName>
    <definedName name="CENEFAMALLA">#REF!</definedName>
    <definedName name="CENEFAMALLA_11">#REF!</definedName>
    <definedName name="CENRELLENO">#REF!</definedName>
    <definedName name="Centenas" localSheetId="3">{"";"c";"dosc";"tresc";"cuatroc";"quin";"seisc";"setec";"ochoc";"novec"}&amp;"ient"</definedName>
    <definedName name="Centenas" localSheetId="56">{"";"c";"dosc";"tresc";"cuatroc";"quin";"seisc";"setec";"ochoc";"novec"}&amp;"ient"</definedName>
    <definedName name="Centenas" localSheetId="57">{"";"c";"dosc";"tresc";"cuatroc";"quin";"seisc";"setec";"ochoc";"novec"}&amp;"ient"</definedName>
    <definedName name="Centenas" localSheetId="58">{"";"c";"dosc";"tresc";"cuatroc";"quin";"seisc";"setec";"ochoc";"novec"}&amp;"ient"</definedName>
    <definedName name="Centenas" localSheetId="4">{"";"c";"dosc";"tresc";"cuatroc";"quin";"seisc";"setec";"ochoc";"novec"}&amp;"ient"</definedName>
    <definedName name="Centenas" localSheetId="1">{"";"c";"dosc";"tresc";"cuatroc";"quin";"seisc";"setec";"ochoc";"novec"}&amp;"ient"</definedName>
    <definedName name="Centenas" localSheetId="10">{"";"c";"dosc";"tresc";"cuatroc";"quin";"seisc";"setec";"ochoc";"novec"}&amp;"ient"</definedName>
    <definedName name="Centenas" localSheetId="2">{"";"c";"dosc";"tresc";"cuatroc";"quin";"seisc";"setec";"ochoc";"novec"}&amp;"ient"</definedName>
    <definedName name="Centenas">{"";"c";"dosc";"tresc";"cuatroc";"quin";"seisc";"setec";"ochoc";"novec"}&amp;"ient"</definedName>
    <definedName name="CENVPLACA">#REF!</definedName>
    <definedName name="CEopo">#REF!</definedName>
    <definedName name="Cepillos">#REF!</definedName>
    <definedName name="Cera_para_pisos">#REF!</definedName>
    <definedName name="Cera_pisos">#REF!</definedName>
    <definedName name="Cerám._Venecia_0.20x_0.20">#REF!</definedName>
    <definedName name="Ceram._Venecia_0.20x0.20">#REF!</definedName>
    <definedName name="Ceramica_30_X_30_Ref.">#REF!</definedName>
    <definedName name="Cerámica_Alfa_Lisa_20x20">#REF!</definedName>
    <definedName name="Cerámica_Alfa_Pieme_Must">#REF!</definedName>
    <definedName name="Ceramica_Corona_33_33">#REF!</definedName>
    <definedName name="CERAMICA_PARA_BAÑOS_Y_MESONES">#REF!</definedName>
    <definedName name="CERAMICA_PARA_PISOS_TRAFICO_5_ANTIDESLIZANTE">#REF!</definedName>
    <definedName name="cercha.met40">#REF!</definedName>
    <definedName name="Cerchas_metalicas_segun_diseño_arquitectonico">#REF!</definedName>
    <definedName name="Cerco_Ordinario_3_M">#REF!</definedName>
    <definedName name="ceroletra">#REF!</definedName>
    <definedName name="cerounid">#REF!</definedName>
    <definedName name="cerovr">#REF!</definedName>
    <definedName name="Cerrad_Schlage_A40S_TWG">#REF!</definedName>
    <definedName name="Cerrad_Schlage_A50PD_TWG">#REF!</definedName>
    <definedName name="Cerrad_Yale_doble_pasador">#REF!</definedName>
    <definedName name="CERRADURA">#REF!</definedName>
    <definedName name="Cerradura__No_hay_sugerencias__baño_A_40S">#REF!</definedName>
    <definedName name="Cerradura_de_perilla">#REF!</definedName>
    <definedName name="Cerradura_de_perilla_11">#REF!</definedName>
    <definedName name="CERRADURA_DE_SOBREPONER">#REF!</definedName>
    <definedName name="Cerradura_Ref._A40_S_Orbit_C_M_Schlage">#REF!</definedName>
    <definedName name="Cerradura_Ref._A50_PD_Con_Manija_Orbit_C_M_Schlage">#REF!</definedName>
    <definedName name="Cerradura_Ref._A50_WD_Orbit_C_M_Schlage">#REF!</definedName>
    <definedName name="Cerradura_Ref._A80_PD_Orbit_C_M_Schlage">#REF!</definedName>
    <definedName name="Cerradura_Ref._B362_C_M_Schlage">#REF!</definedName>
    <definedName name="Cerradura_Schlage_B262PX">#REF!</definedName>
    <definedName name="Cerradura_Schlage_F_160">#REF!</definedName>
    <definedName name="Cerradura_Yale_poma_baño">#REF!</definedName>
    <definedName name="Cerradura_Yale_poma_mad.">#REF!</definedName>
    <definedName name="CERT">#N/A</definedName>
    <definedName name="CERT_1">#NAME?</definedName>
    <definedName name="CERT_2">#NAME?</definedName>
    <definedName name="CERT_4">#NAME?</definedName>
    <definedName name="CERT_6">#NAME?</definedName>
    <definedName name="CERT_7">#NAME?</definedName>
    <definedName name="CERT_8">#NAME?</definedName>
    <definedName name="Certificacion_por_Punto_Sencillo">#REF!</definedName>
    <definedName name="CESAR">#REF!</definedName>
    <definedName name="CESAR_1">#REF!</definedName>
    <definedName name="CESAR_2">#REF!</definedName>
    <definedName name="CESAR_4">#REF!</definedName>
    <definedName name="cesped">#REF!</definedName>
    <definedName name="cesse">#N/A</definedName>
    <definedName name="cesse_1">#NAME?</definedName>
    <definedName name="cesse_2">#NAME?</definedName>
    <definedName name="cesse_4">#NAME?</definedName>
    <definedName name="cesse_6">#NAME?</definedName>
    <definedName name="cesse_7">#NAME?</definedName>
    <definedName name="cesse_8">#NAME?</definedName>
    <definedName name="Cf">#REF!</definedName>
    <definedName name="Cg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djrwuwu">#REF!</definedName>
    <definedName name="CGET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_Infra_Capex">#REF!</definedName>
    <definedName name="Change_in_Cash" hidden="1">#REF!</definedName>
    <definedName name="Chapa_piedra_abusardada">#REF!</definedName>
    <definedName name="Chapa_piedra_pulida">#REF!</definedName>
    <definedName name="Chapa_piedra_puntereada">#REF!</definedName>
    <definedName name="Chapa_piedra_Ranurada">#REF!</definedName>
    <definedName name="Chazo_madera__tarugo">#REF!</definedName>
    <definedName name="CHAZO_METALICO_3_8">#REF!</definedName>
    <definedName name="CHAZO_PUNTILLA_ANCLAJES">#REF!</definedName>
    <definedName name="Chazos_de_Madera_10_X_10">#REF!</definedName>
    <definedName name="CHAZOS_EXPANSIVO_5_8_X_2_1_2">#REF!</definedName>
    <definedName name="Chazos_plasticos_1_4">#REF!</definedName>
    <definedName name="CHE">#REF!</definedName>
    <definedName name="CHECK">IF(AND(#REF!=#REF!,#REF!=#REF!,#REF!=#REF!),"ok","ojo")</definedName>
    <definedName name="Check_to_Cash" hidden="1">#REF!</definedName>
    <definedName name="Cheque_1">#REF!</definedName>
    <definedName name="Cheque_1_1_2">#REF!</definedName>
    <definedName name="Cheque_1_2õRed_White">#REF!</definedName>
    <definedName name="Cheque_2">#REF!</definedName>
    <definedName name="Cheque_3">#REF!</definedName>
    <definedName name="CHEQUE3_4">#REF!</definedName>
    <definedName name="CHEQUE3_4_11">#REF!</definedName>
    <definedName name="CHIMITA_1">#REF!</definedName>
    <definedName name="CHIMITA_3">#REF!</definedName>
    <definedName name="CHINA">#REF!</definedName>
    <definedName name="China_11">#REF!</definedName>
    <definedName name="CHK_PU">#REF!</definedName>
    <definedName name="CHP">#REF!</definedName>
    <definedName name="Ci">#REF!</definedName>
    <definedName name="CICLOPEO">#REF!</definedName>
    <definedName name="CIELORASOTOT">#REF!</definedName>
    <definedName name="CIELORASOTOT_11">#REF!</definedName>
    <definedName name="Cierrapuerta_hidraulico_ajustable_hasta_80_kilos">#REF!</definedName>
    <definedName name="Cimentacion">#REF!</definedName>
    <definedName name="cindir">#REF!</definedName>
    <definedName name="cinta">#REF!</definedName>
    <definedName name="Cinta_Aislante__rollo">#REF!</definedName>
    <definedName name="CINTA_MALLA_ADHESIVA_X_90M">#REF!</definedName>
    <definedName name="Cinta_polietileno">#REF!</definedName>
    <definedName name="Cinta_Schotch_super_33">#REF!</definedName>
    <definedName name="Cinta_scotch_23">#REF!</definedName>
    <definedName name="Cinta_teflón">#REF!</definedName>
    <definedName name="Cinta_teflon_rollo">#REF!</definedName>
    <definedName name="CINTA_V_15">#REF!</definedName>
    <definedName name="CINTAAISLANTE">#REF!</definedName>
    <definedName name="CINTAAISLANTE1">#REF!</definedName>
    <definedName name="cintapvc">#REF!</definedName>
    <definedName name="cintas_metricas">#REF!</definedName>
    <definedName name="CIP">#REF!</definedName>
    <definedName name="CIQac">#REF!</definedName>
    <definedName name="CIR">IF(#REF!=9,IF(ISERROR(#REF!),"",#REF!),"")</definedName>
    <definedName name="CIRCUITOS">#REF!</definedName>
    <definedName name="CIRCUNVALAR" localSheetId="5">#REF!</definedName>
    <definedName name="CIRCUNVALAR">#REF!</definedName>
    <definedName name="CISNEROS">#REF!</definedName>
    <definedName name="Ciudades">#REF!</definedName>
    <definedName name="Cj">#REF!</definedName>
    <definedName name="CJPZ">#REF!</definedName>
    <definedName name="cjsa">#REF!</definedName>
    <definedName name="Ck">#REF!</definedName>
    <definedName name="CL" localSheetId="5">#REF!</definedName>
    <definedName name="CL">#REF!</definedName>
    <definedName name="Clabe">#N/A</definedName>
    <definedName name="claro">#REF!</definedName>
    <definedName name="clase" localSheetId="5">#REF!</definedName>
    <definedName name="clase">#REF!</definedName>
    <definedName name="CLASE_DE_MANTTO">#REF!</definedName>
    <definedName name="class2">#REF!</definedName>
    <definedName name="class3">#REF!</definedName>
    <definedName name="classification">#REF!</definedName>
    <definedName name="clavo2">#REF!</definedName>
    <definedName name="clavos">#REF!</definedName>
    <definedName name="Client">#REF!</definedName>
    <definedName name="Client_name">#REF!</definedName>
    <definedName name="Client_ref_number">#REF!</definedName>
    <definedName name="Cll">#REF!</definedName>
    <definedName name="Cll_4N__15_AE_40_San_Eduardo_II_Etapa._Tel_750372._Cúcuta_Colombia." localSheetId="5">#REF!</definedName>
    <definedName name="Cll_4N__15_AE_40_San_Eduardo_II_Etapa._Tel_750372._Cúcuta_Colombia.">#REF!</definedName>
    <definedName name="CLOSETTOT">#REF!</definedName>
    <definedName name="CLOSETTOT_11">#REF!</definedName>
    <definedName name="CLube">#REF!</definedName>
    <definedName name="Cm">#REF!</definedName>
    <definedName name="CMAac">#REF!</definedName>
    <definedName name="CMAac2">#REF!</definedName>
    <definedName name="CMAacDef">#REF!</definedName>
    <definedName name="CMAal">#REF!</definedName>
    <definedName name="CMAal2">#REF!</definedName>
    <definedName name="CMAalDef">#REF!</definedName>
    <definedName name="CMApuc">#REF!</definedName>
    <definedName name="CMArefAc1">#REF!</definedName>
    <definedName name="CMEAF">#REF!</definedName>
    <definedName name="cmf">#REF!</definedName>
    <definedName name="CMI">#REF!</definedName>
    <definedName name="CMIac">#REF!</definedName>
    <definedName name="CMIac2">#REF!</definedName>
    <definedName name="CMIac3">#REF!</definedName>
    <definedName name="CMIacDef">#REF!</definedName>
    <definedName name="CMIal">#REF!</definedName>
    <definedName name="CMIal2">#REF!</definedName>
    <definedName name="CMIal3">#REF!</definedName>
    <definedName name="CMIalDef">#REF!</definedName>
    <definedName name="CMIBLE">#REF!</definedName>
    <definedName name="CMIBLE1">#REF!</definedName>
    <definedName name="CMina">#REF!</definedName>
    <definedName name="CMIT">#REF!</definedName>
    <definedName name="CMMEA">#REF!</definedName>
    <definedName name="CMMFG">#REF!</definedName>
    <definedName name="CMNAF">#REF!</definedName>
    <definedName name="CMNSR">#REF!</definedName>
    <definedName name="CMOac">#REF!</definedName>
    <definedName name="CMOac.c">#REF!</definedName>
    <definedName name="CMOac.p">#REF!</definedName>
    <definedName name="CMOac.p.ab">#REF!</definedName>
    <definedName name="CMOac2">#REF!</definedName>
    <definedName name="CMOac3">#REF!</definedName>
    <definedName name="CMOacDef">#REF!</definedName>
    <definedName name="CMOal">#REF!</definedName>
    <definedName name="CMOal.c">#REF!</definedName>
    <definedName name="CMOal.p">#REF!</definedName>
    <definedName name="CMOal2">#REF!</definedName>
    <definedName name="CMOal3">#REF!</definedName>
    <definedName name="CMOalDef">#REF!</definedName>
    <definedName name="CMOIop">#REF!</definedName>
    <definedName name="CMOIvigente">#REF!</definedName>
    <definedName name="CMOUsoAguaenBloque">#REF!</definedName>
    <definedName name="CMSAM">#REF!</definedName>
    <definedName name="CMSEA">#REF!</definedName>
    <definedName name="CMTac">#REF!</definedName>
    <definedName name="CMTacDef">#REF!</definedName>
    <definedName name="CMTal.sc">#REF!</definedName>
    <definedName name="CMTalDef">#REF!</definedName>
    <definedName name="CMUNA">#REF!</definedName>
    <definedName name="cmuooo5">#REF!</definedName>
    <definedName name="CMWTT">#REF!</definedName>
    <definedName name="Cn">#REF!</definedName>
    <definedName name="CNT_M">#REF!</definedName>
    <definedName name="Cñ">#REF!</definedName>
    <definedName name="co">#REF!</definedName>
    <definedName name="CO_con_acpm">#REF!</definedName>
    <definedName name="co20n">#REF!</definedName>
    <definedName name="Co40n">#REF!</definedName>
    <definedName name="Coal">#REF!</definedName>
    <definedName name="Coal_Closing_Stock">#REF!</definedName>
    <definedName name="Coal_DB">#REF!</definedName>
    <definedName name="Coal1">#REF!</definedName>
    <definedName name="Coal2">#REF!</definedName>
    <definedName name="Coal3">#REF!</definedName>
    <definedName name="Coal4">#REF!</definedName>
    <definedName name="CoalFleet">#REF!</definedName>
    <definedName name="CoalLoad">#REF!</definedName>
    <definedName name="CoalOpCost">#REF!</definedName>
    <definedName name="CoalOverCap">#REF!</definedName>
    <definedName name="CoalPriceFac">#REF!</definedName>
    <definedName name="CoalRepl">#REF!</definedName>
    <definedName name="CoalUtil">#REF!</definedName>
    <definedName name="Cobertura">#REF!</definedName>
    <definedName name="Cocineta_estufa_a_gas_dos_puestos">#REF!</definedName>
    <definedName name="Cod">#REF!</definedName>
    <definedName name="CodActEco">#REF!</definedName>
    <definedName name="Codigo" comment="Codigo Insumo">#REF!</definedName>
    <definedName name="Codigo_M.Obra" comment="Mano de obra ">#REF!</definedName>
    <definedName name="CodigoCio">#REF!</definedName>
    <definedName name="CodigoInversion">#REF!</definedName>
    <definedName name="CodigoProyecto">#REF!</definedName>
    <definedName name="codigos">#REF!</definedName>
    <definedName name="codo">#REF!</definedName>
    <definedName name="CODO_45___3__GRAN_RADIO_C_x_E">#REF!</definedName>
    <definedName name="CODO_45___3__P.V.C">#REF!</definedName>
    <definedName name="CODO_45__2__P.V.C">#REF!</definedName>
    <definedName name="Codo_45_cobre_tipo_CxC">#REF!</definedName>
    <definedName name="Codo_6__RDE41_45_Gr." localSheetId="5">#REF!</definedName>
    <definedName name="Codo_6__RDE41_45_Gr.">#REF!</definedName>
    <definedName name="CODO_90___3__GRAN_RADIO_C_x_E">#REF!</definedName>
    <definedName name="CODO_90___3__P.V.C">#REF!</definedName>
    <definedName name="Codo_90_1_4__c_x_c_sanitario_3">#REF!</definedName>
    <definedName name="Codo_90_1_4__c_x_c_sanitario_4">#REF!</definedName>
    <definedName name="Codo_90_cobre_tipo_CxC">#REF!</definedName>
    <definedName name="Codo_90_presión_P.V.C._1">#REF!</definedName>
    <definedName name="Codo_90_presión_P.V.C._1_1_2">#REF!</definedName>
    <definedName name="Codo_90_presión_P.V.C._1_2">#REF!</definedName>
    <definedName name="Codo_90_presión_P.V.C._3_4">#REF!</definedName>
    <definedName name="CODO_90_x_3__B_x_B">#REF!</definedName>
    <definedName name="CODO_90_x_3__B_x_EL">#REF!</definedName>
    <definedName name="Codo_90o_1_4__CxC_SANITARIO_2">#REF!</definedName>
    <definedName name="Codo_90o_1_4__CxC_SANITARIO_3">#REF!</definedName>
    <definedName name="Codo_90o_1_4__CxC_SANITARIO_4">#REF!</definedName>
    <definedName name="Codo_90o_1_4__CxC_SANITARIO_6">#REF!</definedName>
    <definedName name="Codo_90o_Presión_P.V.C._1">#REF!</definedName>
    <definedName name="Codo_90o_Presión_P.V.C._1_1_2">#REF!</definedName>
    <definedName name="Codo_90o_Presión_P.V.C._1_1_4">#REF!</definedName>
    <definedName name="Codo_90o_Presión_P.V.C._1_2">#REF!</definedName>
    <definedName name="Codo_90o_Presión_P.V.C._2">#REF!</definedName>
    <definedName name="Codo_90o_Presión_P.V.C._2_1_2">#REF!</definedName>
    <definedName name="Codo_90o_Presión_P.V.C._3">#REF!</definedName>
    <definedName name="Codo_90o_Presión_P.V.C._3_4">#REF!</definedName>
    <definedName name="codo_de_cemento_diám._8_pg">#REF!</definedName>
    <definedName name="Codo_galvanizado_1">#REF!</definedName>
    <definedName name="Codo_galvanizado_1_1_2">#REF!</definedName>
    <definedName name="Codo_galvanizado_1_2">#REF!</definedName>
    <definedName name="Codo_galvanizado_2">#REF!</definedName>
    <definedName name="Codo_galvanizado_2_1_2">#REF!</definedName>
    <definedName name="Codo_Galvanizado_3">#REF!</definedName>
    <definedName name="CODO_P.V.C_90___1_2">#REF!</definedName>
    <definedName name="Codo_Pres.._1">#REF!</definedName>
    <definedName name="Codo_Pres.._1_11">#REF!</definedName>
    <definedName name="Codo_Pres._1_2">#REF!</definedName>
    <definedName name="Codo_Pres._1_2_11">#REF!</definedName>
    <definedName name="Codo_Pres._3_4">#REF!</definedName>
    <definedName name="Codo_Pres._3_4_11">#REF!</definedName>
    <definedName name="Codo_PVC_1">#REF!</definedName>
    <definedName name="Codo_PVC_2_sanitario">#REF!</definedName>
    <definedName name="Codo_PVC_45_C_C_212500_6">#REF!</definedName>
    <definedName name="Codo_PVC_45_C_C_212580_3">#REF!</definedName>
    <definedName name="Codo_PVC_45_C_C_212590_4">#REF!</definedName>
    <definedName name="Codo_PVC_pres._3_4">#REF!</definedName>
    <definedName name="Codo_PVC_presion_1_1_2">#REF!</definedName>
    <definedName name="Codo_PVC_presion_1_1_4">#REF!</definedName>
    <definedName name="Codo_PVC_presion_1_2">#REF!</definedName>
    <definedName name="Codo_PVC_presion_2">#REF!</definedName>
    <definedName name="Codo_PVC_presion_2_1_2">#REF!</definedName>
    <definedName name="Codo_PVC_presion_3">#REF!</definedName>
    <definedName name="Codo_PVC_Presion_412010_1_2">#REF!</definedName>
    <definedName name="Codo_PVC_Presion_412020_3_4">#REF!</definedName>
    <definedName name="Codo_PVC_Presion_412030_1">#REF!</definedName>
    <definedName name="Codo_PVC_Presion_412050_1.5">#REF!</definedName>
    <definedName name="Codo_PVC_Presion_412060_2">#REF!</definedName>
    <definedName name="Codo_PVC_sanitario_2">#REF!</definedName>
    <definedName name="Codo_PVC_sanitario_3">#REF!</definedName>
    <definedName name="Codo_PVC_sanitario_4">#REF!</definedName>
    <definedName name="Codo_Sanit._2">#REF!</definedName>
    <definedName name="Codo_Sanit._2_11">#REF!</definedName>
    <definedName name="Codo_Sanit._3">#REF!</definedName>
    <definedName name="Codo_Sanit._3_11">#REF!</definedName>
    <definedName name="Codo_Sanit._4">#REF!</definedName>
    <definedName name="Codo_Sanit._4_11">#REF!</definedName>
    <definedName name="CODO10">#REF!</definedName>
    <definedName name="CODO12">#REF!</definedName>
    <definedName name="CODO6">#REF!</definedName>
    <definedName name="CODO8">#REF!</definedName>
    <definedName name="CODO9012">#REF!</definedName>
    <definedName name="CODO90121">#REF!</definedName>
    <definedName name="CodoCPVC_Presion492510_1_2">#REF!</definedName>
    <definedName name="CodoCPVC_Presion492520_3_4">#REF!</definedName>
    <definedName name="CODOS">#REF!</definedName>
    <definedName name="Codos_PVC_3">#REF!</definedName>
    <definedName name="coe">#REF!</definedName>
    <definedName name="coeficienterugosidad">#REF!</definedName>
    <definedName name="cogvsiruj">#REF!</definedName>
    <definedName name="COHaul">#REF!</definedName>
    <definedName name="COL">#REF!</definedName>
    <definedName name="COL_A_APU">IF(#REF!="","",IF(LEN(#REF!)=9,#REF!,#REF!))</definedName>
    <definedName name="COL_A_AUX">IF(#REF!="","",IF(#REF!="",#REF!,#REF!))</definedName>
    <definedName name="COL_B">IF(LEFT(#REF!,5)=#REF!,"",(LEFT(#REF!,5)))</definedName>
    <definedName name="COL_C">LEFT(#REF!,2)</definedName>
    <definedName name="COL_G">IFERROR(VLOOKUP(#REF!,#REF!,7,0),0)</definedName>
    <definedName name="COL_H">IF(LEN(#REF!)=9,ROUNDUP(SUM(#REF!),0),"")</definedName>
    <definedName name="COL_J">IF(LEN(#REF!)=9,#REF!*#REF!,"")</definedName>
    <definedName name="COL_J_APU">IF(#REF!="","",IF(VLOOKUP(#REF!,#REF!,7,FALSE)="",LEFT(#REF!,2),VLOOKUP(#REF!,#REF!,7,FALSE)))</definedName>
    <definedName name="COL_J_AUX">IF(#REF!="","",IF(VLOOKUP(#REF!,#REF!,7,FALSE)="",LEFT(#REF!,2),VLOOKUP(#REF!,#REF!,7,FALSE)))</definedName>
    <definedName name="COL_K_PPTO">IF(LEN(#REF!)=5,SUMIF(#REF!,#REF!,#REF!),"")</definedName>
    <definedName name="COL_L">IF(#REF!="",SUMIF(#REF!,#REF!,#REF!),"")</definedName>
    <definedName name="COL_M">IF(LEN(#REF!)=2,#REF!/SUMIF(#REF!,"&gt;&lt;""",#REF!),"")</definedName>
    <definedName name="COL_M_APU">IF(#REF!="","",IF(VLOOKUP(#REF!,#REF!,7,FALSE)="",LEFT(#REF!,2),VLOOKUP(#REF!,#REF!,7,FALSE)))</definedName>
    <definedName name="COLAMARRE2">#REF!</definedName>
    <definedName name="COLAMARRE2_11">#REF!</definedName>
    <definedName name="COLBOR">#REF!</definedName>
    <definedName name="COLLAR_DE_DERIVACION_2____1_2">#REF!</definedName>
    <definedName name="COLLAR_DE_DERIVACION_3____1_2">#REF!</definedName>
    <definedName name="COLLAR_DE_DERIVACION_DE_HF_DE_3____1_2__PARA_INSTALACION_DE_VENTOSA_EN_TUBERIA_DE_P.V.C">#REF!</definedName>
    <definedName name="Collares_de_derivacion_4_x3_4">#REF!</definedName>
    <definedName name="COLLARÍN">#REF!</definedName>
    <definedName name="Collarin_2_1_2">#REF!</definedName>
    <definedName name="COLON">#REF!</definedName>
    <definedName name="Color_Mineral">#REF!</definedName>
    <definedName name="ColTap">#REF!</definedName>
    <definedName name="Column._piedra_abus._L_1m">#REF!</definedName>
    <definedName name="columna">#REF!</definedName>
    <definedName name="COLUMNA20X20">#REF!</definedName>
    <definedName name="COLUMNA20X20_11">#REF!</definedName>
    <definedName name="COLUMNAS20X30">#REF!</definedName>
    <definedName name="COLUMNAS20X30_11">#REF!</definedName>
    <definedName name="columnas3000">#REF!</definedName>
    <definedName name="Com">#REF!</definedName>
    <definedName name="COMB">#REF!</definedName>
    <definedName name="comb1">#REF!</definedName>
    <definedName name="comb2">#REF!</definedName>
    <definedName name="comb3">#REF!</definedName>
    <definedName name="comb4">#REF!</definedName>
    <definedName name="ComBid1">#REF!</definedName>
    <definedName name="ComBid1CurrCode">#REF!</definedName>
    <definedName name="ComBid1EvalTotal">#REF!</definedName>
    <definedName name="ComBid1LeadTime">#REF!</definedName>
    <definedName name="ComBid1Number">#REF!</definedName>
    <definedName name="ComBid1PayTerms">#REF!</definedName>
    <definedName name="ComBid1Penalty">#REF!</definedName>
    <definedName name="ComBid1PromiseDate">#REF!</definedName>
    <definedName name="ComBid1Rate">#REF!</definedName>
    <definedName name="ComBid1Retention">#REF!</definedName>
    <definedName name="ComBid1Total">#REF!</definedName>
    <definedName name="ComBid2">#REF!</definedName>
    <definedName name="ComBid2CurrCode">#REF!</definedName>
    <definedName name="ComBid2EvalTotal">#REF!</definedName>
    <definedName name="ComBid2LeadTime">#REF!</definedName>
    <definedName name="ComBid2Number">#REF!</definedName>
    <definedName name="ComBid2PayTerms">#REF!</definedName>
    <definedName name="ComBid2Penalty">#REF!</definedName>
    <definedName name="ComBid2PromiseDate">#REF!</definedName>
    <definedName name="ComBid2Rate">#REF!</definedName>
    <definedName name="ComBid2Retention">#REF!</definedName>
    <definedName name="ComBid2Total">#REF!</definedName>
    <definedName name="ComBid3">#REF!</definedName>
    <definedName name="ComBid3CurrCode">#REF!</definedName>
    <definedName name="ComBid3EvalTotal">#REF!</definedName>
    <definedName name="ComBid3LeadTime">#REF!</definedName>
    <definedName name="comBid3Number">#REF!</definedName>
    <definedName name="ComBid3PayTerms">#REF!</definedName>
    <definedName name="ComBid3Penalty">#REF!</definedName>
    <definedName name="ComBid3PromiseDate">#REF!</definedName>
    <definedName name="ComBid3Rate">#REF!</definedName>
    <definedName name="ComBid3Retention">#REF!</definedName>
    <definedName name="ComBid3Total">#REF!</definedName>
    <definedName name="ComBid4">#REF!</definedName>
    <definedName name="ComBid4CurrCode">#REF!</definedName>
    <definedName name="ComBid4EvalTotal">#REF!</definedName>
    <definedName name="ComBid4LeadTime">#REF!</definedName>
    <definedName name="ComBid4Number">#REF!</definedName>
    <definedName name="ComBid4PayTerms">#REF!</definedName>
    <definedName name="ComBid4Penalty">#REF!</definedName>
    <definedName name="ComBid4PromiseDate">#REF!</definedName>
    <definedName name="ComBid4Rate">#REF!</definedName>
    <definedName name="ComBid4Retention">#REF!</definedName>
    <definedName name="ComBid4Total">#REF!</definedName>
    <definedName name="ComBidRange">#REF!</definedName>
    <definedName name="Combo_Sanitario_manantial_corona">#REF!</definedName>
    <definedName name="Combustible">#REF!</definedName>
    <definedName name="CombustibleCostos">#REF!</definedName>
    <definedName name="COMEstAward_date">#REF!</definedName>
    <definedName name="COMIDA">#REF!</definedName>
    <definedName name="COMJob_Number">#REF!</definedName>
    <definedName name="COMMR_description">#REF!</definedName>
    <definedName name="COMMRNumber">#REF!</definedName>
    <definedName name="comp">#REF!</definedName>
    <definedName name="compactacion">#REF!</definedName>
    <definedName name="Compactador_Bomag_15_ton.">#REF!</definedName>
    <definedName name="Compactador_Bomag_15_ton._11">#REF!</definedName>
    <definedName name="Compactador_Patecabra">#REF!</definedName>
    <definedName name="Compactador_Patecabra_11">#REF!</definedName>
    <definedName name="compefactores">#REF!</definedName>
    <definedName name="compefactores_1">#REF!</definedName>
    <definedName name="compefactores_2">#REF!</definedName>
    <definedName name="COMPenalty">#REF!</definedName>
    <definedName name="COMPMEDFAM">#REF!</definedName>
    <definedName name="componentes">#N/A</definedName>
    <definedName name="Compra_Agua_en_Bloque_2002_y_2003">#REF!</definedName>
    <definedName name="COMPRE">#REF!</definedName>
    <definedName name="Compresor">#REF!</definedName>
    <definedName name="Compresor_2_Martillos_185_PCM">#REF!</definedName>
    <definedName name="Compresores">#REF!</definedName>
    <definedName name="COMPROBANTE_DE_PAGO">#REF!</definedName>
    <definedName name="COMProject_Currency">#REF!</definedName>
    <definedName name="COMProject_name">#REF!</definedName>
    <definedName name="compuerta">#REF!</definedName>
    <definedName name="Compuerta_met._desliz._.40x.40">#REF!</definedName>
    <definedName name="Compuerta_metalica_0.5x0.5">#REF!</definedName>
    <definedName name="con">#REF!</definedName>
    <definedName name="CON_3000">#REF!</definedName>
    <definedName name="CON_HTA">SUMIFS(#REF!,#REF!,#REF!,#REF!,"mo")</definedName>
    <definedName name="CON_HTA_APU">SUMIFS(#REF!,#REF!,#REF!,#REF!,"mo")</definedName>
    <definedName name="CONA">#REF!</definedName>
    <definedName name="CONA1">#REF!</definedName>
    <definedName name="Conc.2000">#REF!</definedName>
    <definedName name="Conc.2500">#REF!</definedName>
    <definedName name="Conc.3000">#REF!</definedName>
    <definedName name="Conc3">#REF!</definedName>
    <definedName name="conc3000">502500</definedName>
    <definedName name="conc3500">820000</definedName>
    <definedName name="CONCRE123">#REF!</definedName>
    <definedName name="CONCRE124">#REF!</definedName>
    <definedName name="CONCRE124_11">#REF!</definedName>
    <definedName name="concre15">#REF!</definedName>
    <definedName name="CONCRE25">#REF!</definedName>
    <definedName name="CONCRE3">#REF!</definedName>
    <definedName name="CONCRE3_11">#REF!</definedName>
    <definedName name="concre3000">#REF!</definedName>
    <definedName name="concre35">#REF!</definedName>
    <definedName name="concreto">#REF!</definedName>
    <definedName name="CONCRETO_1_2_3">#REF!</definedName>
    <definedName name="CONCRETO_1_2_3_11">#REF!</definedName>
    <definedName name="CONCRETO_1_2_4">#REF!</definedName>
    <definedName name="CONCRETO_1_2_4_11">#REF!</definedName>
    <definedName name="Concreto_1_3_5">#REF!</definedName>
    <definedName name="CONCRETO_1_3_5_11">#REF!</definedName>
    <definedName name="CONCRETO_1_4_8">#REF!</definedName>
    <definedName name="CONCRETO_1_4_8_11">#REF!</definedName>
    <definedName name="Concreto_1500_psi">#REF!</definedName>
    <definedName name="Concreto_2.500_psi__Clase_C">#REF!</definedName>
    <definedName name="CONCRETO_2000">#REF!</definedName>
    <definedName name="Concreto_2000_psi" localSheetId="5">#REF!</definedName>
    <definedName name="Concreto_2000_psi">#REF!</definedName>
    <definedName name="Concreto_2500_PSI">#REF!</definedName>
    <definedName name="Concreto_3.000_psi">#REF!</definedName>
    <definedName name="Concreto_3000_0.40">#REF!</definedName>
    <definedName name="Concreto_3000_PSI">#REF!</definedName>
    <definedName name="CONCRETO_3500_PSI">#REF!</definedName>
    <definedName name="Concreto_4000">#REF!</definedName>
    <definedName name="Concreto_4000_0.40">#REF!</definedName>
    <definedName name="Concreto_4000_0.40_Auto">#REF!</definedName>
    <definedName name="Concreto_4000_0.40_Auto_Retrac_Fibra">#REF!</definedName>
    <definedName name="Concreto_a_granel_con_silo_puesto_en_obra__cemento_1A__2500_P.S.I.">#REF!</definedName>
    <definedName name="Concreto_a_granel_con_silo_puesto_en_obra__cemento_1A__3000_P.S.I.">#REF!</definedName>
    <definedName name="Concreto_a_granel_con_silo_puesto_en_obra__cemento_1A__4000_P.S.I.">#REF!</definedName>
    <definedName name="CONCRETO_CICLOPEO">#REF!</definedName>
    <definedName name="CONCRETO_CICLOPEO_11">#REF!</definedName>
    <definedName name="CONCRETO_CICLOPEO_2500_PSI">#REF!</definedName>
    <definedName name="CONCRETO_CICLOPEO_3000_PSI">#REF!</definedName>
    <definedName name="Concreto_común_3000_P.S.I.">#REF!</definedName>
    <definedName name="Concreto_Corriente_2500_P.S.I.">#REF!</definedName>
    <definedName name="Concreto_Corriente_3000_P.S.I.">#REF!</definedName>
    <definedName name="Concreto_corriente_de_2500_P.S.I.">#REF!</definedName>
    <definedName name="Concreto_Corriente_de_3000_P.S.I.">#REF!</definedName>
    <definedName name="Concreto_Corriente_de_4000_P.S.I.">#REF!</definedName>
    <definedName name="Concreto_Gravilla_Fina_2000_psi">#REF!</definedName>
    <definedName name="Concreto_pobre_clase_F">#REF!</definedName>
    <definedName name="CONCRETO0_05">#REF!</definedName>
    <definedName name="CONCRETO0_05_11">#REF!</definedName>
    <definedName name="CONCRETO1">#REF!</definedName>
    <definedName name="concreto14">#REF!</definedName>
    <definedName name="CONCRETO2">#REF!</definedName>
    <definedName name="CONCRETO20">#REF!</definedName>
    <definedName name="concreto25">#REF!</definedName>
    <definedName name="Concreto2500v">#REF!</definedName>
    <definedName name="CONCRETO3">#REF!</definedName>
    <definedName name="CONCRETO30">#REF!</definedName>
    <definedName name="concreto3000">#REF!</definedName>
    <definedName name="concreto35">#REF!</definedName>
    <definedName name="concreto5">#REF!</definedName>
    <definedName name="Concreto5500v">#REF!</definedName>
    <definedName name="CONCRETO6">#REF!</definedName>
    <definedName name="concretoact2">#REF!</definedName>
    <definedName name="CONCRETOC">#REF!</definedName>
    <definedName name="ConcretoClaseF">#REF!</definedName>
    <definedName name="concretomuro">#REF!</definedName>
    <definedName name="concretoplaca">#REF!</definedName>
    <definedName name="CONCRETOS">#REF!</definedName>
    <definedName name="CONDI1">#REF!</definedName>
    <definedName name="CONDICION">#REF!</definedName>
    <definedName name="condiciones">#REF!</definedName>
    <definedName name="CONDUCCION331">#REF!</definedName>
    <definedName name="CONDUCCIONES">#REF!</definedName>
    <definedName name="CONDUCCIONTABLA3.3.1">#REF!</definedName>
    <definedName name="CONDUCTOR">#REF!</definedName>
    <definedName name="Conductor_No._6_THW">#REF!</definedName>
    <definedName name="Conductor_No.4_THW">#REF!</definedName>
    <definedName name="Conductores">#REF!</definedName>
    <definedName name="ConductoresCostos">#REF!</definedName>
    <definedName name="CONECTORES_DE_CORTANTE">#REF!</definedName>
    <definedName name="Conexión_Siamesa">#REF!</definedName>
    <definedName name="Conexión_Siamesa_de_2_1_2__X_2_1_2__X_3">#REF!</definedName>
    <definedName name="conexiondomiciliaria">#REF!</definedName>
    <definedName name="CONFORMA">#REF!</definedName>
    <definedName name="Congelar_Capital_Vencido">#REF!</definedName>
    <definedName name="cons">#REF!</definedName>
    <definedName name="ConseqCat">0</definedName>
    <definedName name="ConseqForMitRisk">3</definedName>
    <definedName name="CONSOLIDADO">#REF!</definedName>
    <definedName name="consolidadototal">#REF!</definedName>
    <definedName name="CONSORCIO">#REF!</definedName>
    <definedName name="CONSTRUCCIÓN_Y_O_MONTAJE">#REF!</definedName>
    <definedName name="Consultor">#REF!</definedName>
    <definedName name="CONSULTOR_1">#REF!</definedName>
    <definedName name="CONSULTOR_2">#REF!</definedName>
    <definedName name="consum">#REF!</definedName>
    <definedName name="consumo">#REF!</definedName>
    <definedName name="CONT">#REF!</definedName>
    <definedName name="conta.012sep">#REF!</definedName>
    <definedName name="CONTAB">#REF!</definedName>
    <definedName name="CONTADO">#REF!</definedName>
    <definedName name="CONTADOR">#REF!</definedName>
    <definedName name="ContLabCostOutput">#REF!</definedName>
    <definedName name="ContPartsCostOutput">#REF!</definedName>
    <definedName name="Contramaestro">#REF!</definedName>
    <definedName name="Contratante">#REF!</definedName>
    <definedName name="CONTRATISTA">#REF!</definedName>
    <definedName name="CONTRATO">#REF!</definedName>
    <definedName name="CONTRATO.No">#REF!</definedName>
    <definedName name="Contreto_3000" localSheetId="5">#REF!</definedName>
    <definedName name="Contreto_3000">#REF!</definedName>
    <definedName name="CONTTO">#REF!</definedName>
    <definedName name="CONV1">#REF!</definedName>
    <definedName name="conv2">#REF!</definedName>
    <definedName name="conv3">#REF!</definedName>
    <definedName name="conv4">#REF!</definedName>
    <definedName name="CONVENCION">#REF!</definedName>
    <definedName name="CONVENCIONAL">#REF!</definedName>
    <definedName name="COOR">#REF!</definedName>
    <definedName name="COORDENADAS">#REF!</definedName>
    <definedName name="COORDENADAS1">#REF!</definedName>
    <definedName name="Coordinador">#REF!</definedName>
    <definedName name="COP">#REF!</definedName>
    <definedName name="COPIA">#REF!</definedName>
    <definedName name="COPIA_1">#NAME?</definedName>
    <definedName name="COPIA_2">#NAME?</definedName>
    <definedName name="COPIA_4">#NAME?</definedName>
    <definedName name="COPIA_6">#NAME?</definedName>
    <definedName name="COPIA_7">#NAME?</definedName>
    <definedName name="COPIA_8">#NAME?</definedName>
    <definedName name="COPIA1" localSheetId="5">#REF!</definedName>
    <definedName name="COPIA1">#REF!</definedName>
    <definedName name="COPIA2">#REF!</definedName>
    <definedName name="copiao4">#N/A</definedName>
    <definedName name="Coraza">#REF!</definedName>
    <definedName name="Corona_00210_Bocel">#REF!</definedName>
    <definedName name="Corona_00215_Media_caña">#REF!</definedName>
    <definedName name="Corona_11___11_B00012_blanco">#REF!</definedName>
    <definedName name="Corona_11___11_B00012_grabado">#REF!</definedName>
    <definedName name="Corona_12___22_11503_decorpiso">#REF!</definedName>
    <definedName name="Corona_20_25_B14254_gales">#REF!</definedName>
    <definedName name="Corona_21_21_B20100_color">#REF!</definedName>
    <definedName name="Corona_30_x_30_30900_capri_172">#REF!</definedName>
    <definedName name="Corona_6_20_B14254_Jonico">#REF!</definedName>
    <definedName name="Corona_Piso_21x21_22800_Hueso">#REF!</definedName>
    <definedName name="correa.metalica20">#REF!</definedName>
    <definedName name="Correa_métalica_en_obra">#REF!</definedName>
    <definedName name="corri">#N/A</definedName>
    <definedName name="CORTASOL_METALICO_SEGÚN_PLANOS">#REF!</definedName>
    <definedName name="corte">#REF!</definedName>
    <definedName name="corterocoso">#REF!</definedName>
    <definedName name="CORTINA_METALICA_ENROLLABLE">#REF!</definedName>
    <definedName name="cost_analysis">#REF!</definedName>
    <definedName name="COST_CENTRES">#REF!</definedName>
    <definedName name="costa">#REF!</definedName>
    <definedName name="CostCode">#REF!</definedName>
    <definedName name="CosteoConsultoria">#REF!</definedName>
    <definedName name="COSTO_FRENTE">#REF!</definedName>
    <definedName name="Costo_Indctos">#REF!</definedName>
    <definedName name="COSTO_TRANSPORTE">#REF!</definedName>
    <definedName name="costo2">#REF!</definedName>
    <definedName name="CostoDirecto">#REF!</definedName>
    <definedName name="CostoDirectoObra">#REF!</definedName>
    <definedName name="Costopérdidas" localSheetId="5">#REF!</definedName>
    <definedName name="Costopérdidas">#REF!</definedName>
    <definedName name="COSTOPERSONALTABLA1.5.3">#REF!</definedName>
    <definedName name="COSTOPERSONALTABLA1.5.4">#REF!</definedName>
    <definedName name="COSTOPERSONALTABLA1.5.5">#REF!</definedName>
    <definedName name="COSTOREDESALCTABLA7.4">#REF!</definedName>
    <definedName name="COSTOREDESTABLA7.3">#REF!</definedName>
    <definedName name="COSTOS">#REF!</definedName>
    <definedName name="Costos_op_con_ACPM__y__fuel_oil">#REF!</definedName>
    <definedName name="COSTOSCONDUCCIONACU">#REF!</definedName>
    <definedName name="cota">#REF!</definedName>
    <definedName name="COTAS">#REF!</definedName>
    <definedName name="CotizacionARP" localSheetId="5">#REF!</definedName>
    <definedName name="CotizacionARP">#REF!</definedName>
    <definedName name="count">#REF!</definedName>
    <definedName name="counter">#REF!</definedName>
    <definedName name="COUNTRY_OF_ORIGIN">#REF!</definedName>
    <definedName name="cp">#REF!</definedName>
    <definedName name="CPARQS">#REF!</definedName>
    <definedName name="CPF">#REF!</definedName>
    <definedName name="CPlanta">#REF!</definedName>
    <definedName name="CPR">#REF!</definedName>
    <definedName name="Cq">#REF!</definedName>
    <definedName name="Cr">#REF!</definedName>
    <definedName name="CR.3">#REF!</definedName>
    <definedName name="CR.4">#REF!</definedName>
    <definedName name="cr.63">#REF!</definedName>
    <definedName name="CRandM">#REF!</definedName>
    <definedName name="CREDITO">#REF!</definedName>
    <definedName name="CRGAPR">#REF!</definedName>
    <definedName name="CRGELB">#REF!</definedName>
    <definedName name="CRGRVS">#REF!</definedName>
    <definedName name="Cristina_Corona_2x2_corriente" localSheetId="5">#REF!</definedName>
    <definedName name="Cristina_Corona_2x2_corriente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">#REF!</definedName>
    <definedName name="Criteria_MI">#REF!</definedName>
    <definedName name="CRITERIO">#REF!</definedName>
    <definedName name="critério">#REF!</definedName>
    <definedName name="critério1">#REF!</definedName>
    <definedName name="CRITERIOCUMPLE">#REF!</definedName>
    <definedName name="_xlnm.Criteria">#REF!</definedName>
    <definedName name="Criterios_IM" localSheetId="0">#REF!</definedName>
    <definedName name="Criterios_IM" localSheetId="1">#REF!</definedName>
    <definedName name="Criterios_IM">"#REF!"</definedName>
    <definedName name="Criterios_IM_1">"#REF!"</definedName>
    <definedName name="Criterios_IM_2">"#REF!"</definedName>
    <definedName name="Criticidad">#REF!</definedName>
    <definedName name="Criticos" localSheetId="5">#REF!</definedName>
    <definedName name="Criticos">#REF!</definedName>
    <definedName name="cro">#REF!</definedName>
    <definedName name="CronogFechaFin">#REF!</definedName>
    <definedName name="CronogFechaInic">#REF!</definedName>
    <definedName name="CRONOGRAMA">#REF!</definedName>
    <definedName name="CRONOGRAMA.">#REF!</definedName>
    <definedName name="CRP">#REF!</definedName>
    <definedName name="crrc">#REF!</definedName>
    <definedName name="crrd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metálica_en_ángulo_de__2m_x_2_5__x_2_5__x_1_4_.">"Prueba1"</definedName>
    <definedName name="cs">#REF!</definedName>
    <definedName name="CS_AVG_SIZE">#REF!</definedName>
    <definedName name="CS_WELDING">#REF!</definedName>
    <definedName name="CT" localSheetId="5">#REF!</definedName>
    <definedName name="CT">#REF!</definedName>
    <definedName name="CTA">#REF!</definedName>
    <definedName name="CTAdea">#REF!</definedName>
    <definedName name="CTAe">#REF!</definedName>
    <definedName name="CTE">#REF!</definedName>
    <definedName name="ctipo2">#REF!</definedName>
    <definedName name="ctipo3" localSheetId="0">#REF!</definedName>
    <definedName name="ctipo3" localSheetId="1">#REF!</definedName>
    <definedName name="ctipo3">#REF!</definedName>
    <definedName name="CTO">#REF!</definedName>
    <definedName name="CTOdea">#REF!</definedName>
    <definedName name="CTR">#REF!</definedName>
    <definedName name="CTRPAG">#REF!</definedName>
    <definedName name="CTTO">#REF!</definedName>
    <definedName name="CTyre">#REF!</definedName>
    <definedName name="CU" localSheetId="5">#REF!</definedName>
    <definedName name="CU">#REF!</definedName>
    <definedName name="CUA" localSheetId="5">#REF!</definedName>
    <definedName name="CUA">#REF!</definedName>
    <definedName name="CUAALB">#REF!</definedName>
    <definedName name="CUACON">#REF!</definedName>
    <definedName name="CUAD">#REF!</definedName>
    <definedName name="cuad1" localSheetId="5">#REF!</definedName>
    <definedName name="cuad1">#REF!</definedName>
    <definedName name="cuad2" localSheetId="5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">#REF!</definedName>
    <definedName name="cuadrado" localSheetId="0">#REF!</definedName>
    <definedName name="cuadrado" localSheetId="1">#REF!</definedName>
    <definedName name="cuadrado">"#REF!"</definedName>
    <definedName name="cuadrado_1">"#REF!"</definedName>
    <definedName name="cuadrado_2">"#REF!"</definedName>
    <definedName name="CUADRI1">#REF!</definedName>
    <definedName name="CUADRI1_11">#REF!</definedName>
    <definedName name="CUADRI2">#REF!</definedName>
    <definedName name="CUADRI2_11">#REF!</definedName>
    <definedName name="CUADRI3">#REF!</definedName>
    <definedName name="CUADRI3_11">#REF!</definedName>
    <definedName name="CUADRI4">#REF!</definedName>
    <definedName name="CUADRI4_11">#REF!</definedName>
    <definedName name="CUADRI5">#REF!</definedName>
    <definedName name="CUADRI5_11">#REF!</definedName>
    <definedName name="CUADRI6">#REF!</definedName>
    <definedName name="CUADRI6_11">#REF!</definedName>
    <definedName name="CUADRI7">#REF!</definedName>
    <definedName name="CUADRI7_11">#REF!</definedName>
    <definedName name="CUADRI9">#REF!</definedName>
    <definedName name="CUADRI9_11">#REF!</definedName>
    <definedName name="CUADRIA" localSheetId="5">#REF!</definedName>
    <definedName name="CUADRIA">#REF!</definedName>
    <definedName name="CUADRIB">#REF!</definedName>
    <definedName name="CUADRIC">#REF!</definedName>
    <definedName name="cuadrilla">#REF!</definedName>
    <definedName name="Cuadrilla_A">#REF!</definedName>
    <definedName name="CUADRILLA_A__1_2_8__CONCRETOS">#REF!</definedName>
    <definedName name="Cuadrilla_A_11">#REF!</definedName>
    <definedName name="Cuadrilla_Albañilería_OF_Ayudante">#REF!</definedName>
    <definedName name="Cuadrilla_B">#REF!</definedName>
    <definedName name="CUADRILLA_B__0_1_8__EXCAVACIONES_Y_RELLENOS">#REF!</definedName>
    <definedName name="Cuadrilla_B_11">#REF!</definedName>
    <definedName name="Cuadrilla_C">#REF!</definedName>
    <definedName name="CUADRILLA_C__1_1_2__INSTALACIÓN_DE_TUBERIA_Y_ACCESORIOS">#REF!</definedName>
    <definedName name="Cuadrilla_C_11">#REF!</definedName>
    <definedName name="Cuadrilla_D">#REF!</definedName>
    <definedName name="CUADRILLA_D__1_1_2__FIGURACIÓN_DE_HIERRO">#REF!</definedName>
    <definedName name="Cuadrilla_D_11">#REF!</definedName>
    <definedName name="Cuadrilla_E">#REF!</definedName>
    <definedName name="CUADRILLA_E__1_1_2__MAMPOSTERIA">#REF!</definedName>
    <definedName name="Cuadrilla_E_11">#REF!</definedName>
    <definedName name="CUADRILLA_F__1_2_1__FORMALETAS">#REF!</definedName>
    <definedName name="Cuadrilla_G">#REF!</definedName>
    <definedName name="CUADRILLA_G__1_2_1__ACABADOS">#REF!</definedName>
    <definedName name="Cuadrilla_G_11">#REF!</definedName>
    <definedName name="CUADRILLA_H__0_1_2__CERRAMIENTO">#REF!</definedName>
    <definedName name="CUADRILLA_I__1_2_0__TOPOGRAFICA">#REF!</definedName>
    <definedName name="CUADRILLA_J__1E_2E_0__INSTALACIONES_ELECTRICAS">#REF!</definedName>
    <definedName name="CUADRILLA_K__1_2_2__CAMPAMENTO">#REF!</definedName>
    <definedName name="CUADRILLA_L__0_1_5__DESCAPOTE_Y_LIMPIEZA">#REF!</definedName>
    <definedName name="CUADRILLA_M__1_1_2__MATERIALES_METALICOS">#REF!</definedName>
    <definedName name="CUADRILLA_M__1_4_9__CONCRETOS_2">#REF!</definedName>
    <definedName name="Cuadrilla_P">#REF!</definedName>
    <definedName name="Cuadrilla_P_11">#REF!</definedName>
    <definedName name="Cuadrilla_T">#REF!</definedName>
    <definedName name="Cuadrilla_T_11">#REF!</definedName>
    <definedName name="cuadrilla1">#REF!</definedName>
    <definedName name="cuadrillaa1">#REF!</definedName>
    <definedName name="cuadrillaa2">#REF!</definedName>
    <definedName name="cuadrillaa4">#REF!</definedName>
    <definedName name="cuadrillac1">#REF!</definedName>
    <definedName name="Cuadrillas" localSheetId="11">#REF!</definedName>
    <definedName name="Cuadrillas" localSheetId="5">#REF!</definedName>
    <definedName name="Cuadrillas">#REF!</definedName>
    <definedName name="CUADRILLAS1">#REF!</definedName>
    <definedName name="cuadrillas2">#REF!</definedName>
    <definedName name="cuadro" localSheetId="0">#REF!</definedName>
    <definedName name="cuadro" localSheetId="1">#REF!</definedName>
    <definedName name="CUADRO" localSheetId="5">#REF!</definedName>
    <definedName name="cuadro">"#REF!"</definedName>
    <definedName name="cuadro_1">"#REF!"</definedName>
    <definedName name="cuadro_2">"#REF!"</definedName>
    <definedName name="CUADRO1">#REF!</definedName>
    <definedName name="cuadro10">#REF!</definedName>
    <definedName name="cuadro2">#REF!</definedName>
    <definedName name="cuadro3">#REF!</definedName>
    <definedName name="cuadro4">#REF!</definedName>
    <definedName name="cuadro5">#REF!</definedName>
    <definedName name="cuadro6">#REF!</definedName>
    <definedName name="cuadro7">#REF!</definedName>
    <definedName name="cuadro8">#REF!</definedName>
    <definedName name="cuadro9">#REF!</definedName>
    <definedName name="CUADROS">#REF!</definedName>
    <definedName name="CUAEMP">#REF!</definedName>
    <definedName name="CUAER">#REF!</definedName>
    <definedName name="CUAEXC">#REF!</definedName>
    <definedName name="CUAGRAVA">#REF!</definedName>
    <definedName name="CUAIMP">#REF!</definedName>
    <definedName name="cual" localSheetId="5">#REF!</definedName>
    <definedName name="cual">#REF!</definedName>
    <definedName name="CUAL_1">#NAME?</definedName>
    <definedName name="CUAL_10">#N/A</definedName>
    <definedName name="CUAL_2">#NAME?</definedName>
    <definedName name="CUAL_3">#N/A</definedName>
    <definedName name="CUAL_4">#NAME?</definedName>
    <definedName name="CUAL_5">#NAME?</definedName>
    <definedName name="CUAL_6">#NAME?</definedName>
    <definedName name="CUAL_7">#NAME?</definedName>
    <definedName name="CUAL_8">#NAME?</definedName>
    <definedName name="CUAL_9">#N/A</definedName>
    <definedName name="CUAMAM">#REF!</definedName>
    <definedName name="CUAP">#REF!</definedName>
    <definedName name="CUAPLO">#REF!</definedName>
    <definedName name="CUARTON">#REF!</definedName>
    <definedName name="CUATOP">#REF!</definedName>
    <definedName name="CUATOPO">#REF!</definedName>
    <definedName name="CUATRO">#REF!</definedName>
    <definedName name="cube">#REF!</definedName>
    <definedName name="CUBE_UNIT">#REF!</definedName>
    <definedName name="cubierta">#REF!</definedName>
    <definedName name="cubierta.residencial">#REF!</definedName>
    <definedName name="Cubierta_Angulo_1_x1_x1_8">#REF!</definedName>
    <definedName name="Cubierta_Angulo_1_x1_x1_8_11">#REF!</definedName>
    <definedName name="Cubierta_Angulo_1_x1_x3_16">#REF!</definedName>
    <definedName name="Cubierta_Angulo_1_x1_x3_16_11">#REF!</definedName>
    <definedName name="Cubierta_Angulo_11_2_x11_2_x1_4">#REF!</definedName>
    <definedName name="Cubierta_Angulo_11_2_x11_2_x1_4_11">#REF!</definedName>
    <definedName name="Cubierta_Angulo_11_2_x11_2_x3_16">#REF!</definedName>
    <definedName name="Cubierta_Angulo_11_2_x11_2_x3_16_11">#REF!</definedName>
    <definedName name="Cubierta_Platina_21_2x21_2x1_8">#REF!</definedName>
    <definedName name="Cubierta_Platina_21_2x21_2x1_8_11">#REF!</definedName>
    <definedName name="Cubierta_Platina_250mmx250mmx3_8">#REF!</definedName>
    <definedName name="Cubierta_Platina_250mmx250mmx3_8_11">#REF!</definedName>
    <definedName name="Cubierta_Platina_380mmx200mmx3_8">#REF!</definedName>
    <definedName name="Cubierta_Platina_380mmx200mmx3_8_11">#REF!</definedName>
    <definedName name="Cubierta_sándwich___Deck_Aluzinc_333C_mm_Cal_26">#REF!</definedName>
    <definedName name="Cubierta_Soldadura">#REF!</definedName>
    <definedName name="Cubierta_Soldadura_11">#REF!</definedName>
    <definedName name="Cubierta_Trapezoidal_Acesco_3_05">#REF!</definedName>
    <definedName name="CUBIERTATOTAL">#REF!</definedName>
    <definedName name="CUBIERTATOTAL_11">#REF!</definedName>
    <definedName name="CUBORD">#REF!</definedName>
    <definedName name="CUBS">#REF!</definedName>
    <definedName name="cUCA">#REF!</definedName>
    <definedName name="CUCARC">#REF!</definedName>
    <definedName name="Cuchillas">#REF!</definedName>
    <definedName name="CUCON">#REF!</definedName>
    <definedName name="CUCUN">#REF!</definedName>
    <definedName name="CUDES">#REF!</definedName>
    <definedName name="Cuentas5101">#REF!</definedName>
    <definedName name="Cuentas5102">#REF!</definedName>
    <definedName name="Cuentas5103">#REF!</definedName>
    <definedName name="Cuentas5104">#REF!</definedName>
    <definedName name="Cuentas5111">#REF!</definedName>
    <definedName name="Cuentas5120">#REF!</definedName>
    <definedName name="Cuentas5330">#REF!</definedName>
    <definedName name="Cuentas5331">#REF!</definedName>
    <definedName name="Cuentas5340">#REF!</definedName>
    <definedName name="Cuentas5344">#REF!</definedName>
    <definedName name="Cuentas5345">#REF!</definedName>
    <definedName name="Cuentas7505">#REF!</definedName>
    <definedName name="Cuentas7510">#REF!</definedName>
    <definedName name="Cuentas7515">#REF!</definedName>
    <definedName name="Cuentas7517">#REF!</definedName>
    <definedName name="Cuentas7537">#REF!</definedName>
    <definedName name="Cuentas7540">#REF!</definedName>
    <definedName name="Cuentas7545">#REF!</definedName>
    <definedName name="Cuentas7550">#REF!</definedName>
    <definedName name="Cuentas7560">#REF!</definedName>
    <definedName name="Cuentas7570">#REF!</definedName>
    <definedName name="CUEXC">#REF!</definedName>
    <definedName name="CULO">#REF!</definedName>
    <definedName name="culos">#REF!</definedName>
    <definedName name="Cumm_Us_inf">#REF!</definedName>
    <definedName name="CUMPLE_NO_CUMPLE" localSheetId="5">#REF!</definedName>
    <definedName name="CUMPLE_NO_CUMPLE">#REF!</definedName>
    <definedName name="CUMPLENOCUMPLE">#REF!</definedName>
    <definedName name="CUNET" localSheetId="10" hidden="1">{"via1",#N/A,TRUE,"general";"via2",#N/A,TRUE,"general";"via3",#N/A,TRUE,"general"}</definedName>
    <definedName name="CUNET" localSheetId="2" hidden="1">{"via1",#N/A,TRUE,"general";"via2",#N/A,TRUE,"general";"via3",#N/A,TRUE,"general"}</definedName>
    <definedName name="CUNET">#REF!</definedName>
    <definedName name="Cuneta">#REF!</definedName>
    <definedName name="Cunete_pintura">#REF!</definedName>
    <definedName name="CUNIZQ">#REF!</definedName>
    <definedName name="cunVE">#REF!</definedName>
    <definedName name="cunVN">#REF!</definedName>
    <definedName name="CUPLOM">#REF!</definedName>
    <definedName name="Cupula_tragante_4_x2">#REF!</definedName>
    <definedName name="CURADURIA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ELLENO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LL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_code">#REF!</definedName>
    <definedName name="currency_conversion_factor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_conduit_pvc_1_2">#REF!</definedName>
    <definedName name="Curva_PVC_1">#REF!</definedName>
    <definedName name="Curva_PVC_1_11">#REF!</definedName>
    <definedName name="Curva_PVC_1_2">#REF!</definedName>
    <definedName name="Curva_PVC_1_2_11">#REF!</definedName>
    <definedName name="Curva_PVC_3_4">#REF!</definedName>
    <definedName name="Curva_PVC_3_4_11">#REF!</definedName>
    <definedName name="Curva_PVC_conduit_1_2">#REF!</definedName>
    <definedName name="Curva_PVC_conduit_3_4">#REF!</definedName>
    <definedName name="CurValorAccesConIva">#REF!</definedName>
    <definedName name="CurValorMinAccriosReventa">#REF!</definedName>
    <definedName name="CurVariable1">#REF!</definedName>
    <definedName name="CurVariable2">#REF!</definedName>
    <definedName name="CurVariable3">#REF!</definedName>
    <definedName name="Curvas_1_2">#REF!</definedName>
    <definedName name="Curvas_2">#REF!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ustomize">#REF!</definedName>
    <definedName name="CUTOP">#REF!</definedName>
    <definedName name="cv">#REF!</definedName>
    <definedName name="cv_51">#REF!</definedName>
    <definedName name="CV2.Daily_Tonnes">#REF!</definedName>
    <definedName name="CV2.Moisture">#REF!</definedName>
    <definedName name="CVa">#REF!</definedName>
    <definedName name="cvbcvbf" localSheetId="10" hidden="1">{#N/A,#N/A,TRUE,"INGENIERIA";#N/A,#N/A,TRUE,"COMPRAS";#N/A,#N/A,TRUE,"DIRECCION";#N/A,#N/A,TRUE,"RESUMEN"}</definedName>
    <definedName name="cvbcvbf" localSheetId="2" hidden="1">{#N/A,#N/A,TRUE,"INGENIERIA";#N/A,#N/A,TRUE,"COMPRAS";#N/A,#N/A,TRUE,"DIRECCION";#N/A,#N/A,TRUE,"RESUMEN"}</definedName>
    <definedName name="cvbcvbf">#REF!</definedName>
    <definedName name="cvc">#REF!</definedName>
    <definedName name="cvcvcvcv">#REF!</definedName>
    <definedName name="cvfvd" localSheetId="10" hidden="1">{"via1",#N/A,TRUE,"general";"via2",#N/A,TRUE,"general";"via3",#N/A,TRUE,"general"}</definedName>
    <definedName name="cvfvd" localSheetId="2" hidden="1">{"via1",#N/A,TRUE,"general";"via2",#N/A,TRUE,"general";"via3",#N/A,TRUE,"general"}</definedName>
    <definedName name="cvfvd">#REF!</definedName>
    <definedName name="cvn" localSheetId="10" hidden="1">{"TAB1",#N/A,TRUE,"GENERAL";"TAB2",#N/A,TRUE,"GENERAL";"TAB3",#N/A,TRUE,"GENERAL";"TAB4",#N/A,TRUE,"GENERAL";"TAB5",#N/A,TRUE,"GENERAL"}</definedName>
    <definedName name="cvn" localSheetId="2" hidden="1">{"TAB1",#N/A,TRUE,"GENERAL";"TAB2",#N/A,TRUE,"GENERAL";"TAB3",#N/A,TRUE,"GENERAL";"TAB4",#N/A,TRUE,"GENERAL";"TAB5",#N/A,TRUE,"GENERAL"}</definedName>
    <definedName name="cvn">#REF!</definedName>
    <definedName name="CVXC" localSheetId="10" hidden="1">{"via1",#N/A,TRUE,"general";"via2",#N/A,TRUE,"general";"via3",#N/A,TRUE,"general"}</definedName>
    <definedName name="CVXC" localSheetId="2" hidden="1">{"via1",#N/A,TRUE,"general";"via2",#N/A,TRUE,"general";"via3",#N/A,TRUE,"general"}</definedName>
    <definedName name="CVXC">#REF!</definedName>
    <definedName name="Cw">#REF!</definedName>
    <definedName name="cx">#REF!</definedName>
    <definedName name="cxcxcxc">#REF!</definedName>
    <definedName name="Cy">#REF!</definedName>
    <definedName name="CYM">#REF!</definedName>
    <definedName name="CZN_north_perc">50</definedName>
    <definedName name="CZN_south_perc">0</definedName>
    <definedName name="D">#REF!</definedName>
    <definedName name="D.31">#REF!</definedName>
    <definedName name="D.32">#REF!</definedName>
    <definedName name="D.41">#REF!</definedName>
    <definedName name="D.42">#REF!</definedName>
    <definedName name="D.61">#REF!</definedName>
    <definedName name="D.62">#REF!</definedName>
    <definedName name="D_1">#REF!</definedName>
    <definedName name="d_percápita">#REF!</definedName>
    <definedName name="DA">#REF!</definedName>
    <definedName name="DAD">#REF!</definedName>
    <definedName name="DADADAD" localSheetId="3" hidden="1">{#N/A,#N/A,TRUE,"CODIGO DEPENDENCIA"}</definedName>
    <definedName name="DADADAD" localSheetId="56" hidden="1">{#N/A,#N/A,TRUE,"CODIGO DEPENDENCIA"}</definedName>
    <definedName name="DADADAD" localSheetId="57" hidden="1">{#N/A,#N/A,TRUE,"CODIGO DEPENDENCIA"}</definedName>
    <definedName name="DADADAD" localSheetId="58" hidden="1">{#N/A,#N/A,TRUE,"CODIGO DEPENDENCIA"}</definedName>
    <definedName name="DADADAD" localSheetId="4" hidden="1">{#N/A,#N/A,TRUE,"CODIGO DEPENDENCIA"}</definedName>
    <definedName name="DADADAD" localSheetId="1" hidden="1">{#N/A,#N/A,TRUE,"CODIGO DEPENDENCIA"}</definedName>
    <definedName name="DADADAD" localSheetId="5" hidden="1">{#N/A,#N/A,TRUE,"CODIGO DEPENDENCIA"}</definedName>
    <definedName name="DADADAD" localSheetId="10" hidden="1">{#N/A,#N/A,TRUE,"CODIGO DEPENDENCIA"}</definedName>
    <definedName name="DADADAD" localSheetId="2" hidden="1">{#N/A,#N/A,TRUE,"CODIGO DEPENDENCIA"}</definedName>
    <definedName name="DADADAD" hidden="1">{#N/A,#N/A,TRUE,"CODIGO DEPENDENCIA"}</definedName>
    <definedName name="DAFT">#REF!</definedName>
    <definedName name="DAGNADNG">#REF!</definedName>
    <definedName name="DAGNDGHN">#REF!</definedName>
    <definedName name="dahhathe">#REF!</definedName>
    <definedName name="DANI">#REF!</definedName>
    <definedName name="DANIEL">#REF!</definedName>
    <definedName name="DANODO">#REF!</definedName>
    <definedName name="DANODOF">#REF!</definedName>
    <definedName name="DANODOFT">#REF!</definedName>
    <definedName name="dario">#REF!</definedName>
    <definedName name="DARIPAVA_SOFTWARE_INC">#REF!</definedName>
    <definedName name="dasa">#REF!</definedName>
    <definedName name="DASD" localSheetId="10" hidden="1">{"TAB1",#N/A,TRUE,"GENERAL";"TAB2",#N/A,TRUE,"GENERAL";"TAB3",#N/A,TRUE,"GENERAL";"TAB4",#N/A,TRUE,"GENERAL";"TAB5",#N/A,TRUE,"GENERAL"}</definedName>
    <definedName name="DASD" localSheetId="2" hidden="1">{"TAB1",#N/A,TRUE,"GENERAL";"TAB2",#N/A,TRUE,"GENERAL";"TAB3",#N/A,TRUE,"GENERAL";"TAB4",#N/A,TRUE,"GENERAL";"TAB5",#N/A,TRUE,"GENERAL"}</definedName>
    <definedName name="DASD">#REF!</definedName>
    <definedName name="DAT">#REF!</definedName>
    <definedName name="Data">#REF!</definedName>
    <definedName name="Data_Base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e">#REF!</definedName>
    <definedName name="DATO1">#REF!</definedName>
    <definedName name="Datos" localSheetId="5">#REF!</definedName>
    <definedName name="Datos">#REF!</definedName>
    <definedName name="DATOS_1">#REF!</definedName>
    <definedName name="Datos_G1">#REF!</definedName>
    <definedName name="Datos_G2">#REF!</definedName>
    <definedName name="Datos_SW_G1">#REF!</definedName>
    <definedName name="Datos_SW_G2">#REF!</definedName>
    <definedName name="datos1">#REF!</definedName>
    <definedName name="DATOS2">#REF!</definedName>
    <definedName name="DATOS3">#REF!</definedName>
    <definedName name="datosx">#REF!</definedName>
    <definedName name="DAYHAE">#REF!</definedName>
    <definedName name="Days_in_Month">#REF!</definedName>
    <definedName name="DBASE1">#REF!</definedName>
    <definedName name="DBASE2">#REF!</definedName>
    <definedName name="DBASE3">#REF!</definedName>
    <definedName name="dbbndzh">#REF!</definedName>
    <definedName name="dbfdfbi" localSheetId="10" hidden="1">{"TAB1",#N/A,TRUE,"GENERAL";"TAB2",#N/A,TRUE,"GENERAL";"TAB3",#N/A,TRUE,"GENERAL";"TAB4",#N/A,TRUE,"GENERAL";"TAB5",#N/A,TRUE,"GENERAL"}</definedName>
    <definedName name="dbfdfbi" localSheetId="2" hidden="1">{"TAB1",#N/A,TRUE,"GENERAL";"TAB2",#N/A,TRUE,"GENERAL";"TAB3",#N/A,TRUE,"GENERAL";"TAB4",#N/A,TRUE,"GENERAL";"TAB5",#N/A,TRUE,"GENERAL"}</definedName>
    <definedName name="dbfdfbi">#REF!</definedName>
    <definedName name="Dbgcm">#REF!</definedName>
    <definedName name="dblgarantiaExtendida">#REF!</definedName>
    <definedName name="dblPunRentabilidad">#REF!</definedName>
    <definedName name="dblUtilVehiculo">#REF!</definedName>
    <definedName name="dc">#REF!</definedName>
    <definedName name="Dcacm">#REF!</definedName>
    <definedName name="dcarg1">#REF!</definedName>
    <definedName name="dcarg2">#REF!</definedName>
    <definedName name="dcarg3">#REF!</definedName>
    <definedName name="DCDC" localSheetId="24">#NAME?+Extra_Payment</definedName>
    <definedName name="DCDC" localSheetId="25">#NAME?+Extra_Payment</definedName>
    <definedName name="DCDC" localSheetId="40">#NAME?+Extra_Payment</definedName>
    <definedName name="DCDC" localSheetId="41">#NAME?+Extra_Payment</definedName>
    <definedName name="DCDC" localSheetId="42">#NAME?+Extra_Payment</definedName>
    <definedName name="DCDC" localSheetId="43">#NAME?+Extra_Payment</definedName>
    <definedName name="DCDC" localSheetId="44">#NAME?+Extra_Payment</definedName>
    <definedName name="DCDC" localSheetId="45">#NAME?+Extra_Payment</definedName>
    <definedName name="DCDC" localSheetId="46">#NAME?+Extra_Payment</definedName>
    <definedName name="DCDC" localSheetId="47">#NAME?+Extra_Payment</definedName>
    <definedName name="DCDC" localSheetId="48">#NAME?+Extra_Payment</definedName>
    <definedName name="DCDC" localSheetId="49">#NAME?+Extra_Payment</definedName>
    <definedName name="DCDC" localSheetId="50">#NAME?+Extra_Payment</definedName>
    <definedName name="DCDC" localSheetId="51">#NAME?+Extra_Payment</definedName>
    <definedName name="DCDC" localSheetId="52">#NAME?+Extra_Payment</definedName>
    <definedName name="DCDC" localSheetId="53">#NAME?+Extra_Payment</definedName>
    <definedName name="DCDC" localSheetId="54">#NAME?+Extra_Payment</definedName>
    <definedName name="DCDC" localSheetId="55">#NAME?+Extra_Payment</definedName>
    <definedName name="DCDC" localSheetId="56">#NAME?+Extra_Payment</definedName>
    <definedName name="DCDC" localSheetId="57">#NAME?+Extra_Payment</definedName>
    <definedName name="DCDC" localSheetId="58">#NAME?+Extra_Payment</definedName>
    <definedName name="DCDC" localSheetId="91">#NAME?+Extra_Payment</definedName>
    <definedName name="DCDC" localSheetId="92">#NAME?+Extra_Payment</definedName>
    <definedName name="DCDC" localSheetId="2">#NAME?+Extra_Payment</definedName>
    <definedName name="DCDC">#NAME?+Extra_Payment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localSheetId="10" hidden="1">{"via1",#N/A,TRUE,"general";"via2",#N/A,TRUE,"general";"via3",#N/A,TRUE,"general"}</definedName>
    <definedName name="DCSDCTV" localSheetId="2" hidden="1">{"via1",#N/A,TRUE,"general";"via2",#N/A,TRUE,"general";"via3",#N/A,TRUE,"general"}</definedName>
    <definedName name="DCSDCTV">#REF!</definedName>
    <definedName name="DD">#REF!</definedName>
    <definedName name="dd_1" localSheetId="10">#NAME?</definedName>
    <definedName name="dd_1" localSheetId="2">#NAME?</definedName>
    <definedName name="dd_1">#REF!</definedName>
    <definedName name="dd_10">#N/A</definedName>
    <definedName name="dd_2" localSheetId="10">#NAME?</definedName>
    <definedName name="dd_2" localSheetId="2">#NAME?</definedName>
    <definedName name="dd_2">#REF!</definedName>
    <definedName name="dd_3">#N/A</definedName>
    <definedName name="dd_4" localSheetId="10">#NAME?</definedName>
    <definedName name="dd_4" localSheetId="2">#NAME?</definedName>
    <definedName name="dd_4">#REF!</definedName>
    <definedName name="dd_5">#NAME?</definedName>
    <definedName name="dd_6">#NAME?</definedName>
    <definedName name="dd_7">#NAME?</definedName>
    <definedName name="dd_8">#NAME?</definedName>
    <definedName name="dd_9">#N/A</definedName>
    <definedName name="ddd" localSheetId="5">#REF!</definedName>
    <definedName name="ddd">#REF!</definedName>
    <definedName name="DDD4567LKK">#REF!</definedName>
    <definedName name="DDDD" localSheetId="10" hidden="1">{#N/A,#N/A,FALSE,"Estatico";#N/A,#N/A,FALSE,"Tuberia";#N/A,#N/A,FALSE,"Instrumentación";#N/A,#N/A,FALSE,"Mecanica";#N/A,#N/A,FALSE,"Electrico";#N/A,#N/A,FALSE,"Ofic.Civiles"}</definedName>
    <definedName name="DDDD" localSheetId="2" hidden="1">{#N/A,#N/A,FALSE,"Estatico";#N/A,#N/A,FALSE,"Tuberia";#N/A,#N/A,FALSE,"Instrumentación";#N/A,#N/A,FALSE,"Mecanica";#N/A,#N/A,FALSE,"Electrico";#N/A,#N/A,FALSE,"Ofic.Civiles"}</definedName>
    <definedName name="DDDD">#REF!</definedName>
    <definedName name="ddddd">#REF!</definedName>
    <definedName name="DDDDDDD" localSheetId="10" hidden="1">{#N/A,#N/A,FALSE,"orthoflow";#N/A,#N/A,FALSE,"Miscelaneos";#N/A,#N/A,FALSE,"Instrumentacio";#N/A,#N/A,FALSE,"Electrico";#N/A,#N/A,FALSE,"Valv. Seguridad"}</definedName>
    <definedName name="DDDDDDD" localSheetId="2" hidden="1">{#N/A,#N/A,FALSE,"orthoflow";#N/A,#N/A,FALSE,"Miscelaneos";#N/A,#N/A,FALSE,"Instrumentacio";#N/A,#N/A,FALSE,"Electrico";#N/A,#N/A,FALSE,"Valv. Seguridad"}</definedName>
    <definedName name="DDDDDDD">#REF!</definedName>
    <definedName name="ddddddddd">#REF!</definedName>
    <definedName name="ddddt" localSheetId="10" hidden="1">{"via1",#N/A,TRUE,"general";"via2",#N/A,TRUE,"general";"via3",#N/A,TRUE,"general"}</definedName>
    <definedName name="ddddt" localSheetId="2" hidden="1">{"via1",#N/A,TRUE,"general";"via2",#N/A,TRUE,"general";"via3",#N/A,TRUE,"general"}</definedName>
    <definedName name="ddddt">#REF!</definedName>
    <definedName name="dddf">#REF!</definedName>
    <definedName name="DDDS">#REF!</definedName>
    <definedName name="ddee">#REF!</definedName>
    <definedName name="ddewdw" localSheetId="10" hidden="1">{"TAB1",#N/A,TRUE,"GENERAL";"TAB2",#N/A,TRUE,"GENERAL";"TAB3",#N/A,TRUE,"GENERAL";"TAB4",#N/A,TRUE,"GENERAL";"TAB5",#N/A,TRUE,"GENERAL"}</definedName>
    <definedName name="ddewdw" localSheetId="2" hidden="1">{"TAB1",#N/A,TRUE,"GENERAL";"TAB2",#N/A,TRUE,"GENERAL";"TAB3",#N/A,TRUE,"GENERAL";"TAB4",#N/A,TRUE,"GENERAL";"TAB5",#N/A,TRUE,"GENERAL"}</definedName>
    <definedName name="ddewdw">#REF!</definedName>
    <definedName name="DDF" localSheetId="5">#REF!</definedName>
    <definedName name="DDF">#REF!</definedName>
    <definedName name="ddfdh" localSheetId="10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>#REF!</definedName>
    <definedName name="ddfg">#N/A</definedName>
    <definedName name="DDGSDP" localSheetId="10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>#REF!</definedName>
    <definedName name="ddgv">#N/A</definedName>
    <definedName name="DDS">#REF!</definedName>
    <definedName name="DDS1_1">#REF!</definedName>
    <definedName name="DDS1_1_1">#REF!</definedName>
    <definedName name="DE" localSheetId="5">#REF!</definedName>
    <definedName name="DE">#REF!</definedName>
    <definedName name="Dealpb" hidden="1">#REF!</definedName>
    <definedName name="DEBILIDADES">#REF!</definedName>
    <definedName name="DEBILIDADES_1">#REF!</definedName>
    <definedName name="DEBILIDADES_2">#REF!</definedName>
    <definedName name="Debt_Purchase_Price_Funding">#REF!</definedName>
    <definedName name="Debt_S5_EA_Sch">#REF!</definedName>
    <definedName name="Debt_S6_EA_Sch">#REF!</definedName>
    <definedName name="DEC">#REF!</definedName>
    <definedName name="decbs">#REF!</definedName>
    <definedName name="Decenas" localSheetId="3">{"";"";"";"trei";"cuare";"cincue";"sese";"sete";"oche";"nove"}&amp;"nta "</definedName>
    <definedName name="Decenas" localSheetId="56">{"";"";"";"trei";"cuare";"cincue";"sese";"sete";"oche";"nove"}&amp;"nta "</definedName>
    <definedName name="Decenas" localSheetId="57">{"";"";"";"trei";"cuare";"cincue";"sese";"sete";"oche";"nove"}&amp;"nta "</definedName>
    <definedName name="Decenas" localSheetId="58">{"";"";"";"trei";"cuare";"cincue";"sese";"sete";"oche";"nove"}&amp;"nta "</definedName>
    <definedName name="Decenas" localSheetId="4">{"";"";"";"trei";"cuare";"cincue";"sese";"sete";"oche";"nove"}&amp;"nta "</definedName>
    <definedName name="Decenas" localSheetId="1">{"";"";"";"trei";"cuare";"cincue";"sese";"sete";"oche";"nove"}&amp;"nta "</definedName>
    <definedName name="Decenas" localSheetId="10">{"";"";"";"trei";"cuare";"cincue";"sese";"sete";"oche";"nove"}&amp;"nta "</definedName>
    <definedName name="Decenas" localSheetId="2">{"";"";"";"trei";"cuare";"cincue";"sese";"sete";"oche";"nove"}&amp;"nta "</definedName>
    <definedName name="Decenas">{"";"";"";"trei";"cuare";"cincue";"sese";"sete";"oche";"nove"}&amp;"nta "</definedName>
    <definedName name="Decision">#REF!</definedName>
    <definedName name="DECISIONES">#REF!</definedName>
    <definedName name="Decjv">#REF!</definedName>
    <definedName name="Decjv2">#REF!</definedName>
    <definedName name="DECUENTOS" localSheetId="0">#REF!</definedName>
    <definedName name="DECUENTOS" localSheetId="1">#REF!</definedName>
    <definedName name="DECUENTOS">"#REF!"</definedName>
    <definedName name="DECUENTOS_1">"#REF!"</definedName>
    <definedName name="DECUENTOS_2">"#REF!"</definedName>
    <definedName name="DECUENTOS_3">"#REF!"</definedName>
    <definedName name="DECUENTOS_4">"#REF!"</definedName>
    <definedName name="DECUENTOS_5">"#REF!"</definedName>
    <definedName name="dedalo">#REF!</definedName>
    <definedName name="deded" localSheetId="10" hidden="1">{"TAB1",#N/A,TRUE,"GENERAL";"TAB2",#N/A,TRUE,"GENERAL";"TAB3",#N/A,TRUE,"GENERAL";"TAB4",#N/A,TRUE,"GENERAL";"TAB5",#N/A,TRUE,"GENERAL"}</definedName>
    <definedName name="deded" localSheetId="2" hidden="1">{"TAB1",#N/A,TRUE,"GENERAL";"TAB2",#N/A,TRUE,"GENERAL";"TAB3",#N/A,TRUE,"GENERAL";"TAB4",#N/A,TRUE,"GENERAL";"TAB5",#N/A,TRUE,"GENERAL"}</definedName>
    <definedName name="deded">#REF!</definedName>
    <definedName name="dedo">#REF!</definedName>
    <definedName name="def">#REF!</definedName>
    <definedName name="default_leadtime">#REF!</definedName>
    <definedName name="defd" localSheetId="10" hidden="1">{"via1",#N/A,TRUE,"general";"via2",#N/A,TRUE,"general";"via3",#N/A,TRUE,"general"}</definedName>
    <definedName name="defd" localSheetId="2" hidden="1">{"via1",#N/A,TRUE,"general";"via2",#N/A,TRUE,"general";"via3",#N/A,TRUE,"general"}</definedName>
    <definedName name="defd">#REF!</definedName>
    <definedName name="Deflexión">#REF!</definedName>
    <definedName name="DEFLEXION_GG">TRUNC(ABS(#REF!))</definedName>
    <definedName name="DEFLEXION_ID">IF(#REF!&lt;0,"I","D")</definedName>
    <definedName name="DEFLEXION_MM" localSheetId="56">TRUNC(60*(ABS(#REF!)-DEFLEXION_GG))</definedName>
    <definedName name="DEFLEXION_MM" localSheetId="57">TRUNC(60*(ABS(#REF!)-[0]!DEFLEXION_GG))</definedName>
    <definedName name="DEFLEXION_MM" localSheetId="58">TRUNC(60*(ABS(#REF!)-[0]!DEFLEXION_GG))</definedName>
    <definedName name="DEFLEXION_MM">TRUNC(60*(ABS(#REF!)-DEFLEXION_GG))</definedName>
    <definedName name="DEFLEXION_SS" localSheetId="56">ROUND(3600*(ABS(#REF!)-DEFLEXION_GG-APU5.4!DEFLEXION_MM/60),0)</definedName>
    <definedName name="DEFLEXION_SS" localSheetId="57">ROUND(3600*(ABS(#REF!)-[0]!DEFLEXION_GG-APU5.5!DEFLEXION_MM/60),0)</definedName>
    <definedName name="DEFLEXION_SS" localSheetId="58">ROUND(3600*(ABS(#REF!)-[0]!DEFLEXION_GG-APU5.6!DEFLEXION_MM/60),0)</definedName>
    <definedName name="DEFLEXION_SS">ROUND(3600*(ABS(#REF!)-DEFLEXION_GG-DEFLEXION_MM/60),0)</definedName>
    <definedName name="DEMANDA">#REF!</definedName>
    <definedName name="demanto" localSheetId="5">#REF!</definedName>
    <definedName name="demanto">#REF!</definedName>
    <definedName name="demanto_51">#REF!</definedName>
    <definedName name="Demarcación">#REF!</definedName>
    <definedName name="demolicion">#REF!</definedName>
    <definedName name="DEMOLICIÓN">#REF!</definedName>
    <definedName name="DEMOLICIONANDEN">#REF!</definedName>
    <definedName name="demolicioncuneta">#REF!</definedName>
    <definedName name="demolicionladrillo">#REF!</definedName>
    <definedName name="DEMOLICIONMURO">#REF!</definedName>
    <definedName name="demolicionpav">#REF!</definedName>
    <definedName name="DEMORA1">#REF!</definedName>
    <definedName name="DEMORA1_1">#REF!</definedName>
    <definedName name="DEMORA1_2">#REF!</definedName>
    <definedName name="den" localSheetId="5">#REF!</definedName>
    <definedName name="den">#REF!</definedName>
    <definedName name="DENS">#REF!</definedName>
    <definedName name="densi">#REF!</definedName>
    <definedName name="Dep_IAS_tot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artamento">#REF!</definedName>
    <definedName name="Department">#REF!</definedName>
    <definedName name="DEPEND">#REF!</definedName>
    <definedName name="DEPENDENCIA">#REF!</definedName>
    <definedName name="DEPENDENCIAS">#REF!</definedName>
    <definedName name="Depreciation">#REF!</definedName>
    <definedName name="DepreciationPB" hidden="1">#REF!</definedName>
    <definedName name="Depto_Proyecto">#REF!</definedName>
    <definedName name="DER">#REF!</definedName>
    <definedName name="DERF" localSheetId="56" hidden="1">{#N/A,#N/A,FALSE,"310.1";#N/A,#N/A,FALSE,"321.1";#N/A,#N/A,FALSE,"320.3";#N/A,#N/A,FALSE,"330.1"}</definedName>
    <definedName name="DERF" localSheetId="57" hidden="1">{#N/A,#N/A,FALSE,"310.1";#N/A,#N/A,FALSE,"321.1";#N/A,#N/A,FALSE,"320.3";#N/A,#N/A,FALSE,"330.1"}</definedName>
    <definedName name="DERF" localSheetId="58" hidden="1">{#N/A,#N/A,FALSE,"310.1";#N/A,#N/A,FALSE,"321.1";#N/A,#N/A,FALSE,"320.3";#N/A,#N/A,FALSE,"330.1"}</definedName>
    <definedName name="DERF" hidden="1">{#N/A,#N/A,FALSE,"310.1";#N/A,#N/A,FALSE,"321.1";#N/A,#N/A,FALSE,"320.3";#N/A,#N/A,FALSE,"330.1"}</definedName>
    <definedName name="DERFE">#REF!</definedName>
    <definedName name="DES">#REF!</definedName>
    <definedName name="DESARENADOR" localSheetId="0">#REF!=#REF!,#REF!,#REF!,#REF!,#REF!,#REF!,#REF!,#REF!,#REF!,#REF!,#REF!,#REF!,#REF!</definedName>
    <definedName name="DESARENADOR" localSheetId="1">#REF!=#REF!,#REF!,#REF!,#REF!,#REF!,#REF!,#REF!,#REF!,#REF!,#REF!,#REF!,#REF!,#REF!</definedName>
    <definedName name="DESARENADOR" localSheetId="5">#REF!=#REF!,#REF!,#REF!,#REF!,#REF!,#REF!,#REF!,#REF!,#REF!,#REF!,#REF!,#REF!,#REF!</definedName>
    <definedName name="DESARENADOR">"#REF!=#REF!,#REF!,#REF!,#REF!,#REF!,#REF!,#REF!,#REF!,#REF!,#REF!,#REF!,#REF!,#REF!"</definedName>
    <definedName name="DESARENADOR_1">"#REF!=#REF!,#REF!,#REF!,#REF!,#REF!,#REF!,#REF!,#REF!,#REF!,#REF!,#REF!,#REF!,#REF!"</definedName>
    <definedName name="DESARENADOR_2">"#REF!=#REF!,#REF!,#REF!,#REF!,#REF!,#REF!,#REF!,#REF!,#REF!,#REF!,#REF!,#REF!,#REF!"</definedName>
    <definedName name="DESARENADOR_3">"#REF!=#REF!,#REF!,#REF!,#REF!,#REF!,#REF!,#REF!,#REF!,#REF!,#REF!,#REF!,#REF!,#REF!"</definedName>
    <definedName name="DESARENADOR_4">"#REF!=#REF!,#REF!,#REF!,#REF!,#REF!,#REF!,#REF!,#REF!,#REF!,#REF!,#REF!,#REF!,#REF!"</definedName>
    <definedName name="DESARENADOR_5">"#REF!=#REF!,#REF!,#REF!,#REF!,#REF!,#REF!,#REF!,#REF!,#REF!,#REF!,#REF!,#REF!,#REF!"</definedName>
    <definedName name="desarrolladas">#REF!,#REF!,#REF!,#REF!</definedName>
    <definedName name="DESC_APU" localSheetId="56">IF(#REF!="",IF(#REF!="",IF(#REF!="","",DIRECTO),""),APU5.4!DESCRIPCION_APU)</definedName>
    <definedName name="DESC_APU" localSheetId="57">IF(#REF!="",IF(#REF!="",IF(#REF!="","",[0]!DIRECTO),""),APU5.5!DESCRIPCION_APU)</definedName>
    <definedName name="DESC_APU" localSheetId="58">IF(#REF!="",IF(#REF!="",IF(#REF!="","",[0]!DIRECTO),""),APU5.6!DESCRIPCION_APU)</definedName>
    <definedName name="DESC_APU" localSheetId="2">IF(#REF!="",IF(#REF!="",IF(#REF!="","",[0]!DIRECTO),""),'Presupuesto INDERHUILA'!DESCRIPCION_APU)</definedName>
    <definedName name="DESC_APU">IF(#REF!="",IF(#REF!="",IF(#REF!="","",DIRECTO),""),DESCRIPCION_APU)</definedName>
    <definedName name="DESC_AUX">IF(#REF!="",IF(#REF!="","","DIRECTO:  "&amp;TEXT(ROUNDUP(SUMIF(#REF!,#REF!,#REF!)/2,0),"#,##0")&amp;" / "&amp;VLOOKUP(#REF!,#REF!,3,FALSE)),IF(#REF!="","",VLOOKUP(#REF!,#REF!,2,FALSE)))</definedName>
    <definedName name="DESC1">#REF!</definedName>
    <definedName name="DESC10">#REF!</definedName>
    <definedName name="DESC100">#REF!</definedName>
    <definedName name="DESC101">#REF!</definedName>
    <definedName name="DESC102">#REF!</definedName>
    <definedName name="DESC103">#REF!</definedName>
    <definedName name="DESC104">#REF!</definedName>
    <definedName name="DESC105">#REF!</definedName>
    <definedName name="DESC106">#REF!</definedName>
    <definedName name="DESC107">#REF!</definedName>
    <definedName name="DESC108">#REF!</definedName>
    <definedName name="DESC109">#REF!</definedName>
    <definedName name="DESC11">#REF!</definedName>
    <definedName name="DESC110">#REF!</definedName>
    <definedName name="DESC111">#REF!</definedName>
    <definedName name="DESC112">#REF!</definedName>
    <definedName name="DESC113">#REF!</definedName>
    <definedName name="DESC114">#REF!</definedName>
    <definedName name="DESC115">#REF!</definedName>
    <definedName name="DESC116">#REF!</definedName>
    <definedName name="DESC117">#REF!</definedName>
    <definedName name="DESC118">#REF!</definedName>
    <definedName name="DESC119">#REF!</definedName>
    <definedName name="DESC12">#REF!</definedName>
    <definedName name="DESC120">#REF!</definedName>
    <definedName name="DESC121">#REF!</definedName>
    <definedName name="DESC122">#REF!</definedName>
    <definedName name="DESC123">#REF!</definedName>
    <definedName name="DESC124">#REF!</definedName>
    <definedName name="DESC125">#REF!</definedName>
    <definedName name="DESC126">#REF!</definedName>
    <definedName name="DESC127">#REF!</definedName>
    <definedName name="DESC128">#REF!</definedName>
    <definedName name="DESC129">#REF!</definedName>
    <definedName name="DESC13">#REF!</definedName>
    <definedName name="DESC130">#REF!</definedName>
    <definedName name="DESC131">#REF!</definedName>
    <definedName name="DESC132">#REF!</definedName>
    <definedName name="DESC133">#REF!</definedName>
    <definedName name="DESC134">#REF!</definedName>
    <definedName name="DESC135">#REF!</definedName>
    <definedName name="DESC136">#REF!</definedName>
    <definedName name="DESC137">#REF!</definedName>
    <definedName name="DESC138">#REF!</definedName>
    <definedName name="DESC139">#REF!</definedName>
    <definedName name="DESC14">#REF!</definedName>
    <definedName name="DESC140">#REF!</definedName>
    <definedName name="DESC141">#REF!</definedName>
    <definedName name="DESC142">#REF!</definedName>
    <definedName name="DESC143">#REF!</definedName>
    <definedName name="DESC144">#REF!</definedName>
    <definedName name="DESC145">#REF!</definedName>
    <definedName name="DESC146">#REF!</definedName>
    <definedName name="DESC147">#REF!</definedName>
    <definedName name="DESC148">#REF!</definedName>
    <definedName name="DESC149">#REF!</definedName>
    <definedName name="DESC15">#REF!</definedName>
    <definedName name="DESC150">#REF!</definedName>
    <definedName name="DESC151">#REF!</definedName>
    <definedName name="DESC152">#REF!</definedName>
    <definedName name="DESC153">#REF!</definedName>
    <definedName name="DESC154">#REF!</definedName>
    <definedName name="DESC155">#REF!</definedName>
    <definedName name="DESC156">#REF!</definedName>
    <definedName name="DESC157">#REF!</definedName>
    <definedName name="DESC158">#REF!</definedName>
    <definedName name="DESC159">#REF!</definedName>
    <definedName name="DESC16">#REF!</definedName>
    <definedName name="DESC160">#REF!</definedName>
    <definedName name="DESC161">#REF!</definedName>
    <definedName name="DESC162">#REF!</definedName>
    <definedName name="DESC163">#REF!</definedName>
    <definedName name="DESC164">#REF!</definedName>
    <definedName name="DESC165">#REF!</definedName>
    <definedName name="DESC166">#REF!</definedName>
    <definedName name="DESC167">#REF!</definedName>
    <definedName name="DESC168">#REF!</definedName>
    <definedName name="DESC169">#REF!</definedName>
    <definedName name="DESC17">#REF!</definedName>
    <definedName name="DESC170">#REF!</definedName>
    <definedName name="DESC171">#REF!</definedName>
    <definedName name="DESC172">#REF!</definedName>
    <definedName name="DESC173">#REF!</definedName>
    <definedName name="DESC174">#REF!</definedName>
    <definedName name="DESC175">#REF!</definedName>
    <definedName name="DESC176">#REF!</definedName>
    <definedName name="DESC177">#REF!</definedName>
    <definedName name="DESC178">#REF!</definedName>
    <definedName name="DESC179">#REF!</definedName>
    <definedName name="DESC18">#REF!</definedName>
    <definedName name="DESC180">#REF!</definedName>
    <definedName name="DESC181">#REF!</definedName>
    <definedName name="DESC182">#REF!</definedName>
    <definedName name="DESC183">#REF!</definedName>
    <definedName name="DESC184">#REF!</definedName>
    <definedName name="DESC185">#REF!</definedName>
    <definedName name="DESC186">#REF!</definedName>
    <definedName name="DESC187">#REF!</definedName>
    <definedName name="DESC188">#REF!</definedName>
    <definedName name="DESC189">#REF!</definedName>
    <definedName name="DESC19">#REF!</definedName>
    <definedName name="DESC190">#REF!</definedName>
    <definedName name="DESC191">#REF!</definedName>
    <definedName name="DESC192">#REF!</definedName>
    <definedName name="DESC193">#REF!</definedName>
    <definedName name="DESC194">#REF!</definedName>
    <definedName name="DESC195">#REF!</definedName>
    <definedName name="DESC196">#REF!</definedName>
    <definedName name="DESC197">#REF!</definedName>
    <definedName name="DESC198">#REF!</definedName>
    <definedName name="DESC199">#REF!</definedName>
    <definedName name="DESC2">#REF!</definedName>
    <definedName name="DESC20">#REF!</definedName>
    <definedName name="DESC200">#REF!</definedName>
    <definedName name="DESC201">#REF!</definedName>
    <definedName name="DESC202">#REF!</definedName>
    <definedName name="DESC203">#REF!</definedName>
    <definedName name="DESC204">#REF!</definedName>
    <definedName name="DESC205">#REF!</definedName>
    <definedName name="DESC206">#REF!</definedName>
    <definedName name="DESC21">#REF!</definedName>
    <definedName name="DESC22">#REF!</definedName>
    <definedName name="DESC23">#REF!</definedName>
    <definedName name="DESC24">#REF!</definedName>
    <definedName name="DESC25">#REF!</definedName>
    <definedName name="DESC26">#REF!</definedName>
    <definedName name="DESC27">#REF!</definedName>
    <definedName name="DESC28">#REF!</definedName>
    <definedName name="DESC29">#REF!</definedName>
    <definedName name="DESC3">#REF!</definedName>
    <definedName name="DESC30">#REF!</definedName>
    <definedName name="DESC31">#REF!</definedName>
    <definedName name="DESC32">#REF!</definedName>
    <definedName name="DESC33">#REF!</definedName>
    <definedName name="DESC34">#REF!</definedName>
    <definedName name="DESC35">#REF!</definedName>
    <definedName name="DESC36">#REF!</definedName>
    <definedName name="DESC37">#REF!</definedName>
    <definedName name="DESC38">#REF!</definedName>
    <definedName name="DESC39">#REF!</definedName>
    <definedName name="DESC4">#REF!</definedName>
    <definedName name="DESC4.47">#REF!</definedName>
    <definedName name="DESC40">#REF!</definedName>
    <definedName name="DESC41">#REF!</definedName>
    <definedName name="DESC42">#REF!</definedName>
    <definedName name="DESC43">#REF!</definedName>
    <definedName name="DESC44">#REF!</definedName>
    <definedName name="DESC45">#REF!</definedName>
    <definedName name="DESC46">#REF!</definedName>
    <definedName name="DESC47">#REF!</definedName>
    <definedName name="DESC48">#REF!</definedName>
    <definedName name="DESC49">#REF!</definedName>
    <definedName name="DESC5">#REF!</definedName>
    <definedName name="DESC50">#REF!</definedName>
    <definedName name="DESC51">#REF!</definedName>
    <definedName name="DESC52">#REF!</definedName>
    <definedName name="DESC521">#REF!</definedName>
    <definedName name="DESC53">#REF!</definedName>
    <definedName name="DESC54">#REF!</definedName>
    <definedName name="DESC55">#REF!</definedName>
    <definedName name="DESC56">#REF!</definedName>
    <definedName name="DESC57">#REF!</definedName>
    <definedName name="DESC58">#REF!</definedName>
    <definedName name="DESC59">#REF!</definedName>
    <definedName name="DESC6">#REF!</definedName>
    <definedName name="DESC60">#REF!</definedName>
    <definedName name="DESC61">#REF!</definedName>
    <definedName name="DESC62">#REF!</definedName>
    <definedName name="DESC63">#REF!</definedName>
    <definedName name="DESC64">#REF!</definedName>
    <definedName name="DESC65">#REF!</definedName>
    <definedName name="DESC66">#REF!</definedName>
    <definedName name="DESC67">#REF!</definedName>
    <definedName name="DESC68">#REF!</definedName>
    <definedName name="DESC69">#REF!</definedName>
    <definedName name="DESC7">#REF!</definedName>
    <definedName name="DESC70">#REF!</definedName>
    <definedName name="DESC71">#REF!</definedName>
    <definedName name="DESC72">#REF!</definedName>
    <definedName name="DESC73">#REF!</definedName>
    <definedName name="DESC74">#REF!</definedName>
    <definedName name="DESC75">#REF!</definedName>
    <definedName name="DESC76">#REF!</definedName>
    <definedName name="DESC77">#REF!</definedName>
    <definedName name="DESC78">#REF!</definedName>
    <definedName name="DESC79">#REF!</definedName>
    <definedName name="DESC8">#REF!</definedName>
    <definedName name="DESC80">#REF!</definedName>
    <definedName name="DESC81">#REF!</definedName>
    <definedName name="DESC82">#REF!</definedName>
    <definedName name="DESC83">#REF!</definedName>
    <definedName name="DESC84">#REF!</definedName>
    <definedName name="DESC85">#REF!</definedName>
    <definedName name="DESC86">#REF!</definedName>
    <definedName name="DESC87">#REF!</definedName>
    <definedName name="DESC88">#REF!</definedName>
    <definedName name="DESC89">#REF!</definedName>
    <definedName name="DESC9">#REF!</definedName>
    <definedName name="DESC90">#REF!</definedName>
    <definedName name="DESC91">#REF!</definedName>
    <definedName name="DESC92">#REF!</definedName>
    <definedName name="DESC93">#REF!</definedName>
    <definedName name="DESC94">#REF!</definedName>
    <definedName name="DESC95">#REF!</definedName>
    <definedName name="DESC96">#REF!</definedName>
    <definedName name="DESC97">#REF!</definedName>
    <definedName name="DESC98">#REF!</definedName>
    <definedName name="DESC99">#REF!</definedName>
    <definedName name="DESCAP">#REF!</definedName>
    <definedName name="Descapote">#REF!</definedName>
    <definedName name="DESCAPOTOT">#REF!</definedName>
    <definedName name="DESCAPOTOT_11">#REF!</definedName>
    <definedName name="descentralizadas">#REF!</definedName>
    <definedName name="Descrip_cuadrillas" localSheetId="11">#REF!</definedName>
    <definedName name="Descrip_cuadrillas" localSheetId="12">#REF!</definedName>
    <definedName name="Descrip_cuadrillas" localSheetId="5">#REF!</definedName>
    <definedName name="Descrip_cuadrillas">#REF!</definedName>
    <definedName name="Descrip_equipos" localSheetId="11">#REF!</definedName>
    <definedName name="Descrip_equipos" localSheetId="12">#REF!</definedName>
    <definedName name="Descrip_equipos" localSheetId="5">#REF!</definedName>
    <definedName name="Descrip_equipos">#REF!</definedName>
    <definedName name="Descrip_transporte" localSheetId="11">#REF!</definedName>
    <definedName name="Descrip_transporte" localSheetId="12">#REF!</definedName>
    <definedName name="Descrip_transporte" localSheetId="5">#REF!</definedName>
    <definedName name="Descrip_transporte">#REF!</definedName>
    <definedName name="Descripcion">#REF!</definedName>
    <definedName name="Descripción" localSheetId="11">#REF!</definedName>
    <definedName name="Descripción" localSheetId="12">#REF!</definedName>
    <definedName name="Descripción">#REF!</definedName>
    <definedName name="DESCRIPCION_APU" localSheetId="56">#N/A</definedName>
    <definedName name="DESCRIPCION_APU" localSheetId="57">#N/A</definedName>
    <definedName name="DESCRIPCION_APU" localSheetId="58">#N/A</definedName>
    <definedName name="DESCRIPCION_APU" localSheetId="2">IF(ISERROR(SEARCH("-",#REF!,3)),'Presupuesto INDERHUILA'!INSUMO,[0]!ITEM)</definedName>
    <definedName name="DESCRIPCION_APU">IF(ISERROR(SEARCH("-",#REF!,3)),Presupuesto!INSUMO,[0]!ITEM)</definedName>
    <definedName name="description">#REF!</definedName>
    <definedName name="DESCRP1">#REF!</definedName>
    <definedName name="DESCRP2">#REF!</definedName>
    <definedName name="DESCUENTOS">#REF!</definedName>
    <definedName name="DESCUENTOSS">#REF!</definedName>
    <definedName name="DESCUNMI">#REF!</definedName>
    <definedName name="DESEMBOLSOS">#REF!</definedName>
    <definedName name="design">#REF!</definedName>
    <definedName name="design2">#REF!</definedName>
    <definedName name="Designer">#REF!</definedName>
    <definedName name="Desinfeccion_del_Sistema_de_Agua_Potable">#REF!</definedName>
    <definedName name="desmonte">#REF!</definedName>
    <definedName name="DESPER">#REF!</definedName>
    <definedName name="DESPERS">#REF!</definedName>
    <definedName name="DEST_ART">#REF!</definedName>
    <definedName name="DESTCOD">#REF!</definedName>
    <definedName name="DESTFG">#REF!</definedName>
    <definedName name="DestinoConsultoria" localSheetId="5">#REF!</definedName>
    <definedName name="DestinoConsultoria">#REF!</definedName>
    <definedName name="DestinoObra" localSheetId="5">#REF!</definedName>
    <definedName name="DestinoObra">#REF!</definedName>
    <definedName name="DESTQTY">#REF!</definedName>
    <definedName name="DETAIL">#REF!</definedName>
    <definedName name="DetailsBid1">#REF!</definedName>
    <definedName name="DetailsBid2">#REF!</definedName>
    <definedName name="DetailsBid3">#REF!</definedName>
    <definedName name="DetailsBid4">#REF!</definedName>
    <definedName name="DetailsBidRange">#REF!</definedName>
    <definedName name="Detalle_Reserva">#REF!</definedName>
    <definedName name="Detergentes">#REF!</definedName>
    <definedName name="deuda">#REF!</definedName>
    <definedName name="deuda2">#REF!</definedName>
    <definedName name="DEX">#REF!</definedName>
    <definedName name="DF">#REF!</definedName>
    <definedName name="dfa" localSheetId="10" hidden="1">{"TAB1",#N/A,TRUE,"GENERAL";"TAB2",#N/A,TRUE,"GENERAL";"TAB3",#N/A,TRUE,"GENERAL";"TAB4",#N/A,TRUE,"GENERAL";"TAB5",#N/A,TRUE,"GENERAL"}</definedName>
    <definedName name="dfa" localSheetId="2" hidden="1">{"TAB1",#N/A,TRUE,"GENERAL";"TAB2",#N/A,TRUE,"GENERAL";"TAB3",#N/A,TRUE,"GENERAL";"TAB4",#N/A,TRUE,"GENERAL";"TAB5",#N/A,TRUE,"GENERAL"}</definedName>
    <definedName name="dfa">#REF!</definedName>
    <definedName name="dfafcs">#REF!</definedName>
    <definedName name="dfasd" localSheetId="10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>#REF!</definedName>
    <definedName name="dfasfdasdfadsfasdfas">#REF!</definedName>
    <definedName name="DFBNJ" localSheetId="10" hidden="1">{"via1",#N/A,TRUE,"general";"via2",#N/A,TRUE,"general";"via3",#N/A,TRUE,"general"}</definedName>
    <definedName name="DFBNJ" localSheetId="2" hidden="1">{"via1",#N/A,TRUE,"general";"via2",#N/A,TRUE,"general";"via3",#N/A,TRUE,"general"}</definedName>
    <definedName name="DFBNJ">#REF!</definedName>
    <definedName name="dfcvc">#REF!</definedName>
    <definedName name="dfdaa">#REF!</definedName>
    <definedName name="dfdf">#REF!</definedName>
    <definedName name="dfds" localSheetId="10" hidden="1">{"TAB1",#N/A,TRUE,"GENERAL";"TAB2",#N/A,TRUE,"GENERAL";"TAB3",#N/A,TRUE,"GENERAL";"TAB4",#N/A,TRUE,"GENERAL";"TAB5",#N/A,TRUE,"GENERAL"}</definedName>
    <definedName name="dfds" localSheetId="2" hidden="1">{"TAB1",#N/A,TRUE,"GENERAL";"TAB2",#N/A,TRUE,"GENERAL";"TAB3",#N/A,TRUE,"GENERAL";"TAB4",#N/A,TRUE,"GENERAL";"TAB5",#N/A,TRUE,"GENERAL"}</definedName>
    <definedName name="dfds">#REF!</definedName>
    <definedName name="dfdsf">#REF!</definedName>
    <definedName name="dfdsfi" localSheetId="10" hidden="1">{"via1",#N/A,TRUE,"general";"via2",#N/A,TRUE,"general";"via3",#N/A,TRUE,"general"}</definedName>
    <definedName name="dfdsfi" localSheetId="2" hidden="1">{"via1",#N/A,TRUE,"general";"via2",#N/A,TRUE,"general";"via3",#N/A,TRUE,"general"}</definedName>
    <definedName name="dfdsfi">#REF!</definedName>
    <definedName name="dff">#REF!</definedName>
    <definedName name="dff_2">#REF!</definedName>
    <definedName name="dff_4">#REF!</definedName>
    <definedName name="dffffe" localSheetId="10" hidden="1">{"TAB1",#N/A,TRUE,"GENERAL";"TAB2",#N/A,TRUE,"GENERAL";"TAB3",#N/A,TRUE,"GENERAL";"TAB4",#N/A,TRUE,"GENERAL";"TAB5",#N/A,TRUE,"GENERAL"}</definedName>
    <definedName name="dffffe" localSheetId="2" hidden="1">{"TAB1",#N/A,TRUE,"GENERAL";"TAB2",#N/A,TRUE,"GENERAL";"TAB3",#N/A,TRUE,"GENERAL";"TAB4",#N/A,TRUE,"GENERAL";"TAB5",#N/A,TRUE,"GENERAL"}</definedName>
    <definedName name="dffffe">#REF!</definedName>
    <definedName name="dffgggg">#REF!</definedName>
    <definedName name="DFG" localSheetId="10" hidden="1">{"via1",#N/A,TRUE,"general";"via2",#N/A,TRUE,"general";"via3",#N/A,TRUE,"general"}</definedName>
    <definedName name="DFG" localSheetId="2" hidden="1">{"via1",#N/A,TRUE,"general";"via2",#N/A,TRUE,"general";"via3",#N/A,TRUE,"general"}</definedName>
    <definedName name="DFG">#REF!</definedName>
    <definedName name="DFGBHJ" localSheetId="10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>#REF!</definedName>
    <definedName name="DFGDFG" localSheetId="10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>#REF!</definedName>
    <definedName name="DFGDYYB" localSheetId="10" hidden="1">{"TAB1",#N/A,TRUE,"GENERAL";"TAB2",#N/A,TRUE,"GENERAL";"TAB3",#N/A,TRUE,"GENERAL";"TAB4",#N/A,TRUE,"GENERAL";"TAB5",#N/A,TRUE,"GENERAL"}</definedName>
    <definedName name="DFGDYYB" localSheetId="2" hidden="1">{"TAB1",#N/A,TRUE,"GENERAL";"TAB2",#N/A,TRUE,"GENERAL";"TAB3",#N/A,TRUE,"GENERAL";"TAB4",#N/A,TRUE,"GENERAL";"TAB5",#N/A,TRUE,"GENERAL"}</definedName>
    <definedName name="DFGDYYB">#REF!</definedName>
    <definedName name="dfgf" localSheetId="10" hidden="1">{"via1",#N/A,TRUE,"general";"via2",#N/A,TRUE,"general";"via3",#N/A,TRUE,"general"}</definedName>
    <definedName name="dfgf" localSheetId="2" hidden="1">{"via1",#N/A,TRUE,"general";"via2",#N/A,TRUE,"general";"via3",#N/A,TRUE,"general"}</definedName>
    <definedName name="dfgf">#REF!</definedName>
    <definedName name="DFGFBOP" localSheetId="10" hidden="1">{"TAB1",#N/A,TRUE,"GENERAL";"TAB2",#N/A,TRUE,"GENERAL";"TAB3",#N/A,TRUE,"GENERAL";"TAB4",#N/A,TRUE,"GENERAL";"TAB5",#N/A,TRUE,"GENERAL"}</definedName>
    <definedName name="DFGFBOP" localSheetId="2" hidden="1">{"TAB1",#N/A,TRUE,"GENERAL";"TAB2",#N/A,TRUE,"GENERAL";"TAB3",#N/A,TRUE,"GENERAL";"TAB4",#N/A,TRUE,"GENERAL";"TAB5",#N/A,TRUE,"GENERAL"}</definedName>
    <definedName name="DFGFBOP">#REF!</definedName>
    <definedName name="DFGFDG" localSheetId="10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>#REF!</definedName>
    <definedName name="DFGFZSDERGTERGTRETERTERTE">#REF!</definedName>
    <definedName name="dfghdghgd">#REF!</definedName>
    <definedName name="DFGV" localSheetId="10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>#REF!</definedName>
    <definedName name="dfgypuj" localSheetId="10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>#REF!</definedName>
    <definedName name="dfh" localSheetId="10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>#REF!</definedName>
    <definedName name="DFHADH">#REF!</definedName>
    <definedName name="dfhdghdgh">#REF!</definedName>
    <definedName name="DFHDH">#REF!</definedName>
    <definedName name="dfhdr" localSheetId="10" hidden="1">{"via1",#N/A,TRUE,"general";"via2",#N/A,TRUE,"general";"via3",#N/A,TRUE,"general"}</definedName>
    <definedName name="dfhdr" localSheetId="2" hidden="1">{"via1",#N/A,TRUE,"general";"via2",#N/A,TRUE,"general";"via3",#N/A,TRUE,"general"}</definedName>
    <definedName name="dfhdr">#REF!</definedName>
    <definedName name="dfhether">#REF!</definedName>
    <definedName name="dfhgdgh">#REF!</definedName>
    <definedName name="dfhgh" localSheetId="10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>#REF!</definedName>
    <definedName name="dfj" localSheetId="10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>#REF!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localSheetId="10" hidden="1">{"via1",#N/A,TRUE,"general";"via2",#N/A,TRUE,"general";"via3",#N/A,TRUE,"general"}</definedName>
    <definedName name="DFRFRF" localSheetId="2" hidden="1">{"via1",#N/A,TRUE,"general";"via2",#N/A,TRUE,"general";"via3",#N/A,TRUE,"general"}</definedName>
    <definedName name="DFRFRF">#REF!</definedName>
    <definedName name="DFSA">#REF!</definedName>
    <definedName name="dfsdf">#REF!</definedName>
    <definedName name="DFSDFSDSF">#REF!</definedName>
    <definedName name="DFSF">#REF!</definedName>
    <definedName name="DFSHRJYAZ">#REF!</definedName>
    <definedName name="DFVUI" localSheetId="10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>#REF!</definedName>
    <definedName name="dFWgeh">#REF!</definedName>
    <definedName name="dg" localSheetId="10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>#REF!</definedName>
    <definedName name="DGAJJADFGJ">#REF!</definedName>
    <definedName name="DGAMNAGMNAD">#REF!</definedName>
    <definedName name="dgdgr" localSheetId="10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>#REF!</definedName>
    <definedName name="dgfd" localSheetId="10" hidden="1">{"TAB1",#N/A,TRUE,"GENERAL";"TAB2",#N/A,TRUE,"GENERAL";"TAB3",#N/A,TRUE,"GENERAL";"TAB4",#N/A,TRUE,"GENERAL";"TAB5",#N/A,TRUE,"GENERAL"}</definedName>
    <definedName name="dgfd" localSheetId="2" hidden="1">{"TAB1",#N/A,TRUE,"GENERAL";"TAB2",#N/A,TRUE,"GENERAL";"TAB3",#N/A,TRUE,"GENERAL";"TAB4",#N/A,TRUE,"GENERAL";"TAB5",#N/A,TRUE,"GENERAL"}</definedName>
    <definedName name="dgfd">#REF!</definedName>
    <definedName name="DGFDFVSDF" localSheetId="10" hidden="1">{"via1",#N/A,TRUE,"general";"via2",#N/A,TRUE,"general";"via3",#N/A,TRUE,"general"}</definedName>
    <definedName name="DGFDFVSDF" localSheetId="2" hidden="1">{"via1",#N/A,TRUE,"general";"via2",#N/A,TRUE,"general";"via3",#N/A,TRUE,"general"}</definedName>
    <definedName name="DGFDFVSDF">#REF!</definedName>
    <definedName name="dgfdg" localSheetId="10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>#REF!</definedName>
    <definedName name="DGFG" localSheetId="10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>#REF!</definedName>
    <definedName name="dgfgxfg">#REF!</definedName>
    <definedName name="dgfsado" localSheetId="10" hidden="1">{"TAB1",#N/A,TRUE,"GENERAL";"TAB2",#N/A,TRUE,"GENERAL";"TAB3",#N/A,TRUE,"GENERAL";"TAB4",#N/A,TRUE,"GENERAL";"TAB5",#N/A,TRUE,"GENERAL"}</definedName>
    <definedName name="dgfsado" localSheetId="2" hidden="1">{"TAB1",#N/A,TRUE,"GENERAL";"TAB2",#N/A,TRUE,"GENERAL";"TAB3",#N/A,TRUE,"GENERAL";"TAB4",#N/A,TRUE,"GENERAL";"TAB5",#N/A,TRUE,"GENERAL"}</definedName>
    <definedName name="dgfsado">#REF!</definedName>
    <definedName name="DGGNDGND">#REF!</definedName>
    <definedName name="dghadgh">#REF!</definedName>
    <definedName name="dghadgha">#REF!</definedName>
    <definedName name="dghadh">#REF!</definedName>
    <definedName name="dghash">#REF!</definedName>
    <definedName name="dghdasjh">#REF!</definedName>
    <definedName name="dghdgh">#REF!</definedName>
    <definedName name="dghdghdgh">#REF!</definedName>
    <definedName name="dghgdh">#REF!</definedName>
    <definedName name="DGNVNDGN">#REF!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">#REF!</definedName>
    <definedName name="dgrdeb" localSheetId="10" hidden="1">{"TAB1",#N/A,TRUE,"GENERAL";"TAB2",#N/A,TRUE,"GENERAL";"TAB3",#N/A,TRUE,"GENERAL";"TAB4",#N/A,TRUE,"GENERAL";"TAB5",#N/A,TRUE,"GENERAL"}</definedName>
    <definedName name="dgrdeb" localSheetId="2" hidden="1">{"TAB1",#N/A,TRUE,"GENERAL";"TAB2",#N/A,TRUE,"GENERAL";"TAB3",#N/A,TRUE,"GENERAL";"TAB4",#N/A,TRUE,"GENERAL";"TAB5",#N/A,TRUE,"GENERAL"}</definedName>
    <definedName name="dgrdeb">#REF!</definedName>
    <definedName name="dgreg" localSheetId="10" hidden="1">{"via1",#N/A,TRUE,"general";"via2",#N/A,TRUE,"general";"via3",#N/A,TRUE,"general"}</definedName>
    <definedName name="dgreg" localSheetId="2" hidden="1">{"via1",#N/A,TRUE,"general";"via2",#N/A,TRUE,"general";"via3",#N/A,TRUE,"general"}</definedName>
    <definedName name="dgreg">#REF!</definedName>
    <definedName name="dgsdggh">#REF!</definedName>
    <definedName name="dgvnhadgh">#REF!</definedName>
    <definedName name="DH" localSheetId="10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>#REF!</definedName>
    <definedName name="dhdth" localSheetId="10" hidden="1">{"TAB1",#N/A,TRUE,"GENERAL";"TAB2",#N/A,TRUE,"GENERAL";"TAB3",#N/A,TRUE,"GENERAL";"TAB4",#N/A,TRUE,"GENERAL";"TAB5",#N/A,TRUE,"GENERAL"}</definedName>
    <definedName name="dhdth" localSheetId="2" hidden="1">{"TAB1",#N/A,TRUE,"GENERAL";"TAB2",#N/A,TRUE,"GENERAL";"TAB3",#N/A,TRUE,"GENERAL";"TAB4",#N/A,TRUE,"GENERAL";"TAB5",#N/A,TRUE,"GENERAL"}</definedName>
    <definedName name="dhdth">#REF!</definedName>
    <definedName name="dhgh" localSheetId="10" hidden="1">{"via1",#N/A,TRUE,"general";"via2",#N/A,TRUE,"general";"via3",#N/A,TRUE,"general"}</definedName>
    <definedName name="dhgh" localSheetId="2" hidden="1">{"via1",#N/A,TRUE,"general";"via2",#N/A,TRUE,"general";"via3",#N/A,TRUE,"general"}</definedName>
    <definedName name="dhgh">#REF!</definedName>
    <definedName name="DHJL">#REF!</definedName>
    <definedName name="dht">#REF!</definedName>
    <definedName name="DHTGAHTA">#REF!</definedName>
    <definedName name="di">#REF!</definedName>
    <definedName name="DIA">#REF!</definedName>
    <definedName name="Día_de_pago" localSheetId="3">DATE(YEAR(Inicio_prestamo),MONTH(Inicio_prestamo)+Payment_Number,DAY(Inicio_prestamo))</definedName>
    <definedName name="Día_de_pago" localSheetId="24">DATE(YEAR([0]!Inicio_prestamo),MONTH([0]!Inicio_prestamo)+Payment_Number,DAY([0]!Inicio_prestamo))</definedName>
    <definedName name="Día_de_pago" localSheetId="25">DATE(YEAR([0]!Inicio_prestamo),MONTH([0]!Inicio_prestamo)+Payment_Number,DAY([0]!Inicio_prestamo))</definedName>
    <definedName name="Día_de_pago" localSheetId="40">DATE(YEAR([0]!Inicio_prestamo),MONTH([0]!Inicio_prestamo)+Payment_Number,DAY([0]!Inicio_prestamo))</definedName>
    <definedName name="Día_de_pago" localSheetId="41">DATE(YEAR([0]!Inicio_prestamo),MONTH([0]!Inicio_prestamo)+Payment_Number,DAY([0]!Inicio_prestamo))</definedName>
    <definedName name="Día_de_pago" localSheetId="42">DATE(YEAR([0]!Inicio_prestamo),MONTH([0]!Inicio_prestamo)+Payment_Number,DAY([0]!Inicio_prestamo))</definedName>
    <definedName name="Día_de_pago" localSheetId="43">DATE(YEAR([0]!Inicio_prestamo),MONTH([0]!Inicio_prestamo)+Payment_Number,DAY([0]!Inicio_prestamo))</definedName>
    <definedName name="Día_de_pago" localSheetId="44">DATE(YEAR([0]!Inicio_prestamo),MONTH([0]!Inicio_prestamo)+Payment_Number,DAY([0]!Inicio_prestamo))</definedName>
    <definedName name="Día_de_pago" localSheetId="45">DATE(YEAR([0]!Inicio_prestamo),MONTH([0]!Inicio_prestamo)+Payment_Number,DAY([0]!Inicio_prestamo))</definedName>
    <definedName name="Día_de_pago" localSheetId="46">DATE(YEAR([0]!Inicio_prestamo),MONTH([0]!Inicio_prestamo)+Payment_Number,DAY([0]!Inicio_prestamo))</definedName>
    <definedName name="Día_de_pago" localSheetId="47">DATE(YEAR([0]!Inicio_prestamo),MONTH([0]!Inicio_prestamo)+Payment_Number,DAY([0]!Inicio_prestamo))</definedName>
    <definedName name="Día_de_pago" localSheetId="48">DATE(YEAR([0]!Inicio_prestamo),MONTH([0]!Inicio_prestamo)+Payment_Number,DAY([0]!Inicio_prestamo))</definedName>
    <definedName name="Día_de_pago" localSheetId="49">DATE(YEAR([0]!Inicio_prestamo),MONTH([0]!Inicio_prestamo)+Payment_Number,DAY([0]!Inicio_prestamo))</definedName>
    <definedName name="Día_de_pago" localSheetId="50">DATE(YEAR([0]!Inicio_prestamo),MONTH([0]!Inicio_prestamo)+Payment_Number,DAY([0]!Inicio_prestamo))</definedName>
    <definedName name="Día_de_pago" localSheetId="51">DATE(YEAR([0]!Inicio_prestamo),MONTH([0]!Inicio_prestamo)+Payment_Number,DAY([0]!Inicio_prestamo))</definedName>
    <definedName name="Día_de_pago" localSheetId="52">DATE(YEAR([0]!Inicio_prestamo),MONTH([0]!Inicio_prestamo)+Payment_Number,DAY([0]!Inicio_prestamo))</definedName>
    <definedName name="Día_de_pago" localSheetId="53">DATE(YEAR([0]!Inicio_prestamo),MONTH([0]!Inicio_prestamo)+Payment_Number,DAY([0]!Inicio_prestamo))</definedName>
    <definedName name="Día_de_pago" localSheetId="54">DATE(YEAR([0]!Inicio_prestamo),MONTH([0]!Inicio_prestamo)+Payment_Number,DAY([0]!Inicio_prestamo))</definedName>
    <definedName name="Día_de_pago" localSheetId="55">DATE(YEAR([0]!Inicio_prestamo),MONTH([0]!Inicio_prestamo)+Payment_Number,DAY([0]!Inicio_prestamo))</definedName>
    <definedName name="Día_de_pago" localSheetId="56">DATE(YEAR([0]!Inicio_prestamo),MONTH([0]!Inicio_prestamo)+Payment_Number,DAY([0]!Inicio_prestamo))</definedName>
    <definedName name="Día_de_pago" localSheetId="57">DATE(YEAR([0]!Inicio_prestamo),MONTH([0]!Inicio_prestamo)+Payment_Number,DAY([0]!Inicio_prestamo))</definedName>
    <definedName name="Día_de_pago" localSheetId="58">DATE(YEAR([0]!Inicio_prestamo),MONTH([0]!Inicio_prestamo)+Payment_Number,DAY([0]!Inicio_prestamo))</definedName>
    <definedName name="Día_de_pago" localSheetId="4">DATE(YEAR([0]!Inicio_prestamo),MONTH([0]!Inicio_prestamo)+Payment_Number,DAY([0]!Inicio_prestamo))</definedName>
    <definedName name="Día_de_pago" localSheetId="1">DATE(YEAR(Inicio_prestamo),MONTH(Inicio_prestamo)+Payment_Number,DAY(Inicio_prestamo))</definedName>
    <definedName name="Día_de_pago" localSheetId="91">DATE(YEAR([0]!Inicio_prestamo),MONTH([0]!Inicio_prestamo)+Payment_Number,DAY([0]!Inicio_prestamo))</definedName>
    <definedName name="Día_de_pago" localSheetId="92">DATE(YEAR([0]!Inicio_prestamo),MONTH([0]!Inicio_prestamo)+Payment_Number,DAY([0]!Inicio_prestamo))</definedName>
    <definedName name="Día_de_pago" localSheetId="5">DATE(YEAR(Presta!Inicio_prestamo),MONTH(Presta!Inicio_prestamo)+Payment_Number,DAY(Presta!Inicio_prestamo))</definedName>
    <definedName name="Día_de_pago" localSheetId="10">DATE(YEAR(Inicio_prestamo),MONTH(Inicio_prestamo)+Payment_Number,DAY(Inicio_prestamo))</definedName>
    <definedName name="Día_de_pago" localSheetId="2">DATE(YEAR([0]!Inicio_prestamo),MONTH([0]!Inicio_prestamo)+Payment_Number,DAY([0]!Inicio_prestamo))</definedName>
    <definedName name="Día_de_pago">DATE(YEAR(Inicio_prestamo),MONTH(Inicio_prestamo)+Payment_Number,DAY(Inicio_prestamo))</definedName>
    <definedName name="dia16ex">#REF!</definedName>
    <definedName name="dia24ex">#REF!</definedName>
    <definedName name="dia24hr">#REF!</definedName>
    <definedName name="dia24nue">#REF!</definedName>
    <definedName name="dia25ex">#REF!</definedName>
    <definedName name="dia26ex">#REF!</definedName>
    <definedName name="dia36ex">#REF!</definedName>
    <definedName name="dia36nue">#REF!</definedName>
    <definedName name="dia37ex">#REF!</definedName>
    <definedName name="DIAMANTE" localSheetId="56" hidden="1">{#N/A,#N/A,TRUE,"Unifilar"}</definedName>
    <definedName name="DIAMANTE" localSheetId="57" hidden="1">{#N/A,#N/A,TRUE,"Unifilar"}</definedName>
    <definedName name="DIAMANTE" localSheetId="58" hidden="1">{#N/A,#N/A,TRUE,"Unifilar"}</definedName>
    <definedName name="DIAMANTE" hidden="1">{#N/A,#N/A,TRUE,"Unifilar"}</definedName>
    <definedName name="DIAME">#REF!</definedName>
    <definedName name="Diametro">#REF!</definedName>
    <definedName name="Diámetro">#REF!</definedName>
    <definedName name="diámetroft">#REF!</definedName>
    <definedName name="diametros">#REF!</definedName>
    <definedName name="DiametrosCodos">#REF!</definedName>
    <definedName name="DIANA">#REF!</definedName>
    <definedName name="diario" localSheetId="0">#REF!</definedName>
    <definedName name="diario" localSheetId="1">#REF!</definedName>
    <definedName name="diario" localSheetId="5">#REF!</definedName>
    <definedName name="diario">"#REF!"</definedName>
    <definedName name="diario_1">"#REF!"</definedName>
    <definedName name="diario_2">"#REF!"</definedName>
    <definedName name="diario_3">"#REF!"</definedName>
    <definedName name="diario_4">"#REF!"</definedName>
    <definedName name="diario_5">"#REF!"</definedName>
    <definedName name="dias">#REF!</definedName>
    <definedName name="Dí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DELMES">#REF!</definedName>
    <definedName name="DIASROTACION">#REF!</definedName>
    <definedName name="DiasSupuestosCierre">#REF!</definedName>
    <definedName name="DIC" localSheetId="5">#REF!</definedName>
    <definedName name="DIC">#REF!</definedName>
    <definedName name="dic00">#REF!</definedName>
    <definedName name="dicho">#REF!</definedName>
    <definedName name="diego">#REF!</definedName>
    <definedName name="diego1">#REF!</definedName>
    <definedName name="Dif.Este">#REF!</definedName>
    <definedName name="Dif.Norte">#REF!</definedName>
    <definedName name="DifConsultoriaFM" localSheetId="5">#REF!</definedName>
    <definedName name="DifConsultoriaFM">#REF!</definedName>
    <definedName name="DifConsultoriaFMMin">#REF!</definedName>
    <definedName name="dife" localSheetId="5">#REF!</definedName>
    <definedName name="dife">#REF!</definedName>
    <definedName name="diferencia" localSheetId="10">#REF!,#REF!,#REF!,#REF!,#REF!,#REF!,#REF!,#REF!,#REF!,#REF!</definedName>
    <definedName name="diferencia" localSheetId="2">#REF!,#REF!,#REF!,#REF!,#REF!,#REF!,#REF!,#REF!,#REF!,#REF!</definedName>
    <definedName name="diferencia">#REF!</definedName>
    <definedName name="diferencial">#REF!</definedName>
    <definedName name="Difusor_luz_flor_morado">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latacion_en_Bronce">#REF!</definedName>
    <definedName name="Dilataciones_en_bronce">#REF!</definedName>
    <definedName name="Dilataciones_en_bronce_11">#REF!</definedName>
    <definedName name="dim">#REF!</definedName>
    <definedName name="Dimensiones">#REF!</definedName>
    <definedName name="Dimensiones_1">#REF!</definedName>
    <definedName name="Dimensiones_2">#REF!</definedName>
    <definedName name="DINTELES">#REF!</definedName>
    <definedName name="DINTELES_11">#REF!</definedName>
    <definedName name="DIR">#REF!</definedName>
    <definedName name="Direccion">#REF!</definedName>
    <definedName name="DIRECT5.117">#REF!</definedName>
    <definedName name="DIRECTO">"DIRECTO:  "&amp;TEXT(ROUNDUP(SUMIF(#REF!,#REF!,#REF!)/2,0),"#,##0")&amp;" / "&amp;VLOOKUP(#REF!,#REF!,3,FALSE)</definedName>
    <definedName name="DIRECTO1">#REF!</definedName>
    <definedName name="DIRECTO1.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06">#REF!</definedName>
    <definedName name="DIRECTO107">#REF!</definedName>
    <definedName name="DIRECTO108">#REF!</definedName>
    <definedName name="DIRECTO109">#REF!</definedName>
    <definedName name="DIRECTO11">#REF!</definedName>
    <definedName name="DIRECTO110">#REF!</definedName>
    <definedName name="DIRECTO111">#REF!</definedName>
    <definedName name="DIRECTO112">#REF!</definedName>
    <definedName name="DIRECTO113">#REF!</definedName>
    <definedName name="DIRECTO114">#REF!</definedName>
    <definedName name="DIRECTO115">#REF!</definedName>
    <definedName name="DIRECTO116">#REF!</definedName>
    <definedName name="DIRECTO117">#REF!</definedName>
    <definedName name="DIRECTO118">#REF!</definedName>
    <definedName name="DIRECTO119">#REF!</definedName>
    <definedName name="DIRECTO12">#REF!</definedName>
    <definedName name="DIRECTO120">#REF!</definedName>
    <definedName name="DIRECTO121">#REF!</definedName>
    <definedName name="DIRECTO122">#REF!</definedName>
    <definedName name="DIRECTO123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35">#REF!</definedName>
    <definedName name="DIRECTO136">#REF!</definedName>
    <definedName name="DIRECTO137">#REF!</definedName>
    <definedName name="DIRECTO138">#REF!</definedName>
    <definedName name="DIRECTO139">#REF!</definedName>
    <definedName name="DIRECTO14">#REF!</definedName>
    <definedName name="DIRECTO140">#REF!</definedName>
    <definedName name="DIRECTO141">#REF!</definedName>
    <definedName name="DIRECTO142">#REF!</definedName>
    <definedName name="DIRECTO143">#REF!</definedName>
    <definedName name="DIRECTO144">#REF!</definedName>
    <definedName name="DIRECTO145">#REF!</definedName>
    <definedName name="DIRECTO146">#REF!</definedName>
    <definedName name="DIRECTO147">#REF!</definedName>
    <definedName name="DIRECTO148">#REF!</definedName>
    <definedName name="DIRECTO149">#REF!</definedName>
    <definedName name="DIRECTO15">#REF!</definedName>
    <definedName name="DIRECTO150">#REF!</definedName>
    <definedName name="DIRECTO151">#REF!</definedName>
    <definedName name="DIRECTO152">#REF!</definedName>
    <definedName name="DIRECTO153">#REF!</definedName>
    <definedName name="DIRECTO154">#REF!</definedName>
    <definedName name="DIRECTO155">#REF!</definedName>
    <definedName name="DIRECTO156">#REF!</definedName>
    <definedName name="DIRECTO157">#REF!</definedName>
    <definedName name="DIRECTO158">#REF!</definedName>
    <definedName name="DIRECTO159">#REF!</definedName>
    <definedName name="DIRECTO16">#REF!</definedName>
    <definedName name="DIRECTO160">#REF!</definedName>
    <definedName name="DIRECTO161">#REF!</definedName>
    <definedName name="DIRECTO162">#REF!</definedName>
    <definedName name="DIRECTO163">#REF!</definedName>
    <definedName name="DIRECTO164">#REF!</definedName>
    <definedName name="DIRECTO165">#REF!</definedName>
    <definedName name="DIRECTO166">#REF!</definedName>
    <definedName name="DIRECTO167">#REF!</definedName>
    <definedName name="DIRECTO168">#REF!</definedName>
    <definedName name="DIRECTO169">#REF!</definedName>
    <definedName name="DIRECTO17">#REF!</definedName>
    <definedName name="DIRECTO170">#REF!</definedName>
    <definedName name="DIRECTO171">#REF!</definedName>
    <definedName name="DIRECTO172">#REF!</definedName>
    <definedName name="DIRECTO173">#REF!</definedName>
    <definedName name="DIRECTO174">#REF!</definedName>
    <definedName name="DIRECTO175">#REF!</definedName>
    <definedName name="DIRECTO176">#REF!</definedName>
    <definedName name="DIRECTO177">#REF!</definedName>
    <definedName name="DIRECTO178">#REF!</definedName>
    <definedName name="DIRECTO179">#REF!</definedName>
    <definedName name="DIRECTO18">#REF!</definedName>
    <definedName name="DIRECTO180">#REF!</definedName>
    <definedName name="DIRECTO181">#REF!</definedName>
    <definedName name="DIRECTO182">#REF!</definedName>
    <definedName name="DIRECTO183">#REF!</definedName>
    <definedName name="DIRECTO184">#REF!</definedName>
    <definedName name="DIRECTO185">#REF!</definedName>
    <definedName name="DIRECTO186">#REF!</definedName>
    <definedName name="DIRECTO187">#REF!</definedName>
    <definedName name="DIRECTO188">#REF!</definedName>
    <definedName name="DIRECTO189">#REF!</definedName>
    <definedName name="DIRECTO19">#REF!</definedName>
    <definedName name="DIRECTO190">#REF!</definedName>
    <definedName name="DIRECTO191">#REF!</definedName>
    <definedName name="DIRECTO192">#REF!</definedName>
    <definedName name="DIRECTO193">#REF!</definedName>
    <definedName name="DIRECTO194">#REF!</definedName>
    <definedName name="DIRECTO195">#REF!</definedName>
    <definedName name="DIRECTO196">#REF!</definedName>
    <definedName name="DIRECTO197">#REF!</definedName>
    <definedName name="DIRECTO198">#REF!</definedName>
    <definedName name="DIRECTO199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0">#REF!</definedName>
    <definedName name="DIRECTO200">#REF!</definedName>
    <definedName name="DIRECTO201">#REF!</definedName>
    <definedName name="DIRECTO202">#REF!</definedName>
    <definedName name="DIRECTO203">#REF!</definedName>
    <definedName name="DIRECTO204">#REF!</definedName>
    <definedName name="DIRECTO205">#REF!</definedName>
    <definedName name="DIRECTO206">#REF!</definedName>
    <definedName name="DIRECTO207">#REF!</definedName>
    <definedName name="DIRECTO208">#REF!</definedName>
    <definedName name="DIRECTO209">#REF!</definedName>
    <definedName name="DIRECTO21">#REF!</definedName>
    <definedName name="DIRECTO210">#REF!</definedName>
    <definedName name="DIRECTO211">#REF!</definedName>
    <definedName name="DIRECTO212">#REF!</definedName>
    <definedName name="DIRECTO213">#REF!</definedName>
    <definedName name="DIRECTO214">#REF!</definedName>
    <definedName name="DIRECTO215">#REF!</definedName>
    <definedName name="DIRECTO216">#REF!</definedName>
    <definedName name="DIRECTO217">#REF!</definedName>
    <definedName name="DIRECTO218">#REF!</definedName>
    <definedName name="DIRECTO219">#REF!</definedName>
    <definedName name="DIRECTO22">#REF!</definedName>
    <definedName name="DIRECTO220">#REF!</definedName>
    <definedName name="DIRECTO221">#REF!</definedName>
    <definedName name="DIRECTO222">#REF!</definedName>
    <definedName name="DIRECTO223">#REF!</definedName>
    <definedName name="DIRECTO224">#REF!</definedName>
    <definedName name="DIRECTO225">#REF!</definedName>
    <definedName name="DIRECTO226">#REF!</definedName>
    <definedName name="DIRECTO227">#REF!</definedName>
    <definedName name="DIRECTO228">#REF!</definedName>
    <definedName name="DIRECTO229">#REF!</definedName>
    <definedName name="DIRECTO23">#REF!</definedName>
    <definedName name="DIRECTO230">#REF!</definedName>
    <definedName name="DIRECTO231">#REF!</definedName>
    <definedName name="DIRECTO232">#REF!</definedName>
    <definedName name="DIRECTO233">#REF!</definedName>
    <definedName name="DIRECTO234">#REF!</definedName>
    <definedName name="DIRECTO235">#REF!</definedName>
    <definedName name="DIRECTO236">#REF!</definedName>
    <definedName name="DIRECTO237">#REF!</definedName>
    <definedName name="DIRECTO238">#REF!</definedName>
    <definedName name="DIRECTO239">#REF!</definedName>
    <definedName name="DIRECTO24">#REF!</definedName>
    <definedName name="DIRECTO240">#REF!</definedName>
    <definedName name="DIRECTO241">#REF!</definedName>
    <definedName name="DIRECTO242">#REF!</definedName>
    <definedName name="DIRECTO243">#REF!</definedName>
    <definedName name="DIRECTO244">#REF!</definedName>
    <definedName name="DIRECTO245">#REF!</definedName>
    <definedName name="DIRECTO246">#REF!</definedName>
    <definedName name="DIRECTO247">#REF!</definedName>
    <definedName name="DIRECTO248">#REF!</definedName>
    <definedName name="DIRECTO249">#REF!</definedName>
    <definedName name="DIRECTO25">#REF!</definedName>
    <definedName name="DIRECTO250">#REF!</definedName>
    <definedName name="DIRECTO251">#REF!</definedName>
    <definedName name="DIRECTO252">#REF!</definedName>
    <definedName name="DIRECTO253">#REF!</definedName>
    <definedName name="DIRECTO254">#REF!</definedName>
    <definedName name="DIRECTO255">#REF!</definedName>
    <definedName name="DIRECTO256">#REF!</definedName>
    <definedName name="DIRECTO257">#REF!</definedName>
    <definedName name="DIRECTO258">#REF!</definedName>
    <definedName name="DIRECTO259">#REF!</definedName>
    <definedName name="DIRECTO26">#REF!</definedName>
    <definedName name="DIRECTO260">#REF!</definedName>
    <definedName name="DIRECTO261">#REF!</definedName>
    <definedName name="DIRECTO262">#REF!</definedName>
    <definedName name="DIRECTO263">#REF!</definedName>
    <definedName name="DIRECTO264">#REF!</definedName>
    <definedName name="DIRECTO265">#REF!</definedName>
    <definedName name="DIRECTO266">#REF!</definedName>
    <definedName name="DIRECTO267">#REF!</definedName>
    <definedName name="DIRECTO268">#REF!</definedName>
    <definedName name="DIRECTO269">#REF!</definedName>
    <definedName name="DIRECTO27">#REF!</definedName>
    <definedName name="DIRECTO270">#REF!</definedName>
    <definedName name="DIRECTO271">#REF!</definedName>
    <definedName name="DIRECTO272">#REF!</definedName>
    <definedName name="DIRECTO273">#REF!</definedName>
    <definedName name="DIRECTO274">#REF!</definedName>
    <definedName name="DIRECTO275">#REF!</definedName>
    <definedName name="DIRECTO276">#REF!</definedName>
    <definedName name="DIRECTO277">#REF!</definedName>
    <definedName name="DIRECTO278">#REF!</definedName>
    <definedName name="DIRECTO279">#REF!</definedName>
    <definedName name="DIRECTO28">#REF!</definedName>
    <definedName name="DIRECTO280">#REF!</definedName>
    <definedName name="DIRECTO281">#REF!</definedName>
    <definedName name="DIRECTO282">#REF!</definedName>
    <definedName name="DIRECTO283">#REF!</definedName>
    <definedName name="DIRECTO284">#REF!</definedName>
    <definedName name="DIRECTO285">#REF!</definedName>
    <definedName name="DIRECTO286">#REF!</definedName>
    <definedName name="DIRECTO287">#REF!</definedName>
    <definedName name="DIRECTO288">#REF!</definedName>
    <definedName name="DIRECTO289">#REF!</definedName>
    <definedName name="DIRECTO29">#REF!</definedName>
    <definedName name="DIRECTO290">#REF!</definedName>
    <definedName name="DIRECTO291">#REF!</definedName>
    <definedName name="DIRECTO292">#REF!</definedName>
    <definedName name="DIRECTO293">#REF!</definedName>
    <definedName name="DIRECTO294">#REF!</definedName>
    <definedName name="DIRECTO295">#REF!</definedName>
    <definedName name="DIRECTO296">#REF!</definedName>
    <definedName name="DIRECTO297">#REF!</definedName>
    <definedName name="DIRECTO298">#REF!</definedName>
    <definedName name="DIRECTO299">#REF!</definedName>
    <definedName name="DIRECTO3">#REF!</definedName>
    <definedName name="DIRECTO3.02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00">#REF!</definedName>
    <definedName name="DIRECTO301">#REF!</definedName>
    <definedName name="DIRECTO302">#REF!</definedName>
    <definedName name="DIRECTO303">#REF!</definedName>
    <definedName name="DIRECTO304">#REF!</definedName>
    <definedName name="DIRECTO305">#REF!</definedName>
    <definedName name="DIRECTO306">#REF!</definedName>
    <definedName name="DIRECTO307">#REF!</definedName>
    <definedName name="DIRECTO308">#REF!</definedName>
    <definedName name="DIRECTO309">#REF!</definedName>
    <definedName name="DIRECTO31">#REF!</definedName>
    <definedName name="DIRECTO310">#REF!</definedName>
    <definedName name="DIRECTO311">#REF!</definedName>
    <definedName name="DIRECTO312">#REF!</definedName>
    <definedName name="DIRECTO313">#REF!</definedName>
    <definedName name="DIRECTO314">#REF!</definedName>
    <definedName name="DIRECTO315">#REF!</definedName>
    <definedName name="DIRECTO316">#REF!</definedName>
    <definedName name="DIRECTO317">#REF!</definedName>
    <definedName name="DIRECTO318">#REF!</definedName>
    <definedName name="DIRECTO319">#REF!</definedName>
    <definedName name="DIRECTO32">#REF!</definedName>
    <definedName name="DIRECTO320">#REF!</definedName>
    <definedName name="DIRECTO321">#REF!</definedName>
    <definedName name="DIRECTO322">#REF!</definedName>
    <definedName name="DIRECTO323">#REF!</definedName>
    <definedName name="DIRECTO324">#REF!</definedName>
    <definedName name="DIRECTO325">#REF!</definedName>
    <definedName name="DIRECTO326">#REF!</definedName>
    <definedName name="DIRECTO327">#REF!</definedName>
    <definedName name="DIRECTO328">#REF!</definedName>
    <definedName name="DIRECTO329">#REF!</definedName>
    <definedName name="DIRECTO33">#REF!</definedName>
    <definedName name="DIRECTO330">#REF!</definedName>
    <definedName name="DIRECTO331">#REF!</definedName>
    <definedName name="DIRECTO332">#REF!</definedName>
    <definedName name="DIRECTO333">#REF!</definedName>
    <definedName name="DIRECTO334">#REF!</definedName>
    <definedName name="DIRECTO335">#REF!</definedName>
    <definedName name="DIRECTO336">#REF!</definedName>
    <definedName name="DIRECTO337">#REF!</definedName>
    <definedName name="DIRECTO338">#REF!</definedName>
    <definedName name="DIRECTO339">#REF!</definedName>
    <definedName name="DIRECTO34">#REF!</definedName>
    <definedName name="DIRECTO340">#REF!</definedName>
    <definedName name="DIRECTO341">#REF!</definedName>
    <definedName name="DIRECTO342">#REF!</definedName>
    <definedName name="DIRECTO343">#REF!</definedName>
    <definedName name="DIRECTO344">#REF!</definedName>
    <definedName name="DIRECTO345">#REF!</definedName>
    <definedName name="DIRECTO346">#REF!</definedName>
    <definedName name="DIRECTO347">#REF!</definedName>
    <definedName name="DIRECTO348">#REF!</definedName>
    <definedName name="DIRECTO349">#REF!</definedName>
    <definedName name="DIRECTO35">#REF!</definedName>
    <definedName name="DIRECTO350">#REF!</definedName>
    <definedName name="DIRECTO351">#REF!</definedName>
    <definedName name="DIRECTO352">#REF!</definedName>
    <definedName name="DIRECTO353">#REF!</definedName>
    <definedName name="DIRECTO354">#REF!</definedName>
    <definedName name="DIRECTO355">#REF!</definedName>
    <definedName name="DIRECTO356">#REF!</definedName>
    <definedName name="DIRECTO357">#REF!</definedName>
    <definedName name="DIRECTO358">#REF!</definedName>
    <definedName name="DIRECTO359">#REF!</definedName>
    <definedName name="DIRECTO36">#REF!</definedName>
    <definedName name="DIRECTO360">#REF!</definedName>
    <definedName name="DIRECTO361">#REF!</definedName>
    <definedName name="DIRECTO362">#REF!</definedName>
    <definedName name="DIRECTO363">#REF!</definedName>
    <definedName name="DIRECTO364">#REF!</definedName>
    <definedName name="DIRECTO365">#REF!</definedName>
    <definedName name="DIRECTO366">#REF!</definedName>
    <definedName name="DIRECTO367">#REF!</definedName>
    <definedName name="DIRECTO368">#REF!</definedName>
    <definedName name="DIRECTO369">#REF!</definedName>
    <definedName name="DIRECTO37">#REF!</definedName>
    <definedName name="DIRECTO370">#REF!</definedName>
    <definedName name="DIRECTO371">#REF!</definedName>
    <definedName name="DIRECTO372">#REF!</definedName>
    <definedName name="DIRECTO373">#REF!</definedName>
    <definedName name="DIRECTO374">#REF!</definedName>
    <definedName name="DIRECTO375">#REF!</definedName>
    <definedName name="DIRECTO376">#REF!</definedName>
    <definedName name="DIRECTO377">#REF!</definedName>
    <definedName name="DIRECTO378">#REF!</definedName>
    <definedName name="DIRECTO379">#REF!</definedName>
    <definedName name="DIRECTO38">#REF!</definedName>
    <definedName name="DIRECTO380">#REF!</definedName>
    <definedName name="DIRECTO381">#REF!</definedName>
    <definedName name="DIRECTO382">#REF!</definedName>
    <definedName name="DIRECTO383">#REF!</definedName>
    <definedName name="DIRECTO384">#REF!</definedName>
    <definedName name="DIRECTO385">#REF!</definedName>
    <definedName name="DIRECTO386">#REF!</definedName>
    <definedName name="DIRECTO387">#REF!</definedName>
    <definedName name="DIRECTO388">#REF!</definedName>
    <definedName name="DIRECTO389">#REF!</definedName>
    <definedName name="DIRECTO39">#REF!</definedName>
    <definedName name="DIRECTO390">#REF!</definedName>
    <definedName name="DIRECTO391">#REF!</definedName>
    <definedName name="DIRECTO392">#REF!</definedName>
    <definedName name="DIRECTO393">#REF!</definedName>
    <definedName name="DIRECTO394">#REF!</definedName>
    <definedName name="DIRECTO395">#REF!</definedName>
    <definedName name="DIRECTO396">#REF!</definedName>
    <definedName name="DIRECTO397">#REF!</definedName>
    <definedName name="DIRECTO398">#REF!</definedName>
    <definedName name="DIRECTO39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.53">#REF!</definedName>
    <definedName name="DIRECTO4.54">#REF!</definedName>
    <definedName name="DIRECTO4.55">#REF!</definedName>
    <definedName name="DIRECTO40">#REF!</definedName>
    <definedName name="DIRECTO400">#REF!</definedName>
    <definedName name="DIRECTO401">#REF!</definedName>
    <definedName name="DIRECTO402">#REF!</definedName>
    <definedName name="DIRECTO403">#REF!</definedName>
    <definedName name="DIRECTO404">#REF!</definedName>
    <definedName name="DIRECTO405">#REF!</definedName>
    <definedName name="DIRECTO406">#REF!</definedName>
    <definedName name="DIRECTO407">#REF!</definedName>
    <definedName name="DIRECTO408">#REF!</definedName>
    <definedName name="DIRECTO409">#REF!</definedName>
    <definedName name="DIRECTO41">#REF!</definedName>
    <definedName name="DIRECTO410">#REF!</definedName>
    <definedName name="DIRECTO411">#REF!</definedName>
    <definedName name="DIRECTO412">#REF!</definedName>
    <definedName name="DIRECTO413">#REF!</definedName>
    <definedName name="DIRECTO414">#REF!</definedName>
    <definedName name="DIRECTO415">#REF!</definedName>
    <definedName name="DIRECTO416">#REF!</definedName>
    <definedName name="DIRECTO417">#REF!</definedName>
    <definedName name="DIRECTO418">#REF!</definedName>
    <definedName name="DIRECTO419">#REF!</definedName>
    <definedName name="DIRECTO42">#REF!</definedName>
    <definedName name="DIRECTO420">#REF!</definedName>
    <definedName name="DIRECTO421">#REF!</definedName>
    <definedName name="DIRECTO422">#REF!</definedName>
    <definedName name="DIRECTO423">#REF!</definedName>
    <definedName name="DIRECTO424">#REF!</definedName>
    <definedName name="DIRECTO425">#REF!</definedName>
    <definedName name="DIRECTO426">#REF!</definedName>
    <definedName name="DIRECTO427">#REF!</definedName>
    <definedName name="DIRECTO428">#REF!</definedName>
    <definedName name="DIRECTO429">#REF!</definedName>
    <definedName name="DIRECTO43">#REF!</definedName>
    <definedName name="DIRECTO430">#REF!</definedName>
    <definedName name="DIRECTO431">#REF!</definedName>
    <definedName name="DIRECTO432">#REF!</definedName>
    <definedName name="DIRECTO433">#REF!</definedName>
    <definedName name="DIRECTO434">#REF!</definedName>
    <definedName name="DIRECTO435">#REF!</definedName>
    <definedName name="DIRECTO436">#REF!</definedName>
    <definedName name="DIRECTO437">#REF!</definedName>
    <definedName name="DIRECTO438">#REF!</definedName>
    <definedName name="DIRECTO439">#REF!</definedName>
    <definedName name="DIRECTO44">#REF!</definedName>
    <definedName name="DIRECTO440">#REF!</definedName>
    <definedName name="DIRECTO441">#REF!</definedName>
    <definedName name="DIRECTO442">#REF!</definedName>
    <definedName name="DIRECTO443">#REF!</definedName>
    <definedName name="DIRECTO444">#REF!</definedName>
    <definedName name="DIRECTO445">#REF!</definedName>
    <definedName name="DIRECTO446">#REF!</definedName>
    <definedName name="DIRECTO447">#REF!</definedName>
    <definedName name="DIRECTO448">#REF!</definedName>
    <definedName name="DIRECTO449">#REF!</definedName>
    <definedName name="DIRECTO45">#REF!</definedName>
    <definedName name="DIRECTO450">#REF!</definedName>
    <definedName name="DIRECTO451">#REF!</definedName>
    <definedName name="DIRECTO452">#REF!</definedName>
    <definedName name="DIRECTO453">#REF!</definedName>
    <definedName name="DIRECTO454">#REF!</definedName>
    <definedName name="DIRECTO455">#REF!</definedName>
    <definedName name="DIRECTO456">#REF!</definedName>
    <definedName name="DIRECTO457">#REF!</definedName>
    <definedName name="DIRECTO458">#REF!</definedName>
    <definedName name="DIRECTO459">#REF!</definedName>
    <definedName name="DIRECTO46">#REF!</definedName>
    <definedName name="DIRECTO460">#REF!</definedName>
    <definedName name="DIRECTO461">#REF!</definedName>
    <definedName name="DIRECTO462">#REF!</definedName>
    <definedName name="DIRECTO463">#REF!</definedName>
    <definedName name="DIRECTO464">#REF!</definedName>
    <definedName name="DIRECTO465">#REF!</definedName>
    <definedName name="DIRECTO466">#REF!</definedName>
    <definedName name="DIRECTO467">#REF!</definedName>
    <definedName name="DIRECTO468">#REF!</definedName>
    <definedName name="DIRECTO469">#REF!</definedName>
    <definedName name="DIRECTO47">#REF!</definedName>
    <definedName name="DIRECTO470">#REF!</definedName>
    <definedName name="DIRECTO471">#REF!</definedName>
    <definedName name="DIRECTO472">#REF!</definedName>
    <definedName name="DIRECTO473">#REF!</definedName>
    <definedName name="DIRECTO474">#REF!</definedName>
    <definedName name="DIRECTO475">#REF!</definedName>
    <definedName name="DIRECTO476">#REF!</definedName>
    <definedName name="DIRECTO477">#REF!</definedName>
    <definedName name="DIRECTO478">#REF!</definedName>
    <definedName name="DIRECTO479">#REF!</definedName>
    <definedName name="DIRECTO48">#REF!</definedName>
    <definedName name="DIRECTO480">#REF!</definedName>
    <definedName name="DIRECTO481">#REF!</definedName>
    <definedName name="DIRECTO482">#REF!</definedName>
    <definedName name="DIRECTO483">#REF!</definedName>
    <definedName name="DIRECTO484">#REF!</definedName>
    <definedName name="DIRECTO485">#REF!</definedName>
    <definedName name="DIRECTO486">#REF!</definedName>
    <definedName name="DIRECTO487">#REF!</definedName>
    <definedName name="DIRECTO488">#REF!</definedName>
    <definedName name="DIRECTO489">#REF!</definedName>
    <definedName name="DIRECTO49">#REF!</definedName>
    <definedName name="DIRECTO490">#REF!</definedName>
    <definedName name="DIRECTO491">#REF!</definedName>
    <definedName name="DIRECTO492">#REF!</definedName>
    <definedName name="DIRECTO493">#REF!</definedName>
    <definedName name="DIRECTO494">#REF!</definedName>
    <definedName name="DIRECTO495">#REF!</definedName>
    <definedName name="DIRECTO496">#REF!</definedName>
    <definedName name="DIRECTO497">#REF!</definedName>
    <definedName name="DIRECTO498">#REF!</definedName>
    <definedName name="DIRECTO49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116">#REF!</definedName>
    <definedName name="DIRECTO5.117">#REF!</definedName>
    <definedName name="DIRECTO5.118">#REF!</definedName>
    <definedName name="DIRECTO5.119">#REF!</definedName>
    <definedName name="DIRECTO5.120">#REF!</definedName>
    <definedName name="directo5.17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6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00">#REF!</definedName>
    <definedName name="DIRECTO501">#REF!</definedName>
    <definedName name="DIRECTO502">#REF!</definedName>
    <definedName name="DIRECTO503">#REF!</definedName>
    <definedName name="DIRECTO504">#REF!</definedName>
    <definedName name="DIRECTO505">#REF!</definedName>
    <definedName name="DIRECTO506">#REF!</definedName>
    <definedName name="DIRECTO507">#REF!</definedName>
    <definedName name="DIRECTO508">#REF!</definedName>
    <definedName name="DIRECTO509">#REF!</definedName>
    <definedName name="DIRECTO51">#REF!</definedName>
    <definedName name="DIRECTO510">#REF!</definedName>
    <definedName name="DIRECTO511">#REF!</definedName>
    <definedName name="DIRECTO512">#REF!</definedName>
    <definedName name="DIRECTO513">#REF!</definedName>
    <definedName name="DIRECTO514">#REF!</definedName>
    <definedName name="DIRECTO515">#REF!</definedName>
    <definedName name="DIRECTO516">#REF!</definedName>
    <definedName name="DIRECTO517">#REF!</definedName>
    <definedName name="DIRECTO518">#REF!</definedName>
    <definedName name="DIRECTO519">#REF!</definedName>
    <definedName name="DIRECTO52">#REF!</definedName>
    <definedName name="DIRECTO520">#REF!</definedName>
    <definedName name="DIRECTO521">#REF!</definedName>
    <definedName name="DIRECTO522">#REF!</definedName>
    <definedName name="DIRECTO523">#REF!</definedName>
    <definedName name="DIRECTO524">#REF!</definedName>
    <definedName name="DIRECTO525">#REF!</definedName>
    <definedName name="DIRECTO526">#REF!</definedName>
    <definedName name="DIRECTO527">#REF!</definedName>
    <definedName name="DIRECTO528">#REF!</definedName>
    <definedName name="DIRECTO529">#REF!</definedName>
    <definedName name="DIRECTO53">#REF!</definedName>
    <definedName name="DIRECTO530">#REF!</definedName>
    <definedName name="DIRECTO531">#REF!</definedName>
    <definedName name="DIRECTO532">#REF!</definedName>
    <definedName name="DIRECTO533">#REF!</definedName>
    <definedName name="DIRECTO534">#REF!</definedName>
    <definedName name="DIRECTO535">#REF!</definedName>
    <definedName name="DIRECTO536">#REF!</definedName>
    <definedName name="DIRECTO537">#REF!</definedName>
    <definedName name="DIRECTO538">#REF!</definedName>
    <definedName name="DIRECTO539">#REF!</definedName>
    <definedName name="DIRECTO54">#REF!</definedName>
    <definedName name="DIRECTO540">#REF!</definedName>
    <definedName name="DIRECTO541">#REF!</definedName>
    <definedName name="DIRECTO542">#REF!</definedName>
    <definedName name="DIRECTO543">#REF!</definedName>
    <definedName name="DIRECTO544">#REF!</definedName>
    <definedName name="DIRECTO545">#REF!</definedName>
    <definedName name="DIRECTO546">#REF!</definedName>
    <definedName name="DIRECTO547">#REF!</definedName>
    <definedName name="DIRECTO548">#REF!</definedName>
    <definedName name="DIRECTO549">#REF!</definedName>
    <definedName name="DIRECTO55">#REF!</definedName>
    <definedName name="DIRECTO550">#REF!</definedName>
    <definedName name="DIRECTO551">#REF!</definedName>
    <definedName name="DIRECTO552">#REF!</definedName>
    <definedName name="DIRECTO553">#REF!</definedName>
    <definedName name="DIRECTO554">#REF!</definedName>
    <definedName name="DIRECTO555">#REF!</definedName>
    <definedName name="DIRECTO556">#REF!</definedName>
    <definedName name="DIRECTO557">#REF!</definedName>
    <definedName name="DIRECTO558">#REF!</definedName>
    <definedName name="DIRECTO559">#REF!</definedName>
    <definedName name="DIRECTO56">#REF!</definedName>
    <definedName name="DIRECTO560">#REF!</definedName>
    <definedName name="DIRECTO561">#REF!</definedName>
    <definedName name="DIRECTO562">#REF!</definedName>
    <definedName name="DIRECTO563">#REF!</definedName>
    <definedName name="DIRECTO564">#REF!</definedName>
    <definedName name="DIRECTO565">#REF!</definedName>
    <definedName name="DIRECTO566">#REF!</definedName>
    <definedName name="DIRECTO567">#REF!</definedName>
    <definedName name="DIRECTO568">#REF!</definedName>
    <definedName name="DIRECTO569">#REF!</definedName>
    <definedName name="DIRECTO57">#REF!</definedName>
    <definedName name="DIRECTO570">#REF!</definedName>
    <definedName name="DIRECTO571">#REF!</definedName>
    <definedName name="DIRECTO572">#REF!</definedName>
    <definedName name="DIRECTO573">#REF!</definedName>
    <definedName name="DIRECTO574">#REF!</definedName>
    <definedName name="DIRECTO575">#REF!</definedName>
    <definedName name="DIRECTO576">#REF!</definedName>
    <definedName name="DIRECTO577">#REF!</definedName>
    <definedName name="DIRECTO578">#REF!</definedName>
    <definedName name="DIRECTO579">#REF!</definedName>
    <definedName name="DIRECTO58">#REF!</definedName>
    <definedName name="DIRECTO580">#REF!</definedName>
    <definedName name="DIRECTO581">#REF!</definedName>
    <definedName name="DIRECTO582">#REF!</definedName>
    <definedName name="DIRECTO583">#REF!</definedName>
    <definedName name="DIRECTO584">#REF!</definedName>
    <definedName name="DIRECTO585">#REF!</definedName>
    <definedName name="DIRECTO586">#REF!</definedName>
    <definedName name="DIRECTO587">#REF!</definedName>
    <definedName name="DIRECTO588">#REF!</definedName>
    <definedName name="DIRECTO589">#REF!</definedName>
    <definedName name="DIRECTO59">#REF!</definedName>
    <definedName name="DIRECTO590">#REF!</definedName>
    <definedName name="DIRECTO591">#REF!</definedName>
    <definedName name="DIRECTO592">#REF!</definedName>
    <definedName name="DIRECTO593">#REF!</definedName>
    <definedName name="DIRECTO594">#REF!</definedName>
    <definedName name="DIRECTO595">#REF!</definedName>
    <definedName name="DIRECTO596">#REF!</definedName>
    <definedName name="DIRECTO597">#REF!</definedName>
    <definedName name="DIRECTO598">#REF!</definedName>
    <definedName name="DIRECTO599">#REF!</definedName>
    <definedName name="DIRECTO6">#REF!</definedName>
    <definedName name="DIRECTO60">#REF!</definedName>
    <definedName name="DIRECTO600">#REF!</definedName>
    <definedName name="DIRECTO601">#REF!</definedName>
    <definedName name="DIRECTO602">#REF!</definedName>
    <definedName name="DIRECTO603">#REF!</definedName>
    <definedName name="DIRECTO604">#REF!</definedName>
    <definedName name="DIRECTO605">#REF!</definedName>
    <definedName name="DIRECTO606">#REF!</definedName>
    <definedName name="DIRECTO607">#REF!</definedName>
    <definedName name="DIRECTO608">#REF!</definedName>
    <definedName name="DIRECTO609">#REF!</definedName>
    <definedName name="DIRECTO61">#REF!</definedName>
    <definedName name="DIRECTO610">#REF!</definedName>
    <definedName name="DIRECTO611">#REF!</definedName>
    <definedName name="DIRECTO612">#REF!</definedName>
    <definedName name="DIRECTO613">#REF!</definedName>
    <definedName name="DIRECTO614">#REF!</definedName>
    <definedName name="DIRECTO615">#REF!</definedName>
    <definedName name="DIRECTO616">#REF!</definedName>
    <definedName name="DIRECTO617">#REF!</definedName>
    <definedName name="DIRECTO618">#REF!</definedName>
    <definedName name="DIRECTO619">#REF!</definedName>
    <definedName name="DIRECTO62">#REF!</definedName>
    <definedName name="DIRECTO620">#REF!</definedName>
    <definedName name="DIRECTO621">#REF!</definedName>
    <definedName name="DIRECTO622">#REF!</definedName>
    <definedName name="DIRECTO623">#REF!</definedName>
    <definedName name="DIRECTO624">#REF!</definedName>
    <definedName name="DIRECTO625">#REF!</definedName>
    <definedName name="DIRECTO626">#REF!</definedName>
    <definedName name="DIRECTO627">#REF!</definedName>
    <definedName name="DIRECTO628">#REF!</definedName>
    <definedName name="DIRECTO629">#REF!</definedName>
    <definedName name="DIRECTO63">#REF!</definedName>
    <definedName name="DIRECTO630">#REF!</definedName>
    <definedName name="DIRECTO631">#REF!</definedName>
    <definedName name="DIRECTO632">#REF!</definedName>
    <definedName name="DIRECTO633">#REF!</definedName>
    <definedName name="DIRECTO634">#REF!</definedName>
    <definedName name="DIRECTO635">#REF!</definedName>
    <definedName name="DIRECTO636">#REF!</definedName>
    <definedName name="DIRECTO637">#REF!</definedName>
    <definedName name="DIRECTO638">#REF!</definedName>
    <definedName name="DIRECTO639">#REF!</definedName>
    <definedName name="DIRECTO64">#REF!</definedName>
    <definedName name="DIRECTO640">#REF!</definedName>
    <definedName name="DIRECTO641">#REF!</definedName>
    <definedName name="DIRECTO642">#REF!</definedName>
    <definedName name="DIRECTO643">#REF!</definedName>
    <definedName name="DIRECTO644">#REF!</definedName>
    <definedName name="DIRECTO645">#REF!</definedName>
    <definedName name="DIRECTO646">#REF!</definedName>
    <definedName name="DIRECTO647">#REF!</definedName>
    <definedName name="DIRECTO648">#REF!</definedName>
    <definedName name="DIRECTO649">#REF!</definedName>
    <definedName name="DIRECTO65">#REF!</definedName>
    <definedName name="DIRECTO650">#REF!</definedName>
    <definedName name="DIRECTO651">#REF!</definedName>
    <definedName name="DIRECTO652">#REF!</definedName>
    <definedName name="DIRECTO653">#REF!</definedName>
    <definedName name="DIRECTO654">#REF!</definedName>
    <definedName name="DIRECTO655">#REF!</definedName>
    <definedName name="DIRECTO656">#REF!</definedName>
    <definedName name="DIRECTO657">#REF!</definedName>
    <definedName name="DIRECTO658">#REF!</definedName>
    <definedName name="DIRECTO659">#REF!</definedName>
    <definedName name="DIRECTO66">#REF!</definedName>
    <definedName name="DIRECTO660">#REF!</definedName>
    <definedName name="DIRECTO661">#REF!</definedName>
    <definedName name="DIRECTO662">#REF!</definedName>
    <definedName name="DIRECTO663">#REF!</definedName>
    <definedName name="DIRECTO664">#REF!</definedName>
    <definedName name="DIRECTO665">#REF!</definedName>
    <definedName name="DIRECTO666">#REF!</definedName>
    <definedName name="DIRECTO667">#REF!</definedName>
    <definedName name="DIRECTO668">#REF!</definedName>
    <definedName name="DIRECTO669">#REF!</definedName>
    <definedName name="DIRECTO67">#REF!</definedName>
    <definedName name="DIRECTO670">#REF!</definedName>
    <definedName name="DIRECTO671">#REF!</definedName>
    <definedName name="DIRECTO672">#REF!</definedName>
    <definedName name="DIRECTO673">#REF!</definedName>
    <definedName name="DIRECTO674">#REF!</definedName>
    <definedName name="DIRECTO675">#REF!</definedName>
    <definedName name="DIRECTO676">#REF!</definedName>
    <definedName name="DIRECTO677">#REF!</definedName>
    <definedName name="DIRECTO678">#REF!</definedName>
    <definedName name="DIRECTO679">#REF!</definedName>
    <definedName name="DIRECTO68">#REF!</definedName>
    <definedName name="DIRECTO680">#REF!</definedName>
    <definedName name="DIRECTO681">#REF!</definedName>
    <definedName name="DIRECTO682">#REF!</definedName>
    <definedName name="DIRECTO683">#REF!</definedName>
    <definedName name="DIRECTO684">#REF!</definedName>
    <definedName name="DIRECTO685">#REF!</definedName>
    <definedName name="DIRECTO686">#REF!</definedName>
    <definedName name="DIRECTO687">#REF!</definedName>
    <definedName name="DIRECTO688">#REF!</definedName>
    <definedName name="DIRECTO689">#REF!</definedName>
    <definedName name="DIRECTO69">#REF!</definedName>
    <definedName name="DIRECTO690">#REF!</definedName>
    <definedName name="DIRECTO691">#REF!</definedName>
    <definedName name="DIRECTO692">#REF!</definedName>
    <definedName name="DIRECTO693">#REF!</definedName>
    <definedName name="DIRECTO694">#REF!</definedName>
    <definedName name="DIRECTO695">#REF!</definedName>
    <definedName name="DIRECTO696">#REF!</definedName>
    <definedName name="DIRECTO697">#REF!</definedName>
    <definedName name="DIRECTO698">#REF!</definedName>
    <definedName name="DIRECTO69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.45">#REF!</definedName>
    <definedName name="DIRECTO7.46">#REF!</definedName>
    <definedName name="DIRECTO70">#REF!</definedName>
    <definedName name="DIRECTO70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rector">#REF!</definedName>
    <definedName name="Director_Administrativo">#REF!</definedName>
    <definedName name="DIRECTORTECNICO">#REF!</definedName>
    <definedName name="Discount_Lumpsum">#REF!</definedName>
    <definedName name="discount_percent">#REF!</definedName>
    <definedName name="discount2">#REF!</definedName>
    <definedName name="discount3">#REF!</definedName>
    <definedName name="discount4">#REF!</definedName>
    <definedName name="DiscRateHigh">#REF!</definedName>
    <definedName name="DiscRateMed">#REF!</definedName>
    <definedName name="DISEÑOMARSHALL" localSheetId="5">#REF!</definedName>
    <definedName name="DISEÑOMARSHALL">#REF!</definedName>
    <definedName name="Disolvente_Thinner">#REF!</definedName>
    <definedName name="Disp._jabón_liq_x_22_oz.">#REF!</definedName>
    <definedName name="Dispensador_Jabon_Liquido_Ref._B_4063">#REF!</definedName>
    <definedName name="Dispensador_Toallas_de_Papel_Ref._B_369">#REF!</definedName>
    <definedName name="display_area_2">#REF!</definedName>
    <definedName name="DISPONIBILIDAD">#REF!</definedName>
    <definedName name="DIST1">#REF!</definedName>
    <definedName name="DIST2">#REF!</definedName>
    <definedName name="DIST3">#REF!</definedName>
    <definedName name="DIST4">#REF!</definedName>
    <definedName name="DIST5">#REF!</definedName>
    <definedName name="DIST6">#REF!</definedName>
    <definedName name="Distancia">#REF!</definedName>
    <definedName name="DistanciasPRS7801">#REF!</definedName>
    <definedName name="DistanciasPRS9003">#REF!</definedName>
    <definedName name="DistanciasPRS9004">#REF!</definedName>
    <definedName name="distrital">#REF!</definedName>
    <definedName name="Div_Mod_llenas_h_0.95_m">#REF!</definedName>
    <definedName name="Div_Mod_llenas_h_1.35_m.">#REF!</definedName>
    <definedName name="Div_Mod_llenas_h_2.5_p_te">#REF!</definedName>
    <definedName name="Div_Mod_mixtas_h_1.75_m">#REF!</definedName>
    <definedName name="Div_Mod_mixtas_h_2.5_p_te">#REF!</definedName>
    <definedName name="div_pay">#REF!</definedName>
    <definedName name="DIVERSOS">#REF!</definedName>
    <definedName name="Divis_ducha_en_Al_y_acril">#REF!</definedName>
    <definedName name="Division_acrilica_para_ducha">#REF!</definedName>
    <definedName name="Division_acrilica_para_ducha_11">#REF!</definedName>
    <definedName name="División_Asbesto_Cemento">#REF!</definedName>
    <definedName name="División_mad._tipo_panel">#REF!</definedName>
    <definedName name="dj">#REF!</definedName>
    <definedName name="djdytj" localSheetId="10" hidden="1">{"TAB1",#N/A,TRUE,"GENERAL";"TAB2",#N/A,TRUE,"GENERAL";"TAB3",#N/A,TRUE,"GENERAL";"TAB4",#N/A,TRUE,"GENERAL";"TAB5",#N/A,TRUE,"GENERAL"}</definedName>
    <definedName name="djdytj" localSheetId="2" hidden="1">{"TAB1",#N/A,TRUE,"GENERAL";"TAB2",#N/A,TRUE,"GENERAL";"TAB3",#N/A,TRUE,"GENERAL";"TAB4",#N/A,TRUE,"GENERAL";"TAB5",#N/A,TRUE,"GENERAL"}</definedName>
    <definedName name="djdytj">#REF!</definedName>
    <definedName name="dl">#REF!</definedName>
    <definedName name="DLKFK">#REF!</definedName>
    <definedName name="DM">#REF!</definedName>
    <definedName name="DMD">#REF!</definedName>
    <definedName name="DMxUS">#REF!</definedName>
    <definedName name="DNANBNAD">#REF!</definedName>
    <definedName name="do">#REF!</definedName>
    <definedName name="Doc__2637_03_xxxxxx" comment="Escriba aqui el número del documento, dependiendo del capítulo que haga referencia las memorias de cantidades" localSheetId="0">#REF!</definedName>
    <definedName name="Doc__2637_03_xxxxxx" comment="Escriba aqui el número del documento, dependiendo del capítulo que haga referencia las memorias de cantidades" localSheetId="1">#REF!</definedName>
    <definedName name="Doc__2637_03_xxxxxx" comment="Escriba aqui el número del documento, dependiendo del capítulo que haga referencia las memorias de cantidades">#REF!</definedName>
    <definedName name="Documentacion_y_Marquillado">#REF!</definedName>
    <definedName name="Documentstatus">#REF!</definedName>
    <definedName name="Documentstatus1">#REF!</definedName>
    <definedName name="DOL">#REF!</definedName>
    <definedName name="dolar">#REF!</definedName>
    <definedName name="DOLLAR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mo_Acrilico_0_90_x_0_90">#REF!</definedName>
    <definedName name="Domo_Acrilico_0_90_x_0_90_11">#REF!</definedName>
    <definedName name="Domos_acrílicos_1.10_x_1.10">#REF!</definedName>
    <definedName name="DOR">#REF!</definedName>
    <definedName name="DOS">#REF!</definedName>
    <definedName name="DOS_1">#NAME?</definedName>
    <definedName name="DOS_2">#NAME?</definedName>
    <definedName name="DOS_4">#NAME?</definedName>
    <definedName name="DOS_6">#NAME?</definedName>
    <definedName name="DOS_7">#NAME?</definedName>
    <definedName name="DOS_8">#NAME?</definedName>
    <definedName name="DOT">#REF!</definedName>
    <definedName name="dota">#REF!</definedName>
    <definedName name="DOTACIO">#REF!</definedName>
    <definedName name="DOTACION">#REF!</definedName>
    <definedName name="DOTACIÓN">#REF!</definedName>
    <definedName name="Dovelas_piedra_L_0_80_m.">#REF!</definedName>
    <definedName name="Dovelas_piedra_l_1_20">#REF!</definedName>
    <definedName name="Dp">#REF!</definedName>
    <definedName name="DPF">#REF!</definedName>
    <definedName name="DPI">#REF!</definedName>
    <definedName name="DPI1_1">#REF!</definedName>
    <definedName name="DPI1_1_1">#REF!</definedName>
    <definedName name="DPR">#REF!</definedName>
    <definedName name="DPY">#REF!</definedName>
    <definedName name="DPY1_1">#REF!</definedName>
    <definedName name="DPY1_1_1">#REF!</definedName>
    <definedName name="DRAWING_LEAD_TIME">#REF!</definedName>
    <definedName name="Drenaje06">#REF!</definedName>
    <definedName name="drf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TOS1">#REF!</definedName>
    <definedName name="dry" localSheetId="10" hidden="1">{"via1",#N/A,TRUE,"general";"via2",#N/A,TRUE,"general";"via3",#N/A,TRUE,"general"}</definedName>
    <definedName name="dry" localSheetId="2" hidden="1">{"via1",#N/A,TRUE,"general";"via2",#N/A,TRUE,"general";"via3",#N/A,TRUE,"general"}</definedName>
    <definedName name="dry">#REF!</definedName>
    <definedName name="DS">#REF!</definedName>
    <definedName name="DSA">#REF!</definedName>
    <definedName name="DSAD" localSheetId="10" hidden="1">{"via1",#N/A,TRUE,"general";"via2",#N/A,TRUE,"general";"via3",#N/A,TRUE,"general"}</definedName>
    <definedName name="DSAD" localSheetId="2" hidden="1">{"via1",#N/A,TRUE,"general";"via2",#N/A,TRUE,"general";"via3",#N/A,TRUE,"general"}</definedName>
    <definedName name="DSAD">#REF!</definedName>
    <definedName name="dsadfp" localSheetId="10" hidden="1">{"TAB1",#N/A,TRUE,"GENERAL";"TAB2",#N/A,TRUE,"GENERAL";"TAB3",#N/A,TRUE,"GENERAL";"TAB4",#N/A,TRUE,"GENERAL";"TAB5",#N/A,TRUE,"GENERAL"}</definedName>
    <definedName name="dsadfp" localSheetId="2" hidden="1">{"TAB1",#N/A,TRUE,"GENERAL";"TAB2",#N/A,TRUE,"GENERAL";"TAB3",#N/A,TRUE,"GENERAL";"TAB4",#N/A,TRUE,"GENERAL";"TAB5",#N/A,TRUE,"GENERAL"}</definedName>
    <definedName name="dsadfp">#REF!</definedName>
    <definedName name="DSAF">#REF!</definedName>
    <definedName name="DSAGASG">#REF!</definedName>
    <definedName name="Dsbcm">#REF!</definedName>
    <definedName name="DsctoFondo">#REF!</definedName>
    <definedName name="DsctoPension">#REF!</definedName>
    <definedName name="DsctoSalud">#REF!</definedName>
    <definedName name="DSD" localSheetId="10" hidden="1">{"via1",#N/A,TRUE,"general";"via2",#N/A,TRUE,"general";"via3",#N/A,TRUE,"general"}</definedName>
    <definedName name="DSD" localSheetId="2" hidden="1">{"via1",#N/A,TRUE,"general";"via2",#N/A,TRUE,"general";"via3",#N/A,TRUE,"general"}</definedName>
    <definedName name="DSD">#REF!</definedName>
    <definedName name="dsdads4" localSheetId="10" hidden="1">{"TAB1",#N/A,TRUE,"GENERAL";"TAB2",#N/A,TRUE,"GENERAL";"TAB3",#N/A,TRUE,"GENERAL";"TAB4",#N/A,TRUE,"GENERAL";"TAB5",#N/A,TRUE,"GENERAL"}</definedName>
    <definedName name="dsdads4" localSheetId="2" hidden="1">{"TAB1",#N/A,TRUE,"GENERAL";"TAB2",#N/A,TRUE,"GENERAL";"TAB3",#N/A,TRUE,"GENERAL";"TAB4",#N/A,TRUE,"GENERAL";"TAB5",#N/A,TRUE,"GENERAL"}</definedName>
    <definedName name="dsdads4">#REF!</definedName>
    <definedName name="DSDSD">#N/A</definedName>
    <definedName name="DSF" localSheetId="10" hidden="1">{"via1",#N/A,TRUE,"general";"via2",#N/A,TRUE,"general";"via3",#N/A,TRUE,"general"}</definedName>
    <definedName name="DSF" localSheetId="2" hidden="1">{"via1",#N/A,TRUE,"general";"via2",#N/A,TRUE,"general";"via3",#N/A,TRUE,"general"}</definedName>
    <definedName name="DSF">#REF!</definedName>
    <definedName name="DSFC">#REF!</definedName>
    <definedName name="DSFCVTY" localSheetId="10" hidden="1">{"TAB1",#N/A,TRUE,"GENERAL";"TAB2",#N/A,TRUE,"GENERAL";"TAB3",#N/A,TRUE,"GENERAL";"TAB4",#N/A,TRUE,"GENERAL";"TAB5",#N/A,TRUE,"GENERAL"}</definedName>
    <definedName name="DSFCVTY" localSheetId="2" hidden="1">{"TAB1",#N/A,TRUE,"GENERAL";"TAB2",#N/A,TRUE,"GENERAL";"TAB3",#N/A,TRUE,"GENERAL";"TAB4",#N/A,TRUE,"GENERAL";"TAB5",#N/A,TRUE,"GENERAL"}</definedName>
    <definedName name="DSFCVTY">#REF!</definedName>
    <definedName name="dsfg" localSheetId="10" hidden="1">{"via1",#N/A,TRUE,"general";"via2",#N/A,TRUE,"general";"via3",#N/A,TRUE,"general"}</definedName>
    <definedName name="dsfg" localSheetId="2" hidden="1">{"via1",#N/A,TRUE,"general";"via2",#N/A,TRUE,"general";"via3",#N/A,TRUE,"general"}</definedName>
    <definedName name="dsfg">#REF!</definedName>
    <definedName name="dsfhgfdh" localSheetId="10" hidden="1">{"TAB1",#N/A,TRUE,"GENERAL";"TAB2",#N/A,TRUE,"GENERAL";"TAB3",#N/A,TRUE,"GENERAL";"TAB4",#N/A,TRUE,"GENERAL";"TAB5",#N/A,TRUE,"GENERAL"}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>#REF!</definedName>
    <definedName name="dsfsdf" localSheetId="10" hidden="1">{"via1",#N/A,TRUE,"general";"via2",#N/A,TRUE,"general";"via3",#N/A,TRUE,"general"}</definedName>
    <definedName name="dsfsdf" localSheetId="2" hidden="1">{"via1",#N/A,TRUE,"general";"via2",#N/A,TRUE,"general";"via3",#N/A,TRUE,"general"}</definedName>
    <definedName name="dsfsdf">#REF!</definedName>
    <definedName name="DSFSDFCXV" localSheetId="10" hidden="1">{"TAB1",#N/A,TRUE,"GENERAL";"TAB2",#N/A,TRUE,"GENERAL";"TAB3",#N/A,TRUE,"GENERAL";"TAB4",#N/A,TRUE,"GENERAL";"TAB5",#N/A,TRUE,"GENERAL"}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>#REF!</definedName>
    <definedName name="dsfsvm" localSheetId="10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>#REF!</definedName>
    <definedName name="dsftbv" localSheetId="10" hidden="1">{"via1",#N/A,TRUE,"general";"via2",#N/A,TRUE,"general";"via3",#N/A,TRUE,"general"}</definedName>
    <definedName name="dsftbv" localSheetId="2" hidden="1">{"via1",#N/A,TRUE,"general";"via2",#N/A,TRUE,"general";"via3",#N/A,TRUE,"general"}</definedName>
    <definedName name="dsftbv">#REF!</definedName>
    <definedName name="DSP">#REF!</definedName>
    <definedName name="DSP1_1">#REF!</definedName>
    <definedName name="DSP1_1_1">#REF!</definedName>
    <definedName name="dsryifs">#REF!</definedName>
    <definedName name="DSV" localSheetId="5">#REF!</definedName>
    <definedName name="DSV">#REF!</definedName>
    <definedName name="dt">#REF!</definedName>
    <definedName name="DTBASICOS">#REF!</definedName>
    <definedName name="dtf">#REF!</definedName>
    <definedName name="DTFSMedida">#REF!</definedName>
    <definedName name="DtmFechaCotizacion">#REF!</definedName>
    <definedName name="DtmFechVigenCotiza">#REF!</definedName>
    <definedName name="Dtoi">#REF!</definedName>
    <definedName name="dtrhj" localSheetId="10" hidden="1">{"via1",#N/A,TRUE,"general";"via2",#N/A,TRUE,"general";"via3",#N/A,TRUE,"general"}</definedName>
    <definedName name="dtrhj" localSheetId="2" hidden="1">{"via1",#N/A,TRUE,"general";"via2",#N/A,TRUE,"general";"via3",#N/A,TRUE,"general"}</definedName>
    <definedName name="dtrhj">#REF!</definedName>
    <definedName name="DTS">#REF!</definedName>
    <definedName name="ducha_antivandalica_mezclador">#REF!</definedName>
    <definedName name="Ducha_Tayrona">#REF!</definedName>
    <definedName name="Ducha_Tayrona_11">#REF!</definedName>
    <definedName name="DUCHATAYRONATOT">#REF!</definedName>
    <definedName name="DUCHATAYRONATOT_11">#REF!</definedName>
    <definedName name="DUCTO">#REF!</definedName>
    <definedName name="Ducto_PVC_3__T._pesado">#REF!</definedName>
    <definedName name="duela_de_pandala">#REF!</definedName>
    <definedName name="Duitama">#REF!</definedName>
    <definedName name="DUKIK">#REF!</definedName>
    <definedName name="DURACION">#REF!</definedName>
    <definedName name="DuracionMeses">#REF!</definedName>
    <definedName name="DuracionSemanas">#REF!</definedName>
    <definedName name="Durmiente_3_m">#REF!</definedName>
    <definedName name="Durmiente_4_4_cm">#REF!</definedName>
    <definedName name="Durmiente_5_5">#REF!</definedName>
    <definedName name="Durmiente_Abarco_4m">#REF!</definedName>
    <definedName name="Durmiente_Ordinario_4m">#REF!</definedName>
    <definedName name="Duropiso_Corona_33x33">#REF!</definedName>
    <definedName name="duver">#REF!</definedName>
    <definedName name="Dv">#REF!</definedName>
    <definedName name="dvzbgx">#REF!</definedName>
    <definedName name="DW">#REF!</definedName>
    <definedName name="dwd">#REF!</definedName>
    <definedName name="dxd">#REF!</definedName>
    <definedName name="dxfgg" localSheetId="10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>#REF!</definedName>
    <definedName name="DZ.Main" hidden="1">#REF!</definedName>
    <definedName name="dzbad">#REF!</definedName>
    <definedName name="e">#REF!</definedName>
    <definedName name="E.ca">#REF!</definedName>
    <definedName name="E.co">#REF!</definedName>
    <definedName name="E_03">#REF!</definedName>
    <definedName name="E1002P">#REF!</definedName>
    <definedName name="E1003P">#REF!</definedName>
    <definedName name="E1005P">#REF!</definedName>
    <definedName name="E101A">#REF!</definedName>
    <definedName name="E1101A">#REF!</definedName>
    <definedName name="e11e1111">#REF!</definedName>
    <definedName name="E201A">#REF!</definedName>
    <definedName name="E202A">#REF!</definedName>
    <definedName name="E301A">#REF!</definedName>
    <definedName name="E302A">#REF!</definedName>
    <definedName name="E303P">#REF!</definedName>
    <definedName name="E303S">#REF!</definedName>
    <definedName name="E304P">#REF!</definedName>
    <definedName name="E304S">#REF!</definedName>
    <definedName name="e3e33" localSheetId="10" hidden="1">{"via1",#N/A,TRUE,"general";"via2",#N/A,TRUE,"general";"via3",#N/A,TRUE,"general"}</definedName>
    <definedName name="e3e33" localSheetId="2" hidden="1">{"via1",#N/A,TRUE,"general";"via2",#N/A,TRUE,"general";"via3",#N/A,TRUE,"general"}</definedName>
    <definedName name="e3e33">#REF!</definedName>
    <definedName name="e3sdafsdaff">#REF!</definedName>
    <definedName name="E401P">#REF!</definedName>
    <definedName name="E401S">#REF!</definedName>
    <definedName name="E43.63">#REF!</definedName>
    <definedName name="E501P">#REF!</definedName>
    <definedName name="E501S">#REF!</definedName>
    <definedName name="E601P">#REF!</definedName>
    <definedName name="E601S">#REF!</definedName>
    <definedName name="E602P">#REF!</definedName>
    <definedName name="E602S">#REF!</definedName>
    <definedName name="E603P">#REF!</definedName>
    <definedName name="E603S">#REF!</definedName>
    <definedName name="E604P">#REF!</definedName>
    <definedName name="E604S">#REF!</definedName>
    <definedName name="E605S">#REF!</definedName>
    <definedName name="E701P">#REF!</definedName>
    <definedName name="E701S">#REF!</definedName>
    <definedName name="E702A">#REF!</definedName>
    <definedName name="E703P">#REF!</definedName>
    <definedName name="E703S">#REF!</definedName>
    <definedName name="E704P">#REF!</definedName>
    <definedName name="E704S">#REF!</definedName>
    <definedName name="E705S">#REF!</definedName>
    <definedName name="E706S">#REF!</definedName>
    <definedName name="E707S">#REF!</definedName>
    <definedName name="E801A">#REF!</definedName>
    <definedName name="E802P">#REF!</definedName>
    <definedName name="E802S">#REF!</definedName>
    <definedName name="E803S">#REF!</definedName>
    <definedName name="E804S">#REF!</definedName>
    <definedName name="EC">#REF!</definedName>
    <definedName name="echdaadf">#REF!</definedName>
    <definedName name="ECP">#REF!</definedName>
    <definedName name="ECP1_1">#REF!</definedName>
    <definedName name="ECP1_1_1">#REF!</definedName>
    <definedName name="ED">#REF!</definedName>
    <definedName name="EDAEMP">#REF!</definedName>
    <definedName name="edafa">#REF!</definedName>
    <definedName name="EDAGRAVA">#REF!</definedName>
    <definedName name="EDAIMP">#REF!</definedName>
    <definedName name="EDAL">#REF!</definedName>
    <definedName name="EDAP">#REF!</definedName>
    <definedName name="EDBORD">#REF!</definedName>
    <definedName name="EDC">#REF!</definedName>
    <definedName name="EDCARC">#REF!</definedName>
    <definedName name="EDCUN">#REF!</definedName>
    <definedName name="EDDES">#REF!</definedName>
    <definedName name="EDEDWSWQA" localSheetId="10" hidden="1">{"TAB1",#N/A,TRUE,"GENERAL";"TAB2",#N/A,TRUE,"GENERAL";"TAB3",#N/A,TRUE,"GENERAL";"TAB4",#N/A,TRUE,"GENERAL";"TAB5",#N/A,TRUE,"GENERAL"}</definedName>
    <definedName name="EDEDWSWQA" localSheetId="2" hidden="1">{"TAB1",#N/A,TRUE,"GENERAL";"TAB2",#N/A,TRUE,"GENERAL";"TAB3",#N/A,TRUE,"GENERAL";"TAB4",#N/A,TRUE,"GENERAL";"TAB5",#N/A,TRUE,"GENERAL"}</definedName>
    <definedName name="EDEDWSWQA">#REF!</definedName>
    <definedName name="edfew">#REF!</definedName>
    <definedName name="edfwers">#REF!</definedName>
    <definedName name="edgfhmn" localSheetId="10" hidden="1">{"via1",#N/A,TRUE,"general";"via2",#N/A,TRUE,"general";"via3",#N/A,TRUE,"general"}</definedName>
    <definedName name="edgfhmn" localSheetId="2" hidden="1">{"via1",#N/A,TRUE,"general";"via2",#N/A,TRUE,"general";"via3",#N/A,TRUE,"general"}</definedName>
    <definedName name="edgfhmn">#REF!</definedName>
    <definedName name="edil">#REF!</definedName>
    <definedName name="edo" localSheetId="56" hidden="1">{#N/A,#N/A,FALSE,"310.1";#N/A,#N/A,FALSE,"321.1";#N/A,#N/A,FALSE,"320.3";#N/A,#N/A,FALSE,"330.1"}</definedName>
    <definedName name="edo" localSheetId="57" hidden="1">{#N/A,#N/A,FALSE,"310.1";#N/A,#N/A,FALSE,"321.1";#N/A,#N/A,FALSE,"320.3";#N/A,#N/A,FALSE,"330.1"}</definedName>
    <definedName name="edo" localSheetId="58" hidden="1">{#N/A,#N/A,FALSE,"310.1";#N/A,#N/A,FALSE,"321.1";#N/A,#N/A,FALSE,"320.3";#N/A,#N/A,FALSE,"330.1"}</definedName>
    <definedName name="edo" hidden="1">{#N/A,#N/A,FALSE,"310.1";#N/A,#N/A,FALSE,"321.1";#N/A,#N/A,FALSE,"320.3";#N/A,#N/A,FALSE,"330.1"}</definedName>
    <definedName name="EDRELLENO">#REF!</definedName>
    <definedName name="edthdh">#REF!</definedName>
    <definedName name="EDWIN">#REF!</definedName>
    <definedName name="EE">#REF!</definedName>
    <definedName name="EEE">#REF!</definedName>
    <definedName name="eeedfr" localSheetId="10" hidden="1">{"TAB1",#N/A,TRUE,"GENERAL";"TAB2",#N/A,TRUE,"GENERAL";"TAB3",#N/A,TRUE,"GENERAL";"TAB4",#N/A,TRUE,"GENERAL";"TAB5",#N/A,TRUE,"GENERAL"}</definedName>
    <definedName name="eeedfr" localSheetId="2" hidden="1">{"TAB1",#N/A,TRUE,"GENERAL";"TAB2",#N/A,TRUE,"GENERAL";"TAB3",#N/A,TRUE,"GENERAL";"TAB4",#N/A,TRUE,"GENERAL";"TAB5",#N/A,TRUE,"GENERAL"}</definedName>
    <definedName name="eeedfr">#REF!</definedName>
    <definedName name="eeee">#REF!</definedName>
    <definedName name="EEEEEE">#REF!</definedName>
    <definedName name="eeeeeeeeee">#REF!</definedName>
    <definedName name="eeeeeeeeeee">#REF!</definedName>
    <definedName name="eeeeeeeeeeee">#REF!</definedName>
    <definedName name="eeeeer" localSheetId="10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>#REF!</definedName>
    <definedName name="eeerfd" localSheetId="10" hidden="1">{"via1",#N/A,TRUE,"general";"via2",#N/A,TRUE,"general";"via3",#N/A,TRUE,"general"}</definedName>
    <definedName name="eeerfd" localSheetId="2" hidden="1">{"via1",#N/A,TRUE,"general";"via2",#N/A,TRUE,"general";"via3",#N/A,TRUE,"general"}</definedName>
    <definedName name="eeerfd">#REF!</definedName>
    <definedName name="eefghsdg">#REF!</definedName>
    <definedName name="EER">#REF!</definedName>
    <definedName name="EES">#REF!</definedName>
    <definedName name="EF">#REF!</definedName>
    <definedName name="EFA">#REF!</definedName>
    <definedName name="efectcjq" localSheetId="0">#REF!</definedName>
    <definedName name="efectcjq" localSheetId="1">#REF!</definedName>
    <definedName name="efectcjq" localSheetId="5">#REF!</definedName>
    <definedName name="efectcjq">"#REF!"</definedName>
    <definedName name="efectcjq_1">"#REF!"</definedName>
    <definedName name="efectcjq_2">"#REF!"</definedName>
    <definedName name="efectcjq_3">"#REF!"</definedName>
    <definedName name="efectcjq_4">"#REF!"</definedName>
    <definedName name="efectcjq_5">"#REF!"</definedName>
    <definedName name="efectcjq1" localSheetId="5">#REF!</definedName>
    <definedName name="efectcjq1">#REF!</definedName>
    <definedName name="efectcjq3" localSheetId="5">#REF!</definedName>
    <definedName name="efectcjq3">#REF!</definedName>
    <definedName name="efef" localSheetId="10" hidden="1">{"TAB1",#N/A,TRUE,"GENERAL";"TAB2",#N/A,TRUE,"GENERAL";"TAB3",#N/A,TRUE,"GENERAL";"TAB4",#N/A,TRUE,"GENERAL";"TAB5",#N/A,TRUE,"GENERAL"}</definedName>
    <definedName name="efef" localSheetId="2" hidden="1">{"TAB1",#N/A,TRUE,"GENERAL";"TAB2",#N/A,TRUE,"GENERAL";"TAB3",#N/A,TRUE,"GENERAL";"TAB4",#N/A,TRUE,"GENERAL";"TAB5",#N/A,TRUE,"GENERAL"}</definedName>
    <definedName name="efef">#REF!</definedName>
    <definedName name="efer" localSheetId="10" hidden="1">{"via1",#N/A,TRUE,"general";"via2",#N/A,TRUE,"general";"via3",#N/A,TRUE,"general"}</definedName>
    <definedName name="efer" localSheetId="2" hidden="1">{"via1",#N/A,TRUE,"general";"via2",#N/A,TRUE,"general";"via3",#N/A,TRUE,"general"}</definedName>
    <definedName name="efer">#REF!</definedName>
    <definedName name="EFF">#REF!</definedName>
    <definedName name="efwef">#REF!</definedName>
    <definedName name="egeg" localSheetId="10" hidden="1">{"TAB1",#N/A,TRUE,"GENERAL";"TAB2",#N/A,TRUE,"GENERAL";"TAB3",#N/A,TRUE,"GENERAL";"TAB4",#N/A,TRUE,"GENERAL";"TAB5",#N/A,TRUE,"GENERAL"}</definedName>
    <definedName name="egeg" localSheetId="2" hidden="1">{"TAB1",#N/A,TRUE,"GENERAL";"TAB2",#N/A,TRUE,"GENERAL";"TAB3",#N/A,TRUE,"GENERAL";"TAB4",#N/A,TRUE,"GENERAL";"TAB5",#N/A,TRUE,"GENERAL"}</definedName>
    <definedName name="egeg">#REF!</definedName>
    <definedName name="EGRESOS">#REF!</definedName>
    <definedName name="EGRG">#REF!</definedName>
    <definedName name="egtrgthrt" localSheetId="10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>#REF!</definedName>
    <definedName name="EH">#REF!</definedName>
    <definedName name="EHH">#REF!</definedName>
    <definedName name="EHm">#REF!</definedName>
    <definedName name="EHMES">#REF!</definedName>
    <definedName name="EHS">#REF!</definedName>
    <definedName name="EINAR">#REF!</definedName>
    <definedName name="EJEC">#REF!</definedName>
    <definedName name="Ejecutivo">#REF!</definedName>
    <definedName name="EKA">#REF!</definedName>
    <definedName name="el">#REF!</definedName>
    <definedName name="ELAGRAVA">#REF!</definedName>
    <definedName name="ELB">#REF!</definedName>
    <definedName name="ELEC_EQU">#REF!</definedName>
    <definedName name="ELEC_MAT">#REF!</definedName>
    <definedName name="Elec1">#REF!</definedName>
    <definedName name="Elec2">#REF!</definedName>
    <definedName name="Elec3">#REF!</definedName>
    <definedName name="ElectConsPrice">#REF!</definedName>
    <definedName name="ElectDemandPrice">#REF!</definedName>
    <definedName name="ELECTRICISTA">#REF!</definedName>
    <definedName name="Electricos2">#REF!</definedName>
    <definedName name="ElectricosA">#REF!</definedName>
    <definedName name="electricosmfkafmaldf">#REF!</definedName>
    <definedName name="ELECTROMAG" localSheetId="5">#REF!</definedName>
    <definedName name="ELECTROMAG">#REF!</definedName>
    <definedName name="ELEMENVERT">#REF!</definedName>
    <definedName name="ELEMENVERT_11">#REF!</definedName>
    <definedName name="ELIMINACIONPROYC">#REF!</definedName>
    <definedName name="elinarco">#REF!</definedName>
    <definedName name="elinarco_1">#REF!</definedName>
    <definedName name="elinarco_2">#REF!</definedName>
    <definedName name="elinarco_4">#REF!</definedName>
    <definedName name="ELTOTAL">#REF!</definedName>
    <definedName name="EM">#REF!</definedName>
    <definedName name="EM.2">#REF!</definedName>
    <definedName name="EM.4">#REF!</definedName>
    <definedName name="EM.5">#REF!</definedName>
    <definedName name="emanto">#REF!</definedName>
    <definedName name="emanto_51">#REF!</definedName>
    <definedName name="eme">#N/A</definedName>
    <definedName name="Emeflex_3_00_mm">#REF!</definedName>
    <definedName name="EMPAQUE">#REF!</definedName>
    <definedName name="Empaque_de_caucho_16">#REF!</definedName>
    <definedName name="EMPLEADO">#REF!</definedName>
    <definedName name="Empresa">#REF!</definedName>
    <definedName name="EMR">#REF!</definedName>
    <definedName name="EMRC">#REF!</definedName>
    <definedName name="EMULSION">#REF!</definedName>
    <definedName name="Emulsion_Px_900">#REF!</definedName>
    <definedName name="ENBOQUILLADOR_PARA_CERAMICAS">#REF!</definedName>
    <definedName name="ENCAUCHETADO">#REF!</definedName>
    <definedName name="ENCHAP11">#REF!</definedName>
    <definedName name="ENCHAP11_11">#REF!</definedName>
    <definedName name="ENCHAP20">#REF!</definedName>
    <definedName name="ENCHAP20_11">#REF!</definedName>
    <definedName name="ENCHAPBAÑO">#REF!</definedName>
    <definedName name="ENCHAPBAÑO_11">#REF!</definedName>
    <definedName name="Enchape_Corona_Marm.21_21">#REF!</definedName>
    <definedName name="Enchape_euro_o_corona">#REF!</definedName>
    <definedName name="ENCHAPLABOR">#REF!</definedName>
    <definedName name="ENCHAPLABOR_11">#REF!</definedName>
    <definedName name="ENCHAPTABLETA">#REF!</definedName>
    <definedName name="ENCHAPTABLETA_11">#REF!</definedName>
    <definedName name="encof">#REF!</definedName>
    <definedName name="End_Bal">#REF!</definedName>
    <definedName name="Endurecedor">#REF!</definedName>
    <definedName name="ENE">#REF!</definedName>
    <definedName name="Ene_C">#REF!</definedName>
    <definedName name="ene00">#REF!</definedName>
    <definedName name="EneFeb">#REF!</definedName>
    <definedName name="ENERGIATABLA1.2.4">#REF!</definedName>
    <definedName name="Engine">#N/A</definedName>
    <definedName name="Ensayos">#REF!</definedName>
    <definedName name="ENSAYOSLAB">#REF!</definedName>
    <definedName name="ENT">#REF!</definedName>
    <definedName name="ent_financiadoras">#REF!</definedName>
    <definedName name="ENTIDAD">#REF!</definedName>
    <definedName name="ENTRADASP">#REF!</definedName>
    <definedName name="Entramado_piso__repisas_8_4_3">#REF!</definedName>
    <definedName name="Entrepaño_madera_para_M1" localSheetId="5">#REF!</definedName>
    <definedName name="Entrepaño_madera_para_M1">#REF!</definedName>
    <definedName name="EP">#REF!</definedName>
    <definedName name="EPECIALIDAD_SIDOE">#REF!</definedName>
    <definedName name="EPS">#REF!</definedName>
    <definedName name="EQ">#REF!</definedName>
    <definedName name="EQUI">#REF!</definedName>
    <definedName name="EQUI3">#REF!</definedName>
    <definedName name="EQUIOF">#REF!</definedName>
    <definedName name="EQUIP1">#REF!</definedName>
    <definedName name="EQUIP10">#REF!</definedName>
    <definedName name="EQUIP100">#REF!</definedName>
    <definedName name="EQUIP101">#REF!</definedName>
    <definedName name="EQUIP102">#REF!</definedName>
    <definedName name="EQUIP103">#REF!</definedName>
    <definedName name="EQUIP104">#REF!</definedName>
    <definedName name="EQUIP105">#REF!</definedName>
    <definedName name="EQUIP106">#REF!</definedName>
    <definedName name="EQUIP107">#REF!</definedName>
    <definedName name="EQUIP108">#REF!</definedName>
    <definedName name="EQUIP109">#REF!</definedName>
    <definedName name="EQUIP11">#REF!</definedName>
    <definedName name="EQUIP110">#REF!</definedName>
    <definedName name="EQUIP111">#REF!</definedName>
    <definedName name="EQUIP112">#REF!</definedName>
    <definedName name="EQUIP113">#REF!</definedName>
    <definedName name="EQUIP114">#REF!</definedName>
    <definedName name="EQUIP115">#REF!</definedName>
    <definedName name="EQUIP116">#REF!</definedName>
    <definedName name="EQUIP117">#REF!</definedName>
    <definedName name="EQUIP118">#REF!</definedName>
    <definedName name="EQUIP119">#REF!</definedName>
    <definedName name="EQUIP12">#REF!</definedName>
    <definedName name="EQUIP120">#REF!</definedName>
    <definedName name="EQUIP121">#REF!</definedName>
    <definedName name="EQUIP122">#REF!</definedName>
    <definedName name="EQUIP123">#REF!</definedName>
    <definedName name="EQUIP124">#REF!</definedName>
    <definedName name="EQUIP125">#REF!</definedName>
    <definedName name="EQUIP126">#REF!</definedName>
    <definedName name="EQUIP127">#REF!</definedName>
    <definedName name="EQUIP128">#REF!</definedName>
    <definedName name="EQUIP129">#REF!</definedName>
    <definedName name="EQUIP13">#REF!</definedName>
    <definedName name="EQUIP130">#REF!</definedName>
    <definedName name="EQUIP131">#REF!</definedName>
    <definedName name="EQUIP132">#REF!</definedName>
    <definedName name="EQUIP133">#REF!</definedName>
    <definedName name="EQUIP134">#REF!</definedName>
    <definedName name="EQUIP135">#REF!</definedName>
    <definedName name="EQUIP136">#REF!</definedName>
    <definedName name="EQUIP137">#REF!</definedName>
    <definedName name="EQUIP138">#REF!</definedName>
    <definedName name="EQUIP139">#REF!</definedName>
    <definedName name="EQUIP14">#REF!</definedName>
    <definedName name="EQUIP140">#REF!</definedName>
    <definedName name="EQUIP141">#REF!</definedName>
    <definedName name="EQUIP142">#REF!</definedName>
    <definedName name="EQUIP143">#REF!</definedName>
    <definedName name="EQUIP144">#REF!</definedName>
    <definedName name="EQUIP145">#REF!</definedName>
    <definedName name="EQUIP146">#REF!</definedName>
    <definedName name="EQUIP147">#REF!</definedName>
    <definedName name="EQUIP148">#REF!</definedName>
    <definedName name="EQUIP149">#REF!</definedName>
    <definedName name="EQUIP15">#REF!</definedName>
    <definedName name="EQUIP150">#REF!</definedName>
    <definedName name="EQUIP151">#REF!</definedName>
    <definedName name="EQUIP152">#REF!</definedName>
    <definedName name="EQUIP153">#REF!</definedName>
    <definedName name="EQUIP154">#REF!</definedName>
    <definedName name="EQUIP155">#REF!</definedName>
    <definedName name="EQUIP156">#REF!</definedName>
    <definedName name="EQUIP157">#REF!</definedName>
    <definedName name="EQUIP158">#REF!</definedName>
    <definedName name="EQUIP159">#REF!</definedName>
    <definedName name="EQUIP16">#REF!</definedName>
    <definedName name="EQUIP160">#REF!</definedName>
    <definedName name="EQUIP161">#REF!</definedName>
    <definedName name="EQUIP162">#REF!</definedName>
    <definedName name="EQUIP163">#REF!</definedName>
    <definedName name="EQUIP164">#REF!</definedName>
    <definedName name="EQUIP165">#REF!</definedName>
    <definedName name="EQUIP166">#REF!</definedName>
    <definedName name="EQUIP167">#REF!</definedName>
    <definedName name="EQUIP168">#REF!</definedName>
    <definedName name="EQUIP169">#REF!</definedName>
    <definedName name="EQUIP17">#REF!</definedName>
    <definedName name="EQUIP170">#REF!</definedName>
    <definedName name="EQUIP171">#REF!</definedName>
    <definedName name="EQUIP172">#REF!</definedName>
    <definedName name="EQUIP173">#REF!</definedName>
    <definedName name="EQUIP174">#REF!</definedName>
    <definedName name="EQUIP175">#REF!</definedName>
    <definedName name="EQUIP176">#REF!</definedName>
    <definedName name="EQUIP177">#REF!</definedName>
    <definedName name="EQUIP178">#REF!</definedName>
    <definedName name="EQUIP179">#REF!</definedName>
    <definedName name="EQUIP18">#REF!</definedName>
    <definedName name="EQUIP180">#REF!</definedName>
    <definedName name="EQUIP181">#REF!</definedName>
    <definedName name="EQUIP182">#REF!</definedName>
    <definedName name="EQUIP183">#REF!</definedName>
    <definedName name="EQUIP184">#REF!</definedName>
    <definedName name="EQUIP185">#REF!</definedName>
    <definedName name="EQUIP186">#REF!</definedName>
    <definedName name="EQUIP187">#REF!</definedName>
    <definedName name="EQUIP188">#REF!</definedName>
    <definedName name="EQUIP189">#REF!</definedName>
    <definedName name="EQUIP19">#REF!</definedName>
    <definedName name="EQUIP190">#REF!</definedName>
    <definedName name="EQUIP191">#REF!</definedName>
    <definedName name="EQUIP192">#REF!</definedName>
    <definedName name="EQUIP193">#REF!</definedName>
    <definedName name="EQUIP194">#REF!</definedName>
    <definedName name="EQUIP195">#REF!</definedName>
    <definedName name="EQUIP196">#REF!</definedName>
    <definedName name="EQUIP197">#REF!</definedName>
    <definedName name="EQUIP198">#REF!</definedName>
    <definedName name="EQUIP199">#REF!</definedName>
    <definedName name="EQUIP2">#REF!</definedName>
    <definedName name="EQUIP20">#REF!</definedName>
    <definedName name="EQUIP200">#REF!</definedName>
    <definedName name="EQUIP201">#REF!</definedName>
    <definedName name="EQUIP202">#REF!</definedName>
    <definedName name="EQUIP203">#REF!</definedName>
    <definedName name="EQUIP204">#REF!</definedName>
    <definedName name="EQUIP205">#REF!</definedName>
    <definedName name="EQUIP206">#REF!</definedName>
    <definedName name="EQUIP207">#REF!</definedName>
    <definedName name="EQUIP208">#REF!</definedName>
    <definedName name="EQUIP209">#REF!</definedName>
    <definedName name="EQUIP21">#REF!</definedName>
    <definedName name="EQUIP210">#REF!</definedName>
    <definedName name="EQUIP211">#REF!</definedName>
    <definedName name="EQUIP212">#REF!</definedName>
    <definedName name="EQUIP213">#REF!</definedName>
    <definedName name="EQUIP214">#REF!</definedName>
    <definedName name="EQUIP215">#REF!</definedName>
    <definedName name="EQUIP216">#REF!</definedName>
    <definedName name="EQUIP217">#REF!</definedName>
    <definedName name="EQUIP218">#REF!</definedName>
    <definedName name="EQUIP219">#REF!</definedName>
    <definedName name="EQUIP22">#REF!</definedName>
    <definedName name="EQUIP220">#REF!</definedName>
    <definedName name="EQUIP221">#REF!</definedName>
    <definedName name="EQUIP222">#REF!</definedName>
    <definedName name="EQUIP223">#REF!</definedName>
    <definedName name="EQUIP224">#REF!</definedName>
    <definedName name="EQUIP225">#REF!</definedName>
    <definedName name="EQUIP226">#REF!</definedName>
    <definedName name="EQUIP227">#REF!</definedName>
    <definedName name="EQUIP228">#REF!</definedName>
    <definedName name="EQUIP229">#REF!</definedName>
    <definedName name="EQUIP23">#REF!</definedName>
    <definedName name="EQUIP230">#REF!</definedName>
    <definedName name="EQUIP231">#REF!</definedName>
    <definedName name="EQUIP232">#REF!</definedName>
    <definedName name="EQUIP233">#REF!</definedName>
    <definedName name="EQUIP234">#REF!</definedName>
    <definedName name="EQUIP235">#REF!</definedName>
    <definedName name="EQUIP236">#REF!</definedName>
    <definedName name="EQUIP237">#REF!</definedName>
    <definedName name="EQUIP238">#REF!</definedName>
    <definedName name="EQUIP239">#REF!</definedName>
    <definedName name="EQUIP24">#REF!</definedName>
    <definedName name="EQUIP240">#REF!</definedName>
    <definedName name="EQUIP241">#REF!</definedName>
    <definedName name="EQUIP242">#REF!</definedName>
    <definedName name="EQUIP243">#REF!</definedName>
    <definedName name="EQUIP244">#REF!</definedName>
    <definedName name="EQUIP245">#REF!</definedName>
    <definedName name="EQUIP246">#REF!</definedName>
    <definedName name="EQUIP247">#REF!</definedName>
    <definedName name="EQUIP248">#REF!</definedName>
    <definedName name="EQUIP249">#REF!</definedName>
    <definedName name="EQUIP25">#REF!</definedName>
    <definedName name="EQUIP250">#REF!</definedName>
    <definedName name="EQUIP251">#REF!</definedName>
    <definedName name="EQUIP252">#REF!</definedName>
    <definedName name="EQUIP253">#REF!</definedName>
    <definedName name="EQUIP254">#REF!</definedName>
    <definedName name="EQUIP255">#REF!</definedName>
    <definedName name="EQUIP256">#REF!</definedName>
    <definedName name="EQUIP257">#REF!</definedName>
    <definedName name="EQUIP258">#REF!</definedName>
    <definedName name="EQUIP259">#REF!</definedName>
    <definedName name="EQUIP26">#REF!</definedName>
    <definedName name="EQUIP260">#REF!</definedName>
    <definedName name="EQUIP261">#REF!</definedName>
    <definedName name="EQUIP262">#REF!</definedName>
    <definedName name="EQUIP263">#REF!</definedName>
    <definedName name="EQUIP264">#REF!</definedName>
    <definedName name="EQUIP265">#REF!</definedName>
    <definedName name="EQUIP266">#REF!</definedName>
    <definedName name="EQUIP267">#REF!</definedName>
    <definedName name="EQUIP268">#REF!</definedName>
    <definedName name="EQUIP269">#REF!</definedName>
    <definedName name="EQUIP27">#REF!</definedName>
    <definedName name="EQUIP270">#REF!</definedName>
    <definedName name="EQUIP271">#REF!</definedName>
    <definedName name="EQUIP272">#REF!</definedName>
    <definedName name="EQUIP273">#REF!</definedName>
    <definedName name="EQUIP274">#REF!</definedName>
    <definedName name="EQUIP275">#REF!</definedName>
    <definedName name="EQUIP276">#REF!</definedName>
    <definedName name="EQUIP277">#REF!</definedName>
    <definedName name="EQUIP278">#REF!</definedName>
    <definedName name="EQUIP279">#REF!</definedName>
    <definedName name="EQUIP28">#REF!</definedName>
    <definedName name="EQUIP280">#REF!</definedName>
    <definedName name="EQUIP281">#REF!</definedName>
    <definedName name="EQUIP282">#REF!</definedName>
    <definedName name="EQUIP283">#REF!</definedName>
    <definedName name="EQUIP284">#REF!</definedName>
    <definedName name="EQUIP285">#REF!</definedName>
    <definedName name="EQUIP286">#REF!</definedName>
    <definedName name="EQUIP287">#REF!</definedName>
    <definedName name="EQUIP288">#REF!</definedName>
    <definedName name="EQUIP289">#REF!</definedName>
    <definedName name="EQUIP29">#REF!</definedName>
    <definedName name="EQUIP290">#REF!</definedName>
    <definedName name="EQUIP291">#REF!</definedName>
    <definedName name="EQUIP292">#REF!</definedName>
    <definedName name="EQUIP293">#REF!</definedName>
    <definedName name="EQUIP294">#REF!</definedName>
    <definedName name="EQUIP295">#REF!</definedName>
    <definedName name="EQUIP296">#REF!</definedName>
    <definedName name="EQUIP297">#REF!</definedName>
    <definedName name="EQUIP298">#REF!</definedName>
    <definedName name="EQUIP299">#REF!</definedName>
    <definedName name="EQUIP3">#REF!</definedName>
    <definedName name="EQUIP30">#REF!</definedName>
    <definedName name="EQUIP300">#REF!</definedName>
    <definedName name="EQUIP301">#REF!</definedName>
    <definedName name="EQUIP302">#REF!</definedName>
    <definedName name="EQUIP303">#REF!</definedName>
    <definedName name="EQUIP304">#REF!</definedName>
    <definedName name="EQUIP305">#REF!</definedName>
    <definedName name="EQUIP306">#REF!</definedName>
    <definedName name="EQUIP307">#REF!</definedName>
    <definedName name="EQUIP308">#REF!</definedName>
    <definedName name="EQUIP309">#REF!</definedName>
    <definedName name="EQUIP31">#REF!</definedName>
    <definedName name="EQUIP310">#REF!</definedName>
    <definedName name="EQUIP311">#REF!</definedName>
    <definedName name="EQUIP312">#REF!</definedName>
    <definedName name="EQUIP313">#REF!</definedName>
    <definedName name="EQUIP314">#REF!</definedName>
    <definedName name="EQUIP315">#REF!</definedName>
    <definedName name="EQUIP316">#REF!</definedName>
    <definedName name="EQUIP317">#REF!</definedName>
    <definedName name="EQUIP318">#REF!</definedName>
    <definedName name="EQUIP319">#REF!</definedName>
    <definedName name="EQUIP32">#REF!</definedName>
    <definedName name="EQUIP320">#REF!</definedName>
    <definedName name="EQUIP321">#REF!</definedName>
    <definedName name="EQUIP322">#REF!</definedName>
    <definedName name="EQUIP323">#REF!</definedName>
    <definedName name="EQUIP324">#REF!</definedName>
    <definedName name="EQUIP325">#REF!</definedName>
    <definedName name="EQUIP326">#REF!</definedName>
    <definedName name="EQUIP327">#REF!</definedName>
    <definedName name="EQUIP328">#REF!</definedName>
    <definedName name="EQUIP329">#REF!</definedName>
    <definedName name="EQUIP33">#REF!</definedName>
    <definedName name="EQUIP330">#REF!</definedName>
    <definedName name="EQUIP331">#REF!</definedName>
    <definedName name="EQUIP332">#REF!</definedName>
    <definedName name="EQUIP333">#REF!</definedName>
    <definedName name="EQUIP334">#REF!</definedName>
    <definedName name="EQUIP335">#REF!</definedName>
    <definedName name="EQUIP336">#REF!</definedName>
    <definedName name="EQUIP337">#REF!</definedName>
    <definedName name="EQUIP338">#REF!</definedName>
    <definedName name="EQUIP339">#REF!</definedName>
    <definedName name="EQUIP34">#REF!</definedName>
    <definedName name="EQUIP340">#REF!</definedName>
    <definedName name="EQUIP341">#REF!</definedName>
    <definedName name="EQUIP342">#REF!</definedName>
    <definedName name="EQUIP343">#REF!</definedName>
    <definedName name="EQUIP344">#REF!</definedName>
    <definedName name="EQUIP345">#REF!</definedName>
    <definedName name="EQUIP346">#REF!</definedName>
    <definedName name="EQUIP347">#REF!</definedName>
    <definedName name="EQUIP348">#REF!</definedName>
    <definedName name="EQUIP349">#REF!</definedName>
    <definedName name="EQUIP35">#REF!</definedName>
    <definedName name="EQUIP350">#REF!</definedName>
    <definedName name="EQUIP351">#REF!</definedName>
    <definedName name="EQUIP352">#REF!</definedName>
    <definedName name="EQUIP353">#REF!</definedName>
    <definedName name="EQUIP354">#REF!</definedName>
    <definedName name="EQUIP355">#REF!</definedName>
    <definedName name="EQUIP356">#REF!</definedName>
    <definedName name="EQUIP357">#REF!</definedName>
    <definedName name="EQUIP358">#REF!</definedName>
    <definedName name="EQUIP359">#REF!</definedName>
    <definedName name="EQUIP36">#REF!</definedName>
    <definedName name="EQUIP360">#REF!</definedName>
    <definedName name="EQUIP361">#REF!</definedName>
    <definedName name="EQUIP362">#REF!</definedName>
    <definedName name="EQUIP363">#REF!</definedName>
    <definedName name="EQUIP364">#REF!</definedName>
    <definedName name="EQUIP365">#REF!</definedName>
    <definedName name="EQUIP366">#REF!</definedName>
    <definedName name="EQUIP367">#REF!</definedName>
    <definedName name="EQUIP368">#REF!</definedName>
    <definedName name="EQUIP369">#REF!</definedName>
    <definedName name="EQUIP37">#REF!</definedName>
    <definedName name="EQUIP370">#REF!</definedName>
    <definedName name="EQUIP371">#REF!</definedName>
    <definedName name="EQUIP372">#REF!</definedName>
    <definedName name="EQUIP373">#REF!</definedName>
    <definedName name="EQUIP374">#REF!</definedName>
    <definedName name="EQUIP375">#REF!</definedName>
    <definedName name="EQUIP376">#REF!</definedName>
    <definedName name="EQUIP377">#REF!</definedName>
    <definedName name="EQUIP378">#REF!</definedName>
    <definedName name="EQUIP379">#REF!</definedName>
    <definedName name="EQUIP38">#REF!</definedName>
    <definedName name="EQUIP380">#REF!</definedName>
    <definedName name="EQUIP381">#REF!</definedName>
    <definedName name="EQUIP382">#REF!</definedName>
    <definedName name="EQUIP383">#REF!</definedName>
    <definedName name="EQUIP384">#REF!</definedName>
    <definedName name="EQUIP385">#REF!</definedName>
    <definedName name="EQUIP386">#REF!</definedName>
    <definedName name="EQUIP387">#REF!</definedName>
    <definedName name="EQUIP388">#REF!</definedName>
    <definedName name="EQUIP389">#REF!</definedName>
    <definedName name="EQUIP39">#REF!</definedName>
    <definedName name="EQUIP390">#REF!</definedName>
    <definedName name="EQUIP391">#REF!</definedName>
    <definedName name="EQUIP392">#REF!</definedName>
    <definedName name="EQUIP393">#REF!</definedName>
    <definedName name="EQUIP394">#REF!</definedName>
    <definedName name="EQUIP395">#REF!</definedName>
    <definedName name="EQUIP396">#REF!</definedName>
    <definedName name="EQUIP397">#REF!</definedName>
    <definedName name="EQUIP398">#REF!</definedName>
    <definedName name="EQUIP399">#REF!</definedName>
    <definedName name="EQUIP4">#REF!</definedName>
    <definedName name="EQUIP40">#REF!</definedName>
    <definedName name="EQUIP400">#REF!</definedName>
    <definedName name="EQUIP401">#REF!</definedName>
    <definedName name="EQUIP402">#REF!</definedName>
    <definedName name="EQUIP403">#REF!</definedName>
    <definedName name="EQUIP404">#REF!</definedName>
    <definedName name="EQUIP405">#REF!</definedName>
    <definedName name="EQUIP406">#REF!</definedName>
    <definedName name="EQUIP407">#REF!</definedName>
    <definedName name="EQUIP408">#REF!</definedName>
    <definedName name="EQUIP409">#REF!</definedName>
    <definedName name="EQUIP41">#REF!</definedName>
    <definedName name="EQUIP410">#REF!</definedName>
    <definedName name="EQUIP411">#REF!</definedName>
    <definedName name="EQUIP412">#REF!</definedName>
    <definedName name="EQUIP413">#REF!</definedName>
    <definedName name="EQUIP414">#REF!</definedName>
    <definedName name="EQUIP415">#REF!</definedName>
    <definedName name="EQUIP416">#REF!</definedName>
    <definedName name="EQUIP417">#REF!</definedName>
    <definedName name="EQUIP418">#REF!</definedName>
    <definedName name="EQUIP419">#REF!</definedName>
    <definedName name="EQUIP42">#REF!</definedName>
    <definedName name="EQUIP420">#REF!</definedName>
    <definedName name="EQUIP421">#REF!</definedName>
    <definedName name="EQUIP422">#REF!</definedName>
    <definedName name="EQUIP423">#REF!</definedName>
    <definedName name="EQUIP424">#REF!</definedName>
    <definedName name="EQUIP425">#REF!</definedName>
    <definedName name="EQUIP426">#REF!</definedName>
    <definedName name="EQUIP427">#REF!</definedName>
    <definedName name="EQUIP428">#REF!</definedName>
    <definedName name="EQUIP429">#REF!</definedName>
    <definedName name="EQUIP43">#REF!</definedName>
    <definedName name="EQUIP430">#REF!</definedName>
    <definedName name="EQUIP431">#REF!</definedName>
    <definedName name="EQUIP432">#REF!</definedName>
    <definedName name="EQUIP433">#REF!</definedName>
    <definedName name="EQUIP434">#REF!</definedName>
    <definedName name="EQUIP435">#REF!</definedName>
    <definedName name="EQUIP436">#REF!</definedName>
    <definedName name="EQUIP437">#REF!</definedName>
    <definedName name="EQUIP438">#REF!</definedName>
    <definedName name="EQUIP439">#REF!</definedName>
    <definedName name="EQUIP44">#REF!</definedName>
    <definedName name="EQUIP440">#REF!</definedName>
    <definedName name="EQUIP441">#REF!</definedName>
    <definedName name="EQUIP442">#REF!</definedName>
    <definedName name="EQUIP443">#REF!</definedName>
    <definedName name="EQUIP444">#REF!</definedName>
    <definedName name="EQUIP445">#REF!</definedName>
    <definedName name="EQUIP446">#REF!</definedName>
    <definedName name="EQUIP447">#REF!</definedName>
    <definedName name="EQUIP448">#REF!</definedName>
    <definedName name="EQUIP449">#REF!</definedName>
    <definedName name="EQUIP45">#REF!</definedName>
    <definedName name="EQUIP450">#REF!</definedName>
    <definedName name="EQUIP451">#REF!</definedName>
    <definedName name="EQUIP452">#REF!</definedName>
    <definedName name="EQUIP453">#REF!</definedName>
    <definedName name="EQUIP454">#REF!</definedName>
    <definedName name="EQUIP455">#REF!</definedName>
    <definedName name="EQUIP456">#REF!</definedName>
    <definedName name="EQUIP457">#REF!</definedName>
    <definedName name="EQUIP458">#REF!</definedName>
    <definedName name="EQUIP459">#REF!</definedName>
    <definedName name="EQUIP46">#REF!</definedName>
    <definedName name="EQUIP460">#REF!</definedName>
    <definedName name="EQUIP461">#REF!</definedName>
    <definedName name="EQUIP462">#REF!</definedName>
    <definedName name="EQUIP463">#REF!</definedName>
    <definedName name="EQUIP464">#REF!</definedName>
    <definedName name="EQUIP465">#REF!</definedName>
    <definedName name="EQUIP466">#REF!</definedName>
    <definedName name="EQUIP467">#REF!</definedName>
    <definedName name="EQUIP468">#REF!</definedName>
    <definedName name="EQUIP469">#REF!</definedName>
    <definedName name="EQUIP47">#REF!</definedName>
    <definedName name="EQUIP470">#REF!</definedName>
    <definedName name="EQUIP471">#REF!</definedName>
    <definedName name="EQUIP472">#REF!</definedName>
    <definedName name="EQUIP473">#REF!</definedName>
    <definedName name="EQUIP474">#REF!</definedName>
    <definedName name="EQUIP475">#REF!</definedName>
    <definedName name="EQUIP476">#REF!</definedName>
    <definedName name="EQUIP477">#REF!</definedName>
    <definedName name="EQUIP478">#REF!</definedName>
    <definedName name="EQUIP479">#REF!</definedName>
    <definedName name="EQUIP48">#REF!</definedName>
    <definedName name="EQUIP480">#REF!</definedName>
    <definedName name="EQUIP481">#REF!</definedName>
    <definedName name="EQUIP482">#REF!</definedName>
    <definedName name="EQUIP483">#REF!</definedName>
    <definedName name="EQUIP484">#REF!</definedName>
    <definedName name="EQUIP485">#REF!</definedName>
    <definedName name="EQUIP486">#REF!</definedName>
    <definedName name="EQUIP487">#REF!</definedName>
    <definedName name="EQUIP488">#REF!</definedName>
    <definedName name="EQUIP489">#REF!</definedName>
    <definedName name="EQUIP49">#REF!</definedName>
    <definedName name="EQUIP490">#REF!</definedName>
    <definedName name="EQUIP491">#REF!</definedName>
    <definedName name="EQUIP492">#REF!</definedName>
    <definedName name="EQUIP493">#REF!</definedName>
    <definedName name="EQUIP494">#REF!</definedName>
    <definedName name="EQUIP495">#REF!</definedName>
    <definedName name="EQUIP496">#REF!</definedName>
    <definedName name="EQUIP497">#REF!</definedName>
    <definedName name="EQUIP498">#REF!</definedName>
    <definedName name="EQUIP499">#REF!</definedName>
    <definedName name="EQUIP5">#REF!</definedName>
    <definedName name="EQUIP50">#REF!</definedName>
    <definedName name="EQUIP500">#REF!</definedName>
    <definedName name="EQUIP501">#REF!</definedName>
    <definedName name="EQUIP502">#REF!</definedName>
    <definedName name="EQUIP503">#REF!</definedName>
    <definedName name="EQUIP504">#REF!</definedName>
    <definedName name="EQUIP505">#REF!</definedName>
    <definedName name="EQUIP506">#REF!</definedName>
    <definedName name="EQUIP507">#REF!</definedName>
    <definedName name="EQUIP508">#REF!</definedName>
    <definedName name="EQUIP509">#REF!</definedName>
    <definedName name="EQUIP51">#REF!</definedName>
    <definedName name="EQUIP510">#REF!</definedName>
    <definedName name="EQUIP511">#REF!</definedName>
    <definedName name="EQUIP512">#REF!</definedName>
    <definedName name="EQUIP513">#REF!</definedName>
    <definedName name="EQUIP514">#REF!</definedName>
    <definedName name="EQUIP515">#REF!</definedName>
    <definedName name="EQUIP516">#REF!</definedName>
    <definedName name="EQUIP517">#REF!</definedName>
    <definedName name="EQUIP518">#REF!</definedName>
    <definedName name="EQUIP519">#REF!</definedName>
    <definedName name="EQUIP52">#REF!</definedName>
    <definedName name="EQUIP520">#REF!</definedName>
    <definedName name="EQUIP521">#REF!</definedName>
    <definedName name="EQUIP522">#REF!</definedName>
    <definedName name="EQUIP523">#REF!</definedName>
    <definedName name="EQUIP524">#REF!</definedName>
    <definedName name="EQUIP525">#REF!</definedName>
    <definedName name="EQUIP526">#REF!</definedName>
    <definedName name="EQUIP527">#REF!</definedName>
    <definedName name="EQUIP528">#REF!</definedName>
    <definedName name="EQUIP529">#REF!</definedName>
    <definedName name="EQUIP53">#REF!</definedName>
    <definedName name="EQUIP530">#REF!</definedName>
    <definedName name="EQUIP531">#REF!</definedName>
    <definedName name="EQUIP532">#REF!</definedName>
    <definedName name="EQUIP533">#REF!</definedName>
    <definedName name="EQUIP534">#REF!</definedName>
    <definedName name="EQUIP535">#REF!</definedName>
    <definedName name="EQUIP536">#REF!</definedName>
    <definedName name="EQUIP537">#REF!</definedName>
    <definedName name="EQUIP538">#REF!</definedName>
    <definedName name="EQUIP539">#REF!</definedName>
    <definedName name="EQUIP54">#REF!</definedName>
    <definedName name="EQUIP540">#REF!</definedName>
    <definedName name="EQUIP541">#REF!</definedName>
    <definedName name="EQUIP542">#REF!</definedName>
    <definedName name="EQUIP543">#REF!</definedName>
    <definedName name="EQUIP544">#REF!</definedName>
    <definedName name="EQUIP545">#REF!</definedName>
    <definedName name="EQUIP546">#REF!</definedName>
    <definedName name="EQUIP547">#REF!</definedName>
    <definedName name="EQUIP548">#REF!</definedName>
    <definedName name="EQUIP549">#REF!</definedName>
    <definedName name="EQUIP55">#REF!</definedName>
    <definedName name="EQUIP550">#REF!</definedName>
    <definedName name="EQUIP551">#REF!</definedName>
    <definedName name="EQUIP552">#REF!</definedName>
    <definedName name="EQUIP553">#REF!</definedName>
    <definedName name="EQUIP554">#REF!</definedName>
    <definedName name="EQUIP555">#REF!</definedName>
    <definedName name="EQUIP556">#REF!</definedName>
    <definedName name="EQUIP557">#REF!</definedName>
    <definedName name="EQUIP558">#REF!</definedName>
    <definedName name="EQUIP559">#REF!</definedName>
    <definedName name="EQUIP56">#REF!</definedName>
    <definedName name="EQUIP560">#REF!</definedName>
    <definedName name="EQUIP561">#REF!</definedName>
    <definedName name="EQUIP562">#REF!</definedName>
    <definedName name="EQUIP563">#REF!</definedName>
    <definedName name="EQUIP564">#REF!</definedName>
    <definedName name="EQUIP565">#REF!</definedName>
    <definedName name="EQUIP566">#REF!</definedName>
    <definedName name="EQUIP567">#REF!</definedName>
    <definedName name="EQUIP568">#REF!</definedName>
    <definedName name="EQUIP569">#REF!</definedName>
    <definedName name="EQUIP57">#REF!</definedName>
    <definedName name="EQUIP570">#REF!</definedName>
    <definedName name="EQUIP571">#REF!</definedName>
    <definedName name="EQUIP572">#REF!</definedName>
    <definedName name="EQUIP573">#REF!</definedName>
    <definedName name="EQUIP574">#REF!</definedName>
    <definedName name="EQUIP575">#REF!</definedName>
    <definedName name="EQUIP576">#REF!</definedName>
    <definedName name="EQUIP577">#REF!</definedName>
    <definedName name="EQUIP578">#REF!</definedName>
    <definedName name="EQUIP579">#REF!</definedName>
    <definedName name="EQUIP58">#REF!</definedName>
    <definedName name="EQUIP580">#REF!</definedName>
    <definedName name="EQUIP581">#REF!</definedName>
    <definedName name="EQUIP582">#REF!</definedName>
    <definedName name="EQUIP583">#REF!</definedName>
    <definedName name="EQUIP584">#REF!</definedName>
    <definedName name="EQUIP585">#REF!</definedName>
    <definedName name="EQUIP586">#REF!</definedName>
    <definedName name="EQUIP587">#REF!</definedName>
    <definedName name="EQUIP588">#REF!</definedName>
    <definedName name="EQUIP589">#REF!</definedName>
    <definedName name="EQUIP59">#REF!</definedName>
    <definedName name="EQUIP590">#REF!</definedName>
    <definedName name="EQUIP591">#REF!</definedName>
    <definedName name="EQUIP592">#REF!</definedName>
    <definedName name="EQUIP593">#REF!</definedName>
    <definedName name="EQUIP594">#REF!</definedName>
    <definedName name="EQUIP595">#REF!</definedName>
    <definedName name="EQUIP596">#REF!</definedName>
    <definedName name="EQUIP597">#REF!</definedName>
    <definedName name="EQUIP598">#REF!</definedName>
    <definedName name="EQUIP599">#REF!</definedName>
    <definedName name="EQUIP6">#REF!</definedName>
    <definedName name="EQUIP60">#REF!</definedName>
    <definedName name="EQUIP600">#REF!</definedName>
    <definedName name="EQUIP601">#REF!</definedName>
    <definedName name="EQUIP602">#REF!</definedName>
    <definedName name="EQUIP603">#REF!</definedName>
    <definedName name="EQUIP604">#REF!</definedName>
    <definedName name="EQUIP605">#REF!</definedName>
    <definedName name="EQUIP606">#REF!</definedName>
    <definedName name="EQUIP607">#REF!</definedName>
    <definedName name="EQUIP608">#REF!</definedName>
    <definedName name="EQUIP609">#REF!</definedName>
    <definedName name="EQUIP61">#REF!</definedName>
    <definedName name="EQUIP610">#REF!</definedName>
    <definedName name="EQUIP611">#REF!</definedName>
    <definedName name="EQUIP612">#REF!</definedName>
    <definedName name="EQUIP613">#REF!</definedName>
    <definedName name="EQUIP614">#REF!</definedName>
    <definedName name="EQUIP615">#REF!</definedName>
    <definedName name="EQUIP616">#REF!</definedName>
    <definedName name="EQUIP617">#REF!</definedName>
    <definedName name="EQUIP618">#REF!</definedName>
    <definedName name="EQUIP619">#REF!</definedName>
    <definedName name="EQUIP62">#REF!</definedName>
    <definedName name="EQUIP620">#REF!</definedName>
    <definedName name="EQUIP621">#REF!</definedName>
    <definedName name="EQUIP622">#REF!</definedName>
    <definedName name="EQUIP623">#REF!</definedName>
    <definedName name="EQUIP624">#REF!</definedName>
    <definedName name="EQUIP625">#REF!</definedName>
    <definedName name="EQUIP626">#REF!</definedName>
    <definedName name="EQUIP627">#REF!</definedName>
    <definedName name="EQUIP628">#REF!</definedName>
    <definedName name="EQUIP629">#REF!</definedName>
    <definedName name="EQUIP63">#REF!</definedName>
    <definedName name="EQUIP630">#REF!</definedName>
    <definedName name="EQUIP631">#REF!</definedName>
    <definedName name="EQUIP632">#REF!</definedName>
    <definedName name="EQUIP633">#REF!</definedName>
    <definedName name="EQUIP634">#REF!</definedName>
    <definedName name="EQUIP635">#REF!</definedName>
    <definedName name="EQUIP636">#REF!</definedName>
    <definedName name="EQUIP637">#REF!</definedName>
    <definedName name="EQUIP638">#REF!</definedName>
    <definedName name="EQUIP639">#REF!</definedName>
    <definedName name="EQUIP64">#REF!</definedName>
    <definedName name="EQUIP640">#REF!</definedName>
    <definedName name="EQUIP641">#REF!</definedName>
    <definedName name="EQUIP642">#REF!</definedName>
    <definedName name="EQUIP643">#REF!</definedName>
    <definedName name="EQUIP644">#REF!</definedName>
    <definedName name="EQUIP645">#REF!</definedName>
    <definedName name="EQUIP646">#REF!</definedName>
    <definedName name="EQUIP647">#REF!</definedName>
    <definedName name="EQUIP648">#REF!</definedName>
    <definedName name="EQUIP649">#REF!</definedName>
    <definedName name="EQUIP65">#REF!</definedName>
    <definedName name="EQUIP650">#REF!</definedName>
    <definedName name="EQUIP651">#REF!</definedName>
    <definedName name="EQUIP652">#REF!</definedName>
    <definedName name="EQUIP653">#REF!</definedName>
    <definedName name="EQUIP654">#REF!</definedName>
    <definedName name="EQUIP655">#REF!</definedName>
    <definedName name="EQUIP656">#REF!</definedName>
    <definedName name="EQUIP657">#REF!</definedName>
    <definedName name="EQUIP658">#REF!</definedName>
    <definedName name="EQUIP659">#REF!</definedName>
    <definedName name="EQUIP66">#REF!</definedName>
    <definedName name="EQUIP660">#REF!</definedName>
    <definedName name="EQUIP661">#REF!</definedName>
    <definedName name="EQUIP662">#REF!</definedName>
    <definedName name="EQUIP663">#REF!</definedName>
    <definedName name="EQUIP664">#REF!</definedName>
    <definedName name="EQUIP665">#REF!</definedName>
    <definedName name="EQUIP666">#REF!</definedName>
    <definedName name="EQUIP667">#REF!</definedName>
    <definedName name="EQUIP668">#REF!</definedName>
    <definedName name="EQUIP669">#REF!</definedName>
    <definedName name="EQUIP67">#REF!</definedName>
    <definedName name="EQUIP670">#REF!</definedName>
    <definedName name="EQUIP671">#REF!</definedName>
    <definedName name="EQUIP672">#REF!</definedName>
    <definedName name="EQUIP673">#REF!</definedName>
    <definedName name="EQUIP674">#REF!</definedName>
    <definedName name="EQUIP675">#REF!</definedName>
    <definedName name="EQUIP676">#REF!</definedName>
    <definedName name="EQUIP677">#REF!</definedName>
    <definedName name="EQUIP678">#REF!</definedName>
    <definedName name="EQUIP679">#REF!</definedName>
    <definedName name="EQUIP68">#REF!</definedName>
    <definedName name="EQUIP680">#REF!</definedName>
    <definedName name="EQUIP681">#REF!</definedName>
    <definedName name="EQUIP682">#REF!</definedName>
    <definedName name="EQUIP683">#REF!</definedName>
    <definedName name="EQUIP684">#REF!</definedName>
    <definedName name="EQUIP685">#REF!</definedName>
    <definedName name="EQUIP686">#REF!</definedName>
    <definedName name="EQUIP687">#REF!</definedName>
    <definedName name="EQUIP688">#REF!</definedName>
    <definedName name="EQUIP689">#REF!</definedName>
    <definedName name="EQUIP69">#REF!</definedName>
    <definedName name="EQUIP690">#REF!</definedName>
    <definedName name="EQUIP691">#REF!</definedName>
    <definedName name="EQUIP692">#REF!</definedName>
    <definedName name="EQUIP693">#REF!</definedName>
    <definedName name="EQUIP694">#REF!</definedName>
    <definedName name="EQUIP695">#REF!</definedName>
    <definedName name="EQUIP696">#REF!</definedName>
    <definedName name="EQUIP697">#REF!</definedName>
    <definedName name="EQUIP698">#REF!</definedName>
    <definedName name="EQUIP699">#REF!</definedName>
    <definedName name="EQUIP7">#REF!</definedName>
    <definedName name="EQUIP70">#REF!</definedName>
    <definedName name="EQUIP700">#REF!</definedName>
    <definedName name="EQUIP71">#REF!</definedName>
    <definedName name="EQUIP72">#REF!</definedName>
    <definedName name="EQUIP73">#REF!</definedName>
    <definedName name="EQUIP74">#REF!</definedName>
    <definedName name="EQUIP75">#REF!</definedName>
    <definedName name="EQUIP76">#REF!</definedName>
    <definedName name="EQUIP77">#REF!</definedName>
    <definedName name="EQUIP78">#REF!</definedName>
    <definedName name="EQUIP79">#REF!</definedName>
    <definedName name="EQUIP8">#REF!</definedName>
    <definedName name="EQUIP80">#REF!</definedName>
    <definedName name="EQUIP81">#REF!</definedName>
    <definedName name="EQUIP82">#REF!</definedName>
    <definedName name="EQUIP83">#REF!</definedName>
    <definedName name="EQUIP84">#REF!</definedName>
    <definedName name="EQUIP85">#REF!</definedName>
    <definedName name="EQUIP86">#REF!</definedName>
    <definedName name="EQUIP87">#REF!</definedName>
    <definedName name="EQUIP88">#REF!</definedName>
    <definedName name="EQUIP89">#REF!</definedName>
    <definedName name="EQUIP9">#REF!</definedName>
    <definedName name="EQUIP90">#REF!</definedName>
    <definedName name="EQUIP91">#REF!</definedName>
    <definedName name="EQUIP92">#REF!</definedName>
    <definedName name="EQUIP93">#REF!</definedName>
    <definedName name="EQUIP94">#REF!</definedName>
    <definedName name="EQUIP95">#REF!</definedName>
    <definedName name="EQUIP96">#REF!</definedName>
    <definedName name="EQUIP97">#REF!</definedName>
    <definedName name="EQUIP98">#REF!</definedName>
    <definedName name="EQUIP99">#REF!</definedName>
    <definedName name="EquipData">#REF!</definedName>
    <definedName name="EquipInput">#REF!</definedName>
    <definedName name="EquipLifeRank">#REF!</definedName>
    <definedName name="EQUIPO" localSheetId="5">#REF!</definedName>
    <definedName name="equipo">#REF!</definedName>
    <definedName name="EQUIPO_1">#REF!</definedName>
    <definedName name="EQUIPO_2">#REF!</definedName>
    <definedName name="EQUIPO_4">NA()</definedName>
    <definedName name="EQUIPO_APU">#REF!</definedName>
    <definedName name="Equipo_de_Medida_de_Energia_Activa_y_Reactiva__Transformadores_de_Corriente_de_660_5_A_Bornera_de_Prueba_y_Celda">#REF!</definedName>
    <definedName name="EQUIPO_DE_SOLDADURA">#REF!</definedName>
    <definedName name="Equipo_de_topografia">#REF!</definedName>
    <definedName name="Equipo_de_topografia_11">#REF!</definedName>
    <definedName name="equipo_mayor">#REF!</definedName>
    <definedName name="Equipo_para_Suministro_Agua_No_Potable_Según_Especificacion">#REF!</definedName>
    <definedName name="Equipo_para_Suministro_de_Agua_Potable_Según_Especificacion">#REF!</definedName>
    <definedName name="Equipo_Proteccion_de_Incendio_Según_Especificacion">#REF!</definedName>
    <definedName name="EQUIPO1">#REF!</definedName>
    <definedName name="equipomayor2">#REF!</definedName>
    <definedName name="EquipOpCostOutput">#REF!</definedName>
    <definedName name="EquipOpFleet">#REF!</definedName>
    <definedName name="Equipos" localSheetId="11">#REF!</definedName>
    <definedName name="Equipos" localSheetId="12">#REF!</definedName>
    <definedName name="Equipos" localSheetId="5">#REF!</definedName>
    <definedName name="Equipos">#REF!</definedName>
    <definedName name="EQUIPOS_SYS">#REF!</definedName>
    <definedName name="EQUIPOS1">#REF!</definedName>
    <definedName name="equiposyherramientas">#REF!</definedName>
    <definedName name="equiprecord">#REF!</definedName>
    <definedName name="EquipReplOutput">#REF!</definedName>
    <definedName name="EquipRow">#REF!</definedName>
    <definedName name="eqw" localSheetId="10" hidden="1">{"via1",#N/A,TRUE,"general";"via2",#N/A,TRUE,"general";"via3",#N/A,TRUE,"general"}</definedName>
    <definedName name="eqw" localSheetId="2" hidden="1">{"via1",#N/A,TRUE,"general";"via2",#N/A,TRUE,"general";"via3",#N/A,TRUE,"general"}</definedName>
    <definedName name="eqw">#REF!</definedName>
    <definedName name="er">#REF!</definedName>
    <definedName name="erahaeth">#REF!</definedName>
    <definedName name="ere">#REF!</definedName>
    <definedName name="ERE_ART">#REF!</definedName>
    <definedName name="ERE1986GH">#REF!</definedName>
    <definedName name="EREE">#REF!</definedName>
    <definedName name="eresa">#REF!</definedName>
    <definedName name="erfg" localSheetId="10" hidden="1">{#N/A,#N/A,FALSE,"Hoja1";#N/A,#N/A,FALSE,"Hoja2"}</definedName>
    <definedName name="erfg" localSheetId="2" hidden="1">{#N/A,#N/A,FALSE,"Hoja1";#N/A,#N/A,FALSE,"Hoja2"}</definedName>
    <definedName name="erfg">#REF!</definedName>
    <definedName name="erg" localSheetId="10" hidden="1">{"TAB1",#N/A,TRUE,"GENERAL";"TAB2",#N/A,TRUE,"GENERAL";"TAB3",#N/A,TRUE,"GENERAL";"TAB4",#N/A,TRUE,"GENERAL";"TAB5",#N/A,TRUE,"GENERAL"}</definedName>
    <definedName name="erg" localSheetId="2" hidden="1">{"TAB1",#N/A,TRUE,"GENERAL";"TAB2",#N/A,TRUE,"GENERAL";"TAB3",#N/A,TRUE,"GENERAL";"TAB4",#N/A,TRUE,"GENERAL";"TAB5",#N/A,TRUE,"GENERAL"}</definedName>
    <definedName name="erg">#REF!</definedName>
    <definedName name="erger" localSheetId="10" hidden="1">{"via1",#N/A,TRUE,"general";"via2",#N/A,TRUE,"general";"via3",#N/A,TRUE,"general"}</definedName>
    <definedName name="erger" localSheetId="2" hidden="1">{"via1",#N/A,TRUE,"general";"via2",#N/A,TRUE,"general";"via3",#N/A,TRUE,"general"}</definedName>
    <definedName name="erger">#REF!</definedName>
    <definedName name="ergerg" localSheetId="10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>#REF!</definedName>
    <definedName name="ERGERGERGERG">#REF!</definedName>
    <definedName name="ergfegr" localSheetId="10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>#REF!</definedName>
    <definedName name="ergge" localSheetId="10" hidden="1">{"TAB1",#N/A,TRUE,"GENERAL";"TAB2",#N/A,TRUE,"GENERAL";"TAB3",#N/A,TRUE,"GENERAL";"TAB4",#N/A,TRUE,"GENERAL";"TAB5",#N/A,TRUE,"GENERAL"}</definedName>
    <definedName name="ergge" localSheetId="2" hidden="1">{"TAB1",#N/A,TRUE,"GENERAL";"TAB2",#N/A,TRUE,"GENERAL";"TAB3",#N/A,TRUE,"GENERAL";"TAB4",#N/A,TRUE,"GENERAL";"TAB5",#N/A,TRUE,"GENERAL"}</definedName>
    <definedName name="ergge">#REF!</definedName>
    <definedName name="erggewg" localSheetId="10" hidden="1">{"via1",#N/A,TRUE,"general";"via2",#N/A,TRUE,"general";"via3",#N/A,TRUE,"general"}</definedName>
    <definedName name="erggewg" localSheetId="2" hidden="1">{"via1",#N/A,TRUE,"general";"via2",#N/A,TRUE,"general";"via3",#N/A,TRUE,"general"}</definedName>
    <definedName name="erggewg">#REF!</definedName>
    <definedName name="ergreg" localSheetId="10" hidden="1">{"TAB1",#N/A,TRUE,"GENERAL";"TAB2",#N/A,TRUE,"GENERAL";"TAB3",#N/A,TRUE,"GENERAL";"TAB4",#N/A,TRUE,"GENERAL";"TAB5",#N/A,TRUE,"GENERAL"}</definedName>
    <definedName name="ergreg" localSheetId="2" hidden="1">{"TAB1",#N/A,TRUE,"GENERAL";"TAB2",#N/A,TRUE,"GENERAL";"TAB3",#N/A,TRUE,"GENERAL";"TAB4",#N/A,TRUE,"GENERAL";"TAB5",#N/A,TRUE,"GENERAL"}</definedName>
    <definedName name="ergreg">#REF!</definedName>
    <definedName name="ergregerg" localSheetId="10" hidden="1">{"via1",#N/A,TRUE,"general";"via2",#N/A,TRUE,"general";"via3",#N/A,TRUE,"general"}</definedName>
    <definedName name="ergregerg" localSheetId="2" hidden="1">{"via1",#N/A,TRUE,"general";"via2",#N/A,TRUE,"general";"via3",#N/A,TRUE,"general"}</definedName>
    <definedName name="ergregerg">#REF!</definedName>
    <definedName name="ergrg" localSheetId="10" hidden="1">{"TAB1",#N/A,TRUE,"GENERAL";"TAB2",#N/A,TRUE,"GENERAL";"TAB3",#N/A,TRUE,"GENERAL";"TAB4",#N/A,TRUE,"GENERAL";"TAB5",#N/A,TRUE,"GENERAL"}</definedName>
    <definedName name="ergrg" localSheetId="2" hidden="1">{"TAB1",#N/A,TRUE,"GENERAL";"TAB2",#N/A,TRUE,"GENERAL";"TAB3",#N/A,TRUE,"GENERAL";"TAB4",#N/A,TRUE,"GENERAL";"TAB5",#N/A,TRUE,"GENERAL"}</definedName>
    <definedName name="ergrg">#REF!</definedName>
    <definedName name="ergweg" localSheetId="10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>#REF!</definedName>
    <definedName name="ergwreg" localSheetId="10" hidden="1">{"via1",#N/A,TRUE,"general";"via2",#N/A,TRUE,"general";"via3",#N/A,TRUE,"general"}</definedName>
    <definedName name="ergwreg" localSheetId="2" hidden="1">{"via1",#N/A,TRUE,"general";"via2",#N/A,TRUE,"general";"via3",#N/A,TRUE,"general"}</definedName>
    <definedName name="ergwreg">#REF!</definedName>
    <definedName name="erheyh" localSheetId="10" hidden="1">{"TAB1",#N/A,TRUE,"GENERAL";"TAB2",#N/A,TRUE,"GENERAL";"TAB3",#N/A,TRUE,"GENERAL";"TAB4",#N/A,TRUE,"GENERAL";"TAB5",#N/A,TRUE,"GENERAL"}</definedName>
    <definedName name="erheyh" localSheetId="2" hidden="1">{"TAB1",#N/A,TRUE,"GENERAL";"TAB2",#N/A,TRUE,"GENERAL";"TAB3",#N/A,TRUE,"GENERAL";"TAB4",#N/A,TRUE,"GENERAL";"TAB5",#N/A,TRUE,"GENERAL"}</definedName>
    <definedName name="erheyh">#REF!</definedName>
    <definedName name="erik">#REF!</definedName>
    <definedName name="ERIKA">#REF!</definedName>
    <definedName name="eririutriuthdc" localSheetId="1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>#REF!</definedName>
    <definedName name="ERR">#REF!</definedName>
    <definedName name="erra">#REF!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RORE">#REF!</definedName>
    <definedName name="ErrorSac2002">#REF!</definedName>
    <definedName name="ErrorSac2003">#REF!</definedName>
    <definedName name="ErrorSop2002">#REF!</definedName>
    <definedName name="ErrorSop2003">#REF!</definedName>
    <definedName name="errr">#REF!</definedName>
    <definedName name="ert" localSheetId="10" hidden="1">{"via1",#N/A,TRUE,"general";"via2",#N/A,TRUE,"general";"via3",#N/A,TRUE,"general"}</definedName>
    <definedName name="ert" localSheetId="2" hidden="1">{"via1",#N/A,TRUE,"general";"via2",#N/A,TRUE,"general";"via3",#N/A,TRUE,"general"}</definedName>
    <definedName name="ert">#REF!</definedName>
    <definedName name="erte" localSheetId="10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>#REF!</definedName>
    <definedName name="erter" localSheetId="10" hidden="1">{"TAB1",#N/A,TRUE,"GENERAL";"TAB2",#N/A,TRUE,"GENERAL";"TAB3",#N/A,TRUE,"GENERAL";"TAB4",#N/A,TRUE,"GENERAL";"TAB5",#N/A,TRUE,"GENERAL"}</definedName>
    <definedName name="erter" localSheetId="2" hidden="1">{"TAB1",#N/A,TRUE,"GENERAL";"TAB2",#N/A,TRUE,"GENERAL";"TAB3",#N/A,TRUE,"GENERAL";"TAB4",#N/A,TRUE,"GENERAL";"TAB5",#N/A,TRUE,"GENERAL"}</definedName>
    <definedName name="erter">#REF!</definedName>
    <definedName name="ertert" localSheetId="10" hidden="1">{"via1",#N/A,TRUE,"general";"via2",#N/A,TRUE,"general";"via3",#N/A,TRUE,"general"}</definedName>
    <definedName name="ertert" localSheetId="2" hidden="1">{"via1",#N/A,TRUE,"general";"via2",#N/A,TRUE,"general";"via3",#N/A,TRUE,"general"}</definedName>
    <definedName name="ertert">#REF!</definedName>
    <definedName name="ertgyhik" localSheetId="10" hidden="1">{"TAB1",#N/A,TRUE,"GENERAL";"TAB2",#N/A,TRUE,"GENERAL";"TAB3",#N/A,TRUE,"GENERAL";"TAB4",#N/A,TRUE,"GENERAL";"TAB5",#N/A,TRUE,"GENERAL"}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>#REF!</definedName>
    <definedName name="ertreb" localSheetId="10" hidden="1">{"via1",#N/A,TRUE,"general";"via2",#N/A,TRUE,"general";"via3",#N/A,TRUE,"general"}</definedName>
    <definedName name="ertreb" localSheetId="2" hidden="1">{"via1",#N/A,TRUE,"general";"via2",#N/A,TRUE,"general";"via3",#N/A,TRUE,"general"}</definedName>
    <definedName name="ertreb">#REF!</definedName>
    <definedName name="ertret" localSheetId="10" hidden="1">{"TAB1",#N/A,TRUE,"GENERAL";"TAB2",#N/A,TRUE,"GENERAL";"TAB3",#N/A,TRUE,"GENERAL";"TAB4",#N/A,TRUE,"GENERAL";"TAB5",#N/A,TRUE,"GENERAL"}</definedName>
    <definedName name="ertret" localSheetId="2" hidden="1">{"TAB1",#N/A,TRUE,"GENERAL";"TAB2",#N/A,TRUE,"GENERAL";"TAB3",#N/A,TRUE,"GENERAL";"TAB4",#N/A,TRUE,"GENERAL";"TAB5",#N/A,TRUE,"GENERAL"}</definedName>
    <definedName name="ertret">#REF!</definedName>
    <definedName name="erttret" localSheetId="10" hidden="1">{"via1",#N/A,TRUE,"general";"via2",#N/A,TRUE,"general";"via3",#N/A,TRUE,"general"}</definedName>
    <definedName name="erttret" localSheetId="2" hidden="1">{"via1",#N/A,TRUE,"general";"via2",#N/A,TRUE,"general";"via3",#N/A,TRUE,"general"}</definedName>
    <definedName name="erttret">#REF!</definedName>
    <definedName name="ertuiy" localSheetId="10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>#REF!</definedName>
    <definedName name="ertwert" localSheetId="10" hidden="1">{"TAB1",#N/A,TRUE,"GENERAL";"TAB2",#N/A,TRUE,"GENERAL";"TAB3",#N/A,TRUE,"GENERAL";"TAB4",#N/A,TRUE,"GENERAL";"TAB5",#N/A,TRUE,"GENERAL"}</definedName>
    <definedName name="ertwert" localSheetId="2" hidden="1">{"TAB1",#N/A,TRUE,"GENERAL";"TAB2",#N/A,TRUE,"GENERAL";"TAB3",#N/A,TRUE,"GENERAL";"TAB4",#N/A,TRUE,"GENERAL";"TAB5",#N/A,TRUE,"GENERAL"}</definedName>
    <definedName name="ertwert">#REF!</definedName>
    <definedName name="ERTY">#REF!</definedName>
    <definedName name="ERTYUIO45">#REF!</definedName>
    <definedName name="eru" localSheetId="10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>#REF!</definedName>
    <definedName name="ERV" localSheetId="10" hidden="1">{"via1",#N/A,TRUE,"general";"via2",#N/A,TRUE,"general";"via3",#N/A,TRUE,"general"}</definedName>
    <definedName name="ERV" localSheetId="2" hidden="1">{"via1",#N/A,TRUE,"general";"via2",#N/A,TRUE,"general";"via3",#N/A,TRUE,"general"}</definedName>
    <definedName name="ERV">#REF!</definedName>
    <definedName name="erware" localSheetId="10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>#REF!</definedName>
    <definedName name="ERWER" localSheetId="10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>#REF!</definedName>
    <definedName name="erwertd" localSheetId="10" hidden="1">{"TAB1",#N/A,TRUE,"GENERAL";"TAB2",#N/A,TRUE,"GENERAL";"TAB3",#N/A,TRUE,"GENERAL";"TAB4",#N/A,TRUE,"GENERAL";"TAB5",#N/A,TRUE,"GENERAL"}</definedName>
    <definedName name="erwertd" localSheetId="2" hidden="1">{"TAB1",#N/A,TRUE,"GENERAL";"TAB2",#N/A,TRUE,"GENERAL";"TAB3",#N/A,TRUE,"GENERAL";"TAB4",#N/A,TRUE,"GENERAL";"TAB5",#N/A,TRUE,"GENERAL"}</definedName>
    <definedName name="erwertd">#REF!</definedName>
    <definedName name="erwr" localSheetId="10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>#REF!</definedName>
    <definedName name="ERWRL" localSheetId="10" hidden="1">{"via1",#N/A,TRUE,"general";"via2",#N/A,TRUE,"general";"via3",#N/A,TRUE,"general"}</definedName>
    <definedName name="ERWRL" localSheetId="2" hidden="1">{"via1",#N/A,TRUE,"general";"via2",#N/A,TRUE,"general";"via3",#N/A,TRUE,"general"}</definedName>
    <definedName name="ERWRL">#REF!</definedName>
    <definedName name="ery" localSheetId="10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>#REF!</definedName>
    <definedName name="eryhd" localSheetId="10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>#REF!</definedName>
    <definedName name="eryhdf" localSheetId="10" hidden="1">{"TAB1",#N/A,TRUE,"GENERAL";"TAB2",#N/A,TRUE,"GENERAL";"TAB3",#N/A,TRUE,"GENERAL";"TAB4",#N/A,TRUE,"GENERAL";"TAB5",#N/A,TRUE,"GENERAL"}</definedName>
    <definedName name="eryhdf" localSheetId="2" hidden="1">{"TAB1",#N/A,TRUE,"GENERAL";"TAB2",#N/A,TRUE,"GENERAL";"TAB3",#N/A,TRUE,"GENERAL";"TAB4",#N/A,TRUE,"GENERAL";"TAB5",#N/A,TRUE,"GENERAL"}</definedName>
    <definedName name="eryhdf">#REF!</definedName>
    <definedName name="eryhk" localSheetId="10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>#REF!</definedName>
    <definedName name="eryhrf" localSheetId="10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>#REF!</definedName>
    <definedName name="eryre" localSheetId="10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>#REF!</definedName>
    <definedName name="erytd" localSheetId="10" hidden="1">{"via1",#N/A,TRUE,"general";"via2",#N/A,TRUE,"general";"via3",#N/A,TRUE,"general"}</definedName>
    <definedName name="erytd" localSheetId="2" hidden="1">{"via1",#N/A,TRUE,"general";"via2",#N/A,TRUE,"general";"via3",#N/A,TRUE,"general"}</definedName>
    <definedName name="erytd">#REF!</definedName>
    <definedName name="eryty" localSheetId="10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>#REF!</definedName>
    <definedName name="eryy" localSheetId="10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>#REF!</definedName>
    <definedName name="ES">#REF!</definedName>
    <definedName name="ES_10">#N/A</definedName>
    <definedName name="ES_3">#N/A</definedName>
    <definedName name="ES_4">#N/A</definedName>
    <definedName name="ES_5">#N/A</definedName>
    <definedName name="ES_6">#N/A</definedName>
    <definedName name="ES_7">#N/A</definedName>
    <definedName name="ES_8">#N/A</definedName>
    <definedName name="ES_9">#NAME?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A">#REF!</definedName>
    <definedName name="ESC">IF(#REF!=9,#REF!,"")</definedName>
    <definedName name="escalafonconvencional">#REF!</definedName>
    <definedName name="ESCALERA">#REF!</definedName>
    <definedName name="ESCALERA_11">#REF!</definedName>
    <definedName name="Escalera_metálica_en_caracol_Diametro_1_80">#REF!</definedName>
    <definedName name="Escalera_Metalica_tramo_5_50_ML">#REF!</definedName>
    <definedName name="Escalera_portacab._20cm" localSheetId="5">#REF!</definedName>
    <definedName name="Escalera_portacab._20cm">#REF!</definedName>
    <definedName name="Escalera_portacab._30_cm.">#REF!</definedName>
    <definedName name="escalones">#REF!</definedName>
    <definedName name="Escobas">#REF!</definedName>
    <definedName name="ESCOMBRERA">#REF!</definedName>
    <definedName name="Escotilla_de_Inspeccion_tanques_de_agua">#REF!</definedName>
    <definedName name="Escudo_5_8__cortinera_ducha">#REF!</definedName>
    <definedName name="Escudos_Americanos_para_Sprinkler">#REF!</definedName>
    <definedName name="ESCUELABARZALOZA" localSheetId="56" hidden="1">{#N/A,#N/A,TRUE,"Unifilar"}</definedName>
    <definedName name="ESCUELABARZALOZA" localSheetId="57" hidden="1">{#N/A,#N/A,TRUE,"Unifilar"}</definedName>
    <definedName name="ESCUELABARZALOZA" localSheetId="58" hidden="1">{#N/A,#N/A,TRUE,"Unifilar"}</definedName>
    <definedName name="ESCUELABARZALOZA" hidden="1">{#N/A,#N/A,TRUE,"Unifilar"}</definedName>
    <definedName name="ESE">#REF!</definedName>
    <definedName name="ESMALTE">#REF!</definedName>
    <definedName name="esmalte.cercha">#REF!</definedName>
    <definedName name="esmalte.correas">#REF!</definedName>
    <definedName name="esmalte.marcos">#REF!</definedName>
    <definedName name="esmalte.puertas">#REF!</definedName>
    <definedName name="esmalte.ventanas">#REF!</definedName>
    <definedName name="Esmalte_Pintuco_semimate">#REF!</definedName>
    <definedName name="Esmalte_Pintulux">#REF!</definedName>
    <definedName name="Esmalte_sintetico_mate">#REF!</definedName>
    <definedName name="Esmalte_Sintético_Pintulux">#REF!</definedName>
    <definedName name="ESMALTMADETOT">#REF!</definedName>
    <definedName name="ESMALTMADETOT_11">#REF!</definedName>
    <definedName name="ESP" localSheetId="0">#REF!</definedName>
    <definedName name="ESP" localSheetId="1">#REF!</definedName>
    <definedName name="ESP">#REF!</definedName>
    <definedName name="ESP201.15">#REF!</definedName>
    <definedName name="ESP201.21">#REF!</definedName>
    <definedName name="ESP201.7">#REF!</definedName>
    <definedName name="ESP201.8">#REF!</definedName>
    <definedName name="ESP210.2.2">#REF!</definedName>
    <definedName name="ESP220.1">#REF!</definedName>
    <definedName name="ESP225P">#REF!</definedName>
    <definedName name="ESP320.1">#REF!</definedName>
    <definedName name="ESP330.1">#REF!</definedName>
    <definedName name="ESP330.1P">#REF!</definedName>
    <definedName name="ESP330.2">#REF!</definedName>
    <definedName name="ESP632.1P">#REF!</definedName>
    <definedName name="ESP632.4P">#REF!</definedName>
    <definedName name="ESP640.1.2">#REF!</definedName>
    <definedName name="ESP673.1">#REF!</definedName>
    <definedName name="ESP673.2">#REF!</definedName>
    <definedName name="ESP700.1">#REF!</definedName>
    <definedName name="Espatula">#REF!</definedName>
    <definedName name="Espatulas">#REF!</definedName>
    <definedName name="Espatulas_3">#REF!</definedName>
    <definedName name="Espatulas_5">#REF!</definedName>
    <definedName name="ESPE">#REF!</definedName>
    <definedName name="Especialidad">#REF!</definedName>
    <definedName name="ESPECIFICACION">#REF!</definedName>
    <definedName name="Especificación">#REF!</definedName>
    <definedName name="espejo">#REF!</definedName>
    <definedName name="Espejo_4.00_mm">#REF!</definedName>
    <definedName name="ESPEJO_4_MM">#REF!</definedName>
    <definedName name="Espejo_4mm">#REF!</definedName>
    <definedName name="Espejo_bicelado_4mm">#REF!</definedName>
    <definedName name="ESPERANZA">#REF!</definedName>
    <definedName name="Esponjillas">#REF!</definedName>
    <definedName name="Esquinera_H_2_40_mts" localSheetId="5">#REF!</definedName>
    <definedName name="Esquinera_H_2_40_mts">#REF!</definedName>
    <definedName name="EST10A">#REF!</definedName>
    <definedName name="EST10V1">#REF!</definedName>
    <definedName name="EST11A">#REF!</definedName>
    <definedName name="ESTA">#REF!</definedName>
    <definedName name="ESTACA">#REF!</definedName>
    <definedName name="ESTACAS_80_cm">#REF!</definedName>
    <definedName name="ESTACION">#REF!</definedName>
    <definedName name="Estado1">#REF!</definedName>
    <definedName name="Estados">#REF!</definedName>
    <definedName name="Este">#REF!</definedName>
    <definedName name="ESTERIL">#REF!</definedName>
    <definedName name="Estimate_Factor">1</definedName>
    <definedName name="ESTOLON">#REF!</definedName>
    <definedName name="Estopa" localSheetId="5">#REF!</definedName>
    <definedName name="Estopa">#REF!</definedName>
    <definedName name="ESTRAE">#REF!</definedName>
    <definedName name="ESTRU">#REF!</definedName>
    <definedName name="ESTRUCT">#REF!</definedName>
    <definedName name="ESTRUCT06">#REF!</definedName>
    <definedName name="ESTRUCT07">#REF!</definedName>
    <definedName name="ESTRUCT08">#REF!</definedName>
    <definedName name="ESTRUCT09">#REF!</definedName>
    <definedName name="ESTRUCT10">#REF!</definedName>
    <definedName name="ESTRUCT11">#REF!</definedName>
    <definedName name="ESTRUCT12">#REF!</definedName>
    <definedName name="ESTRUCT13">#REF!</definedName>
    <definedName name="ESTRUCT14">#REF!</definedName>
    <definedName name="ESTRUCT15">#REF!</definedName>
    <definedName name="ESTRUCT16">#REF!</definedName>
    <definedName name="ESTRUCT17">#REF!</definedName>
    <definedName name="ESTRUCT18">#REF!</definedName>
    <definedName name="ESTRUCT19">#REF!</definedName>
    <definedName name="ESTRUCT20">#REF!</definedName>
    <definedName name="ESTRUCT21">#REF!</definedName>
    <definedName name="ESTRUCT22">#REF!</definedName>
    <definedName name="ESTRUCT24">#REF!</definedName>
    <definedName name="ESTRUCT25">#REF!</definedName>
    <definedName name="ESTRUCT28">#REF!</definedName>
    <definedName name="ESTRUCT29">#REF!</definedName>
    <definedName name="ESTRUCT31">#REF!</definedName>
    <definedName name="ESTRUCT33">#REF!</definedName>
    <definedName name="ESTRUCT34">#REF!</definedName>
    <definedName name="ESTRUCT43">#REF!</definedName>
    <definedName name="ESTRUCTURA" localSheetId="11">[1]AULAS!$P$8:$P$11</definedName>
    <definedName name="ESTRUCTURA" localSheetId="12">[1]AULAS!$P$8:$P$11</definedName>
    <definedName name="ESTRUCTURA">#REF!</definedName>
    <definedName name="ESTRUCTURA_DE_SOPORTE">#REF!</definedName>
    <definedName name="Estructura_lam._galv.">#REF!</definedName>
    <definedName name="ESTRUCTURAS">#REF!</definedName>
    <definedName name="Estructuras_LA228__LA223_Incluye_Poste_12m_750_kg">#REF!</definedName>
    <definedName name="Estuco">#REF!</definedName>
    <definedName name="Estuco_gl">#REF!</definedName>
    <definedName name="ESTUDIOS">#REF!</definedName>
    <definedName name="Estufa_elec._s__especif" localSheetId="5">#REF!</definedName>
    <definedName name="Estufa_elec._s__especif">#REF!</definedName>
    <definedName name="Estufa_Electrica_2_Puestos">#REF!</definedName>
    <definedName name="Estufas">#REF!</definedName>
    <definedName name="ET_DSC">#REF!</definedName>
    <definedName name="ET_IMO">#REF!</definedName>
    <definedName name="ET_IND">#REF!</definedName>
    <definedName name="ETAHH">#REF!</definedName>
    <definedName name="ETAP">#REF!</definedName>
    <definedName name="ETAPA_PACC">#REF!</definedName>
    <definedName name="ETAPA1">#REF!</definedName>
    <definedName name="ETAPA2">#REF!</definedName>
    <definedName name="ETAPA3">#REF!</definedName>
    <definedName name="ETAPA4">#REF!</definedName>
    <definedName name="Eternit__8">#REF!</definedName>
    <definedName name="ETERNIT6">#REF!</definedName>
    <definedName name="etertgg" localSheetId="10" hidden="1">{"via1",#N/A,TRUE,"general";"via2",#N/A,TRUE,"general";"via3",#N/A,TRUE,"general"}</definedName>
    <definedName name="etertgg" localSheetId="2" hidden="1">{"via1",#N/A,TRUE,"general";"via2",#N/A,TRUE,"general";"via3",#N/A,TRUE,"general"}</definedName>
    <definedName name="etertgg">#REF!</definedName>
    <definedName name="etertt" localSheetId="10" hidden="1">{#N/A,#N/A,TRUE,"1842CWN0"}</definedName>
    <definedName name="etertt" localSheetId="2" hidden="1">{#N/A,#N/A,TRUE,"1842CWN0"}</definedName>
    <definedName name="etertt">#REF!</definedName>
    <definedName name="etewt" localSheetId="10" hidden="1">{"TAB1",#N/A,TRUE,"GENERAL";"TAB2",#N/A,TRUE,"GENERAL";"TAB3",#N/A,TRUE,"GENERAL";"TAB4",#N/A,TRUE,"GENERAL";"TAB5",#N/A,TRUE,"GENERAL"}</definedName>
    <definedName name="etewt" localSheetId="2" hidden="1">{"TAB1",#N/A,TRUE,"GENERAL";"TAB2",#N/A,TRUE,"GENERAL";"TAB3",#N/A,TRUE,"GENERAL";"TAB4",#N/A,TRUE,"GENERAL";"TAB5",#N/A,TRUE,"GENERAL"}</definedName>
    <definedName name="etewt">#REF!</definedName>
    <definedName name="ethadfhaeth">#REF!</definedName>
    <definedName name="ethahsdfha">#REF!</definedName>
    <definedName name="ethsdgh">#REF!</definedName>
    <definedName name="etkpjhkpjnerhknghl">#REF!</definedName>
    <definedName name="etkulrilyyi">#REF!</definedName>
    <definedName name="ETSYJRAHETFRDE">#REF!</definedName>
    <definedName name="etu" localSheetId="10" hidden="1">{"via1",#N/A,TRUE,"general";"via2",#N/A,TRUE,"general";"via3",#N/A,TRUE,"general"}</definedName>
    <definedName name="etu" localSheetId="2" hidden="1">{"via1",#N/A,TRUE,"general";"via2",#N/A,TRUE,"general";"via3",#N/A,TRUE,"general"}</definedName>
    <definedName name="etu">#REF!</definedName>
    <definedName name="etueh" localSheetId="10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>#REF!</definedName>
    <definedName name="etyty" localSheetId="10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>#REF!</definedName>
    <definedName name="etyu" localSheetId="10" hidden="1">{"TAB1",#N/A,TRUE,"GENERAL";"TAB2",#N/A,TRUE,"GENERAL";"TAB3",#N/A,TRUE,"GENERAL";"TAB4",#N/A,TRUE,"GENERAL";"TAB5",#N/A,TRUE,"GENERAL"}</definedName>
    <definedName name="etyu" localSheetId="2" hidden="1">{"TAB1",#N/A,TRUE,"GENERAL";"TAB2",#N/A,TRUE,"GENERAL";"TAB3",#N/A,TRUE,"GENERAL";"TAB4",#N/A,TRUE,"GENERAL";"TAB5",#N/A,TRUE,"GENERAL"}</definedName>
    <definedName name="etyu">#REF!</definedName>
    <definedName name="eu" localSheetId="10" hidden="1">{"via1",#N/A,TRUE,"general";"via2",#N/A,TRUE,"general";"via3",#N/A,TRUE,"general"}</definedName>
    <definedName name="eu" localSheetId="2" hidden="1">{"via1",#N/A,TRUE,"general";"via2",#N/A,TRUE,"general";"via3",#N/A,TRUE,"general"}</definedName>
    <definedName name="eu">#REF!</definedName>
    <definedName name="eut" localSheetId="10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>#REF!</definedName>
    <definedName name="euyt" localSheetId="10" hidden="1">{"TAB1",#N/A,TRUE,"GENERAL";"TAB2",#N/A,TRUE,"GENERAL";"TAB3",#N/A,TRUE,"GENERAL";"TAB4",#N/A,TRUE,"GENERAL";"TAB5",#N/A,TRUE,"GENERAL"}</definedName>
    <definedName name="euyt" localSheetId="2" hidden="1">{"TAB1",#N/A,TRUE,"GENERAL";"TAB2",#N/A,TRUE,"GENERAL";"TAB3",#N/A,TRUE,"GENERAL";"TAB4",#N/A,TRUE,"GENERAL";"TAB5",#N/A,TRUE,"GENERAL"}</definedName>
    <definedName name="euyt">#REF!</definedName>
    <definedName name="ev.Calculation" hidden="1">-4135</definedName>
    <definedName name="ev.Initialized" hidden="1">FALSE</definedName>
    <definedName name="Eval_Currency">#REF!</definedName>
    <definedName name="EVENTO">#REF!</definedName>
    <definedName name="EW">#REF!</definedName>
    <definedName name="ewegt" localSheetId="10" hidden="1">{"TAB1",#N/A,TRUE,"GENERAL";"TAB2",#N/A,TRUE,"GENERAL";"TAB3",#N/A,TRUE,"GENERAL";"TAB4",#N/A,TRUE,"GENERAL";"TAB5",#N/A,TRUE,"GENERAL"}</definedName>
    <definedName name="ewegt" localSheetId="2" hidden="1">{"TAB1",#N/A,TRUE,"GENERAL";"TAB2",#N/A,TRUE,"GENERAL";"TAB3",#N/A,TRUE,"GENERAL";"TAB4",#N/A,TRUE,"GENERAL";"TAB5",#N/A,TRUE,"GENERAL"}</definedName>
    <definedName name="ewegt">#REF!</definedName>
    <definedName name="ewfewfg" localSheetId="10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>#REF!</definedName>
    <definedName name="ewre" localSheetId="10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>#REF!</definedName>
    <definedName name="ewrewf" localSheetId="10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>#REF!</definedName>
    <definedName name="ewrr" localSheetId="10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>#REF!</definedName>
    <definedName name="ewrt" localSheetId="10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>#REF!</definedName>
    <definedName name="ewrwer" localSheetId="10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>#REF!</definedName>
    <definedName name="EWSLÑDM">#REF!</definedName>
    <definedName name="EX">#REF!</definedName>
    <definedName name="EX_1">#REF!</definedName>
    <definedName name="Exacavacion_mecanica">#REF!</definedName>
    <definedName name="EXC">#REF!</definedName>
    <definedName name="EXCAV_1">#REF!</definedName>
    <definedName name="EXCAV_2">#REF!</definedName>
    <definedName name="EXCAVA1">#REF!</definedName>
    <definedName name="EXCAVA2">#REF!</definedName>
    <definedName name="EXCAVACION">#REF!</definedName>
    <definedName name="excavacion.manual">#REF!</definedName>
    <definedName name="Excavacion_manual_con_retiro">#REF!</definedName>
    <definedName name="excavaciones" localSheetId="56" hidden="1">{#N/A,#N/A,FALSE,"Hoja1";#N/A,#N/A,FALSE,"Hoja2"}</definedName>
    <definedName name="excavaciones" localSheetId="57" hidden="1">{#N/A,#N/A,FALSE,"Hoja1";#N/A,#N/A,FALSE,"Hoja2"}</definedName>
    <definedName name="excavaciones" localSheetId="58" hidden="1">{#N/A,#N/A,FALSE,"Hoja1";#N/A,#N/A,FALSE,"Hoja2"}</definedName>
    <definedName name="excavaciones" hidden="1">{#N/A,#N/A,FALSE,"Hoja1";#N/A,#N/A,FALSE,"Hoja2"}</definedName>
    <definedName name="excavaconglomerado">#REF!</definedName>
    <definedName name="EXCAVAMANOV">#REF!</definedName>
    <definedName name="EXCAVAMAQUINAV">#REF!</definedName>
    <definedName name="EXCAVATIERRA">#REF!</definedName>
    <definedName name="excavman">#REF!</definedName>
    <definedName name="excavmanz">#REF!</definedName>
    <definedName name="exCEL">#REF!</definedName>
    <definedName name="exCEL_51">#REF!</definedName>
    <definedName name="Excel_BuiltIn__FilterDatabase_1">#REF!</definedName>
    <definedName name="Excel_BuiltIn__FilterDatabase_1_1">#REF!</definedName>
    <definedName name="Excel_BuiltIn__FilterDatabase_1_1_1">#REF!</definedName>
    <definedName name="Excel_BuiltIn__FilterDatabase_2">#REF!</definedName>
    <definedName name="Excel_BuiltIn_Criteria">#REF!</definedName>
    <definedName name="Excel_BuiltIn_Criteria_1">#REF!</definedName>
    <definedName name="Excel_BuiltIn_Criteria_2">#REF!</definedName>
    <definedName name="Excel_BuiltIn_Criteria_4">#REF!</definedName>
    <definedName name="Excel_BuiltIn_Print_Area_1" localSheetId="5">#REF!</definedName>
    <definedName name="Excel_BuiltIn_Print_Area_1">#REF!</definedName>
    <definedName name="Excel_BuiltIn_Print_Area_1_1" localSheetId="5">#REF!</definedName>
    <definedName name="Excel_BuiltIn_Print_Area_1_1">#REF!</definedName>
    <definedName name="Excel_BuiltIn_Print_Area_1_1_1" localSheetId="5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2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7">#REF!</definedName>
    <definedName name="Excel_BuiltIn_Print_Area_8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0_51">#REF!</definedName>
    <definedName name="Excel_BuiltIn_Print_Titles_11">#REF!</definedName>
    <definedName name="Excel_BuiltIn_Print_Titles_11_51">#REF!</definedName>
    <definedName name="Excel_BuiltIn_Print_Titles_12">#REF!</definedName>
    <definedName name="Excel_BuiltIn_Print_Titles_12_51">#REF!</definedName>
    <definedName name="Excel_BuiltIn_Print_Titles_13">#REF!</definedName>
    <definedName name="Excel_BuiltIn_Print_Titles_13_51">#REF!</definedName>
    <definedName name="Excel_BuiltIn_Print_Titles_14">#REF!</definedName>
    <definedName name="Excel_BuiltIn_Print_Titles_14_51">#REF!</definedName>
    <definedName name="Excel_BuiltIn_Print_Titles_15" localSheetId="5">#REF!</definedName>
    <definedName name="Excel_BuiltIn_Print_Titles_15">#REF!</definedName>
    <definedName name="Excel_BuiltIn_Print_Titles_15_51">#REF!</definedName>
    <definedName name="Excel_BuiltIn_Print_Titles_16" localSheetId="5">#REF!</definedName>
    <definedName name="Excel_BuiltIn_Print_Titles_16">#REF!</definedName>
    <definedName name="Excel_BuiltIn_Print_Titles_16_51">#REF!</definedName>
    <definedName name="Excel_BuiltIn_Print_Titles_17" localSheetId="5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#REF!</definedName>
    <definedName name="Excel_BuiltIn_Print_Titles_19_51">#REF!</definedName>
    <definedName name="Excel_BuiltIn_Print_Titles_2">#REF!</definedName>
    <definedName name="Excel_BuiltIn_Print_Titles_20" localSheetId="5">#REF!</definedName>
    <definedName name="Excel_BuiltIn_Print_Titles_20">#REF!</definedName>
    <definedName name="Excel_BuiltIn_Print_Titles_20_51">#REF!</definedName>
    <definedName name="Excel_BuiltIn_Print_Titles_21" localSheetId="5">#REF!</definedName>
    <definedName name="Excel_BuiltIn_Print_Titles_21">#REF!</definedName>
    <definedName name="Excel_BuiltIn_Print_Titles_21_51">#REF!</definedName>
    <definedName name="Excel_BuiltIn_Print_Titles_23" localSheetId="5">#REF!</definedName>
    <definedName name="Excel_BuiltIn_Print_Titles_23">#REF!</definedName>
    <definedName name="Excel_BuiltIn_Print_Titles_23_51">#REF!</definedName>
    <definedName name="Excel_BuiltIn_Print_Titles_3" localSheetId="5">#REF!</definedName>
    <definedName name="Excel_BuiltIn_Print_Titles_3">#REF!</definedName>
    <definedName name="Excel_BuiltIn_Print_Titles_3_51">#REF!</definedName>
    <definedName name="Excel_BuiltIn_Print_Titles_4">#REF!</definedName>
    <definedName name="Excel_BuiltIn_Print_Titles_5">#REF!</definedName>
    <definedName name="Excel_BuiltIn_Print_Titles_5_51">#REF!</definedName>
    <definedName name="Excel_BuiltIn_Print_Titles_5_XX">#REF!</definedName>
    <definedName name="Excel_BuiltIn_Print_Titles_5_XX_51">#REF!</definedName>
    <definedName name="Excel_BuiltIn_Print_Titles_59">#REF!</definedName>
    <definedName name="Excel_BuiltIn_Print_Titles_6" localSheetId="5">#REF!</definedName>
    <definedName name="Excel_BuiltIn_Print_Titles_6">#REF!</definedName>
    <definedName name="Excel_BuiltIn_Print_Titles_6_51">#REF!</definedName>
    <definedName name="Excel_BuiltIn_Print_Titles_60">#REF!</definedName>
    <definedName name="Excel_BuiltIn_Print_Titles_7" localSheetId="5">#REF!</definedName>
    <definedName name="Excel_BuiltIn_Print_Titles_7">#REF!</definedName>
    <definedName name="Excel_BuiltIn_Print_Titles_7_51">#REF!</definedName>
    <definedName name="Excel_BuiltIn_Print_Titles_8" localSheetId="5">#REF!</definedName>
    <definedName name="Excel_BuiltIn_Print_Titles_8">#REF!</definedName>
    <definedName name="Excel_BuiltIn_Print_Titles_8_51">#REF!</definedName>
    <definedName name="Excel_BuiltIn_Print_Titles_9" localSheetId="5">#REF!</definedName>
    <definedName name="Excel_BuiltIn_Print_Titles_9">#REF!</definedName>
    <definedName name="Excel_BuiltIn_Print_Titles_9_51">#REF!</definedName>
    <definedName name="Exchange_Rate">#REF!</definedName>
    <definedName name="exchangerate">#REF!</definedName>
    <definedName name="Exclusiones5120">#REF!,#REF!,#REF!,#REF!</definedName>
    <definedName name="EXCROC">#REF!</definedName>
    <definedName name="Executivepb" hidden="1">#REF!</definedName>
    <definedName name="exespcargo1">#REF!</definedName>
    <definedName name="exespcargo2">#REF!</definedName>
    <definedName name="exespcargo3">#REF!</definedName>
    <definedName name="exgencargo1">#REF!</definedName>
    <definedName name="exgencargo2">#REF!</definedName>
    <definedName name="exgencargo3">#REF!</definedName>
    <definedName name="ExistAge">#REF!</definedName>
    <definedName name="ExistFleet">#REF!</definedName>
    <definedName name="Exlusion5102">#REF!</definedName>
    <definedName name="Experiencia1">#REF!</definedName>
    <definedName name="Experiencia2">#REF!</definedName>
    <definedName name="Experiencia3">#REF!</definedName>
    <definedName name="EXPGEN">#REF!</definedName>
    <definedName name="EXPL">#REF!</definedName>
    <definedName name="expl1">#REF!</definedName>
    <definedName name="ExRateAus">#REF!</definedName>
    <definedName name="ExRateCountry">#REF!</definedName>
    <definedName name="ExRates">#REF!</definedName>
    <definedName name="ExtensionCoordinador">#REF!</definedName>
    <definedName name="Extra_Pay">#REF!</definedName>
    <definedName name="Extracción_IM" localSheetId="5">#REF!</definedName>
    <definedName name="Extracción_IM">#REF!</definedName>
    <definedName name="Extract">#REF!</definedName>
    <definedName name="Extractor_120v_de_10">#REF!</definedName>
    <definedName name="Extractor_120v_de_10_11">#REF!</definedName>
    <definedName name="Extractor_de_aire">#REF!</definedName>
    <definedName name="Extractor_de_Olores_con_Persiana_Ref.">#REF!</definedName>
    <definedName name="Extras">#REF!</definedName>
    <definedName name="F._INGRESO">#REF!</definedName>
    <definedName name="F._RETIRO">#REF!</definedName>
    <definedName name="F.D.CV1_Moisture">#REF!</definedName>
    <definedName name="F.D.CV2_Al">#REF!</definedName>
    <definedName name="F.D.CV2_Co">#REF!</definedName>
    <definedName name="F.D.CV2_DryTonnes">#REF!</definedName>
    <definedName name="F.D.CV2_dtph">#REF!</definedName>
    <definedName name="F.D.CV2_Fe">#REF!</definedName>
    <definedName name="F.D.CV2_Mg">#REF!</definedName>
    <definedName name="F.D.CV2_Ni">#REF!</definedName>
    <definedName name="F.D.CV2_Si">#REF!</definedName>
    <definedName name="F.D.Mill_Availability">#REF!</definedName>
    <definedName name="F.D.Mill_Downtime">#REF!</definedName>
    <definedName name="F.D.Mill_DryTonnes">#REF!</definedName>
    <definedName name="F.D.Mill_DryTph">#REF!</definedName>
    <definedName name="F.D.Mill_PowerDraw">#REF!</definedName>
    <definedName name="F.D.Mill_PowerDrawPerTonne">#REF!</definedName>
    <definedName name="F.D.Mill_Uptime">#REF!</definedName>
    <definedName name="F.D.Mill_Utilization">#REF!</definedName>
    <definedName name="F.D.Mill_WetTonnes">#REF!</definedName>
    <definedName name="F.D.Mill_WetTph">#REF!</definedName>
    <definedName name="F.D.MillFeed_Al">#REF!</definedName>
    <definedName name="F.D.MillFeed_Co">#REF!</definedName>
    <definedName name="F.D.MillFeed_Fe">#REF!</definedName>
    <definedName name="F.D.MillFeed_Mg">#REF!</definedName>
    <definedName name="F.D.MillFeed_Ni">#REF!</definedName>
    <definedName name="F.D.MillFeed_Si">#REF!</definedName>
    <definedName name="F.D.MillH2O_Head">#REF!</definedName>
    <definedName name="F.D.MillH2O_Screen">#REF!</definedName>
    <definedName name="F.D.MillH2O_Total">#REF!</definedName>
    <definedName name="F.D.OreToStorage_Al">#REF!</definedName>
    <definedName name="F.D.OreToStorage_Co">#REF!</definedName>
    <definedName name="F.D.OreToStorage_DryTonnes">#REF!</definedName>
    <definedName name="F.D.OreToStorage_DryTph">#REF!</definedName>
    <definedName name="F.D.OreToStorage_Fe">#REF!</definedName>
    <definedName name="F.D.OreToStorage_Mg">#REF!</definedName>
    <definedName name="F.D.OreToStorage_Ni">#REF!</definedName>
    <definedName name="F.D.OreToStorage_PulpDensity">#REF!</definedName>
    <definedName name="F.D.OreToStorage_PulpYieldStress">#REF!</definedName>
    <definedName name="F.D.OreToStorage_Si">#REF!</definedName>
    <definedName name="F.D.OreToStorage_Tank1Level">#REF!</definedName>
    <definedName name="F.D.OreToStorage_Tank2Level">#REF!</definedName>
    <definedName name="F.D.OreToStorage_Tank3Level">#REF!</definedName>
    <definedName name="F.D.OreToStorage_Tank4Level">#REF!</definedName>
    <definedName name="F.D.OreToStorage_Volume">#REF!</definedName>
    <definedName name="F.D.OreToStorage_VolumePerHr">#REF!</definedName>
    <definedName name="F.L">#REF!</definedName>
    <definedName name="F.M.CV1_Moisture">#REF!</definedName>
    <definedName name="F.M.CV2_Al">#REF!</definedName>
    <definedName name="F.M.CV2_Co">#REF!</definedName>
    <definedName name="F.M.CV2_DryTonnes">#REF!</definedName>
    <definedName name="F.M.CV2_dtph">#REF!</definedName>
    <definedName name="F.M.CV2_Fe">#REF!</definedName>
    <definedName name="F.M.CV2_Mg">#REF!</definedName>
    <definedName name="F.M.CV2_Ni">#REF!</definedName>
    <definedName name="F.M.CV2_Si">#REF!</definedName>
    <definedName name="F.M.Mill_Availability">#REF!</definedName>
    <definedName name="F.M.Mill_Downtime">#REF!</definedName>
    <definedName name="F.M.Mill_DryTonnes">#REF!</definedName>
    <definedName name="F.M.Mill_DryTph">#REF!</definedName>
    <definedName name="F.M.Mill_PowerDraw">#REF!</definedName>
    <definedName name="F.M.Mill_PowerDrawPerTonne">#REF!</definedName>
    <definedName name="F.M.Mill_Uptime">#REF!</definedName>
    <definedName name="F.M.Mill_Utilization">#REF!</definedName>
    <definedName name="F.M.Mill_WetTonnes">#REF!</definedName>
    <definedName name="F.M.Mill_WetTph">#REF!</definedName>
    <definedName name="F.M.MillFeed_Al">#REF!</definedName>
    <definedName name="F.M.MillFeed_Co">#REF!</definedName>
    <definedName name="F.M.MillFeed_Fe">#REF!</definedName>
    <definedName name="F.M.MillFeed_Mg">#REF!</definedName>
    <definedName name="F.M.MillFeed_Ni">#REF!</definedName>
    <definedName name="F.M.MillFeed_Si">#REF!</definedName>
    <definedName name="F.M.MillH2O_Head">#REF!</definedName>
    <definedName name="F.M.MillH2O_Screen">#REF!</definedName>
    <definedName name="F.M.MillH2O_Total">#REF!</definedName>
    <definedName name="F.M.OreToStorage_Al">#REF!</definedName>
    <definedName name="F.M.OreToStorage_Co">#REF!</definedName>
    <definedName name="F.M.OreToStorage_DryTonnes">#REF!</definedName>
    <definedName name="F.M.OreToStorage_DryTph">#REF!</definedName>
    <definedName name="F.M.OreToStorage_Fe">#REF!</definedName>
    <definedName name="F.M.OreToStorage_Mg">#REF!</definedName>
    <definedName name="F.M.OreToStorage_Ni">#REF!</definedName>
    <definedName name="F.M.OreToStorage_PulpDensity">#REF!</definedName>
    <definedName name="F.M.OreToStorage_PulpYieldStress">#REF!</definedName>
    <definedName name="F.M.OreToStorage_Si">#REF!</definedName>
    <definedName name="F.M.OreToStorage_Volume">#REF!</definedName>
    <definedName name="F.M.OreToStorage_VolumePerHr">#REF!</definedName>
    <definedName name="F.Y.CV1_Moisture">#REF!</definedName>
    <definedName name="F.Y.CV2_Al">#REF!</definedName>
    <definedName name="F.Y.CV2_Co">#REF!</definedName>
    <definedName name="F.Y.CV2_DryTonnes">#REF!</definedName>
    <definedName name="F.Y.CV2_dtph">#REF!</definedName>
    <definedName name="F.Y.CV2_Fe">#REF!</definedName>
    <definedName name="F.Y.CV2_Mg">#REF!</definedName>
    <definedName name="F.Y.CV2_Ni">#REF!</definedName>
    <definedName name="F.Y.CV2_Si">#REF!</definedName>
    <definedName name="F.Y.Mill_Availability">#REF!</definedName>
    <definedName name="F.Y.Mill_Downtime">#REF!</definedName>
    <definedName name="F.Y.Mill_DryTonnes">#REF!</definedName>
    <definedName name="F.Y.Mill_DryTph">#REF!</definedName>
    <definedName name="F.Y.Mill_PowerDraw">#REF!</definedName>
    <definedName name="F.Y.Mill_PowerDrawPerTonne">#REF!</definedName>
    <definedName name="F.Y.Mill_Uptime">#REF!</definedName>
    <definedName name="F.Y.Mill_Utilization">#REF!</definedName>
    <definedName name="F.Y.Mill_WetTonnes">#REF!</definedName>
    <definedName name="F.Y.Mill_WetTph">#REF!</definedName>
    <definedName name="F.Y.MillFeed_Al">#REF!</definedName>
    <definedName name="F.Y.MillFeed_Co">#REF!</definedName>
    <definedName name="F.Y.MillFeed_Fe">#REF!</definedName>
    <definedName name="F.Y.MillFeed_Mg">#REF!</definedName>
    <definedName name="F.Y.MillFeed_Ni">#REF!</definedName>
    <definedName name="F.Y.MillFeed_Si">#REF!</definedName>
    <definedName name="F.Y.MillH2O_Head">#REF!</definedName>
    <definedName name="F.Y.MillH2O_Screen">#REF!</definedName>
    <definedName name="F.Y.MillH2O_Total">#REF!</definedName>
    <definedName name="F.Y.OreToStorage_Al">#REF!</definedName>
    <definedName name="F.Y.OreToStorage_Co">#REF!</definedName>
    <definedName name="F.Y.OreToStorage_DryTonnes">#REF!</definedName>
    <definedName name="F.Y.OreToStorage_DryTph">#REF!</definedName>
    <definedName name="F.Y.OreToStorage_Fe">#REF!</definedName>
    <definedName name="F.Y.OreToStorage_Mg">#REF!</definedName>
    <definedName name="F.Y.OreToStorage_Ni">#REF!</definedName>
    <definedName name="F.Y.OreToStorage_PulpDensity">#REF!</definedName>
    <definedName name="F.Y.OreToStorage_PulpYieldStress">#REF!</definedName>
    <definedName name="F.Y.OreToStorage_Si">#REF!</definedName>
    <definedName name="F.Y.OreToStorage_Volume">#REF!</definedName>
    <definedName name="F.Y.OreToStorage_VolumePerHr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6.2.1.4">#REF!</definedName>
    <definedName name="fa">#REF!</definedName>
    <definedName name="FABI" localSheetId="10">Scheduled_Payment+Extra_Payment</definedName>
    <definedName name="FABI" localSheetId="2">Scheduled_Payment+Extra_Payment</definedName>
    <definedName name="FABI">#N/A</definedName>
    <definedName name="FABIAN">#N/A</definedName>
    <definedName name="FAC">#REF!</definedName>
    <definedName name="FAC_PRU">#REF!</definedName>
    <definedName name="Facilidades">#REF!</definedName>
    <definedName name="factor">#REF!</definedName>
    <definedName name="FACTOR_01">#REF!</definedName>
    <definedName name="FactorCostoPotencia">#REF!</definedName>
    <definedName name="FACTORDIEGO">#N/A</definedName>
    <definedName name="FactorMultFinal" localSheetId="5">#REF!</definedName>
    <definedName name="FactorMultFinal">#REF!</definedName>
    <definedName name="FactorMultFinalFMMin">#REF!</definedName>
    <definedName name="FactorMultiplicaCalculado" localSheetId="5">#REF!</definedName>
    <definedName name="FactorMultiplicaCalculado">#REF!</definedName>
    <definedName name="FactorMultiplicaCalculadoFMMin">#REF!</definedName>
    <definedName name="FACTORNJA">#REF!</definedName>
    <definedName name="FACTORPRESTACIONAL" localSheetId="5">#REF!</definedName>
    <definedName name="FACTORPRESTACIONAL">#REF!</definedName>
    <definedName name="FactorProyeccion">#REF!</definedName>
    <definedName name="Factpb" hidden="1">#REF!</definedName>
    <definedName name="Factpb2" hidden="1">#REF!</definedName>
    <definedName name="FACTURADO">#REF!</definedName>
    <definedName name="faja">#REF!</definedName>
    <definedName name="faja1">#REF!</definedName>
    <definedName name="FALTANTES1">#REF!</definedName>
    <definedName name="familias">#REF!</definedName>
    <definedName name="FAPR">#REF!</definedName>
    <definedName name="FAPUs" localSheetId="0">#REF!</definedName>
    <definedName name="FAPUs" localSheetId="1">#REF!</definedName>
    <definedName name="FAPUs">"#REF!"</definedName>
    <definedName name="FAPUs_1">"#REF!"</definedName>
    <definedName name="FAPUs_2">"#REF!"</definedName>
    <definedName name="FAPUs_3">"#REF!"</definedName>
    <definedName name="FAPUs_4">"#REF!"</definedName>
    <definedName name="FAPUs_5">"#REF!"</definedName>
    <definedName name="FareWellStmnt">#REF!</definedName>
    <definedName name="fasdhhh">#REF!</definedName>
    <definedName name="FaseProyecto">#REF!</definedName>
    <definedName name="fasf">#REF!</definedName>
    <definedName name="FAVIGEL_25_KG">#REF!</definedName>
    <definedName name="fb">#REF!</definedName>
    <definedName name="fcc">#REF!</definedName>
    <definedName name="fcierre" localSheetId="5">#REF!</definedName>
    <definedName name="fcierre">#REF!</definedName>
    <definedName name="fcierrecal">#REF!</definedName>
    <definedName name="fcierrepre">#REF!</definedName>
    <definedName name="fcv">#REF!</definedName>
    <definedName name="fd">#REF!</definedName>
    <definedName name="fda" localSheetId="10" hidden="1">{"TAB1",#N/A,TRUE,"GENERAL";"TAB2",#N/A,TRUE,"GENERAL";"TAB3",#N/A,TRUE,"GENERAL";"TAB4",#N/A,TRUE,"GENERAL";"TAB5",#N/A,TRUE,"GENERAL"}</definedName>
    <definedName name="fda" localSheetId="2" hidden="1">{"TAB1",#N/A,TRUE,"GENERAL";"TAB2",#N/A,TRUE,"GENERAL";"TAB3",#N/A,TRUE,"GENERAL";"TAB4",#N/A,TRUE,"GENERAL";"TAB5",#N/A,TRUE,"GENERAL"}</definedName>
    <definedName name="fda">#REF!</definedName>
    <definedName name="fdadsfa" localSheetId="56" hidden="1">{"PRES REHAB ARM-PER POR ITEMS  KM A KM",#N/A,TRUE,"Rehabilitacion Arm-Per"}</definedName>
    <definedName name="fdadsfa" localSheetId="57" hidden="1">{"PRES REHAB ARM-PER POR ITEMS  KM A KM",#N/A,TRUE,"Rehabilitacion Arm-Per"}</definedName>
    <definedName name="fdadsfa" localSheetId="58" hidden="1">{"PRES REHAB ARM-PER POR ITEMS  KM A KM",#N/A,TRUE,"Rehabilitacion Arm-Per"}</definedName>
    <definedName name="fdadsfa" hidden="1">{"PRES REHAB ARM-PER POR ITEMS  KM A KM",#N/A,TRUE,"Rehabilitacion Arm-Per"}</definedName>
    <definedName name="FDAEMP">#REF!</definedName>
    <definedName name="FDAGRAVA">#REF!</definedName>
    <definedName name="FDAIMP">#REF!</definedName>
    <definedName name="FDAL">#REF!</definedName>
    <definedName name="FDAP">#REF!</definedName>
    <definedName name="fdbjp" localSheetId="10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>#REF!</definedName>
    <definedName name="FDBORD">#REF!</definedName>
    <definedName name="FDCARC">#REF!</definedName>
    <definedName name="FDCUN">#REF!</definedName>
    <definedName name="FDDES">#REF!</definedName>
    <definedName name="fdf" localSheetId="10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>#REF!</definedName>
    <definedName name="fdg" localSheetId="10" hidden="1">{"via1",#N/A,TRUE,"general";"via2",#N/A,TRUE,"general";"via3",#N/A,TRUE,"general"}</definedName>
    <definedName name="fdg" localSheetId="2" hidden="1">{"via1",#N/A,TRUE,"general";"via2",#N/A,TRUE,"general";"via3",#N/A,TRUE,"general"}</definedName>
    <definedName name="fdg">#REF!</definedName>
    <definedName name="FDGD" localSheetId="10" hidden="1">{"TAB1",#N/A,TRUE,"GENERAL";"TAB2",#N/A,TRUE,"GENERAL";"TAB3",#N/A,TRUE,"GENERAL";"TAB4",#N/A,TRUE,"GENERAL";"TAB5",#N/A,TRUE,"GENERAL"}</definedName>
    <definedName name="FDGD" localSheetId="2" hidden="1">{"TAB1",#N/A,TRUE,"GENERAL";"TAB2",#N/A,TRUE,"GENERAL";"TAB3",#N/A,TRUE,"GENERAL";"TAB4",#N/A,TRUE,"GENERAL";"TAB5",#N/A,TRUE,"GENERAL"}</definedName>
    <definedName name="FDGD">#REF!</definedName>
    <definedName name="FDGFDBBP" localSheetId="10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>#REF!</definedName>
    <definedName name="fdh" localSheetId="10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>#REF!</definedName>
    <definedName name="FDHDAH">#REF!</definedName>
    <definedName name="fdhsadzf">#REF!</definedName>
    <definedName name="FDRELLENO">#REF!</definedName>
    <definedName name="fdsf" localSheetId="10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>#REF!</definedName>
    <definedName name="fdsfds" localSheetId="10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>#REF!</definedName>
    <definedName name="fdsfdsf" localSheetId="10" hidden="1">{"via1",#N/A,TRUE,"general";"via2",#N/A,TRUE,"general";"via3",#N/A,TRUE,"general"}</definedName>
    <definedName name="fdsfdsf" localSheetId="2" hidden="1">{"via1",#N/A,TRUE,"general";"via2",#N/A,TRUE,"general";"via3",#N/A,TRUE,"general"}</definedName>
    <definedName name="fdsfdsf">#REF!</definedName>
    <definedName name="fdsgfds" localSheetId="10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>#REF!</definedName>
    <definedName name="fdsgsdfu" localSheetId="10" hidden="1">{"TAB1",#N/A,TRUE,"GENERAL";"TAB2",#N/A,TRUE,"GENERAL";"TAB3",#N/A,TRUE,"GENERAL";"TAB4",#N/A,TRUE,"GENERAL";"TAB5",#N/A,TRUE,"GENERAL"}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>#REF!</definedName>
    <definedName name="FDSIO" localSheetId="10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>#REF!</definedName>
    <definedName name="fDWD">#REF!</definedName>
    <definedName name="fdwssf">#REF!</definedName>
    <definedName name="FE">1.32</definedName>
    <definedName name="FE.j">#REF!</definedName>
    <definedName name="FEB" localSheetId="5">#REF!</definedName>
    <definedName name="FEB">#REF!</definedName>
    <definedName name="Feb_C">#REF!</definedName>
    <definedName name="feb00">#REF!</definedName>
    <definedName name="FECH">#REF!</definedName>
    <definedName name="FECHA">#REF!</definedName>
    <definedName name="FECHA.CONTRATO">#REF!</definedName>
    <definedName name="FECHA.R1">#REF!</definedName>
    <definedName name="FECHA.R2">#REF!</definedName>
    <definedName name="FECHA.R3">#REF!</definedName>
    <definedName name="FECHA.R4">#REF!</definedName>
    <definedName name="FECHA.SMML">#REF!</definedName>
    <definedName name="FECHA_1">#REF!</definedName>
    <definedName name="FECHA_2">#REF!</definedName>
    <definedName name="FECHA1">#REF!</definedName>
    <definedName name="FECHA10">#REF!</definedName>
    <definedName name="FECHA11">#REF!</definedName>
    <definedName name="FECHA12">#REF!</definedName>
    <definedName name="FECHA2">#REF!</definedName>
    <definedName name="FECHA3">#REF!</definedName>
    <definedName name="FECHA4">#REF!</definedName>
    <definedName name="FECHA5">#REF!</definedName>
    <definedName name="FECHA6">#REF!</definedName>
    <definedName name="FECHA7">#REF!</definedName>
    <definedName name="FECHA8">#REF!</definedName>
    <definedName name="FECHA9">#REF!</definedName>
    <definedName name="FECHAFSQ" localSheetId="5">#REF!</definedName>
    <definedName name="FECHAFSQ">#REF!</definedName>
    <definedName name="FechaInicio">#REF!</definedName>
    <definedName name="Fechas">#REF!</definedName>
    <definedName name="FechaTermina">#REF!</definedName>
    <definedName name="FechaTerminacion">#REF!</definedName>
    <definedName name="fef">#REF!</definedName>
    <definedName name="fei">#REF!</definedName>
    <definedName name="fer">#REF!</definedName>
    <definedName name="ferfer" localSheetId="10" hidden="1">{"via1",#N/A,TRUE,"general";"via2",#N/A,TRUE,"general";"via3",#N/A,TRUE,"general"}</definedName>
    <definedName name="ferfer" localSheetId="2" hidden="1">{"via1",#N/A,TRUE,"general";"via2",#N/A,TRUE,"general";"via3",#N/A,TRUE,"general"}</definedName>
    <definedName name="ferfer">#REF!</definedName>
    <definedName name="FEST">#REF!</definedName>
    <definedName name="Festivos">#REF!</definedName>
    <definedName name="Fexx">#REF!</definedName>
    <definedName name="FF">#REF!</definedName>
    <definedName name="ff_10">#N/A</definedName>
    <definedName name="ff_3">#N/A</definedName>
    <definedName name="ff_4">#N/A</definedName>
    <definedName name="ff_5">#N/A</definedName>
    <definedName name="ff_6">#N/A</definedName>
    <definedName name="ff_7">#N/A</definedName>
    <definedName name="ff_8">#N/A</definedName>
    <definedName name="ff_9">#N/A</definedName>
    <definedName name="FFEECFFDAFF">#REF!</definedName>
    <definedName name="FFEF">#REF!</definedName>
    <definedName name="fff" localSheetId="5">#REF!</definedName>
    <definedName name="fff">#REF!</definedName>
    <definedName name="FFFF" localSheetId="5" hidden="1">#REF!</definedName>
    <definedName name="FFFF" hidden="1">#REF!</definedName>
    <definedName name="FFFFA" localSheetId="5" hidden="1">#REF!</definedName>
    <definedName name="FFFFA" hidden="1">#REF!</definedName>
    <definedName name="ffffd" localSheetId="10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>#REF!</definedName>
    <definedName name="fffff" hidden="1">#REF!</definedName>
    <definedName name="fffffdfdfddf">#REF!</definedName>
    <definedName name="ffffffffffffffff">#REF!</definedName>
    <definedName name="fffffft" localSheetId="10" hidden="1">{"TAB1",#N/A,TRUE,"GENERAL";"TAB2",#N/A,TRUE,"GENERAL";"TAB3",#N/A,TRUE,"GENERAL";"TAB4",#N/A,TRUE,"GENERAL";"TAB5",#N/A,TRUE,"GENERAL"}</definedName>
    <definedName name="fffffft" localSheetId="2" hidden="1">{"TAB1",#N/A,TRUE,"GENERAL";"TAB2",#N/A,TRUE,"GENERAL";"TAB3",#N/A,TRUE,"GENERAL";"TAB4",#N/A,TRUE,"GENERAL";"TAB5",#N/A,TRUE,"GENERAL"}</definedName>
    <definedName name="fffffft">#REF!</definedName>
    <definedName name="fffffik" localSheetId="10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>#REF!</definedName>
    <definedName name="fffffj" localSheetId="10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>#REF!</definedName>
    <definedName name="ffffrd" localSheetId="10" hidden="1">{"via1",#N/A,TRUE,"general";"via2",#N/A,TRUE,"general";"via3",#N/A,TRUE,"general"}</definedName>
    <definedName name="ffffrd" localSheetId="2" hidden="1">{"via1",#N/A,TRUE,"general";"via2",#N/A,TRUE,"general";"via3",#N/A,TRUE,"general"}</definedName>
    <definedName name="ffffrd">#REF!</definedName>
    <definedName name="ffffy" localSheetId="10" hidden="1">{"TAB1",#N/A,TRUE,"GENERAL";"TAB2",#N/A,TRUE,"GENERAL";"TAB3",#N/A,TRUE,"GENERAL";"TAB4",#N/A,TRUE,"GENERAL";"TAB5",#N/A,TRUE,"GENERAL"}</definedName>
    <definedName name="ffffy" localSheetId="2" hidden="1">{"TAB1",#N/A,TRUE,"GENERAL";"TAB2",#N/A,TRUE,"GENERAL";"TAB3",#N/A,TRUE,"GENERAL";"TAB4",#N/A,TRUE,"GENERAL";"TAB5",#N/A,TRUE,"GENERAL"}</definedName>
    <definedName name="ffffy">#REF!</definedName>
    <definedName name="fffrfr" localSheetId="10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>#REF!</definedName>
    <definedName name="fffs" localSheetId="10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>#REF!</definedName>
    <definedName name="FFGG">#REF!</definedName>
    <definedName name="FFSDFSDFSDFSADFSDFS">#REF!</definedName>
    <definedName name="fg">#REF!</definedName>
    <definedName name="fgdfg" localSheetId="10" hidden="1">{"TAB1",#N/A,TRUE,"GENERAL";"TAB2",#N/A,TRUE,"GENERAL";"TAB3",#N/A,TRUE,"GENERAL";"TAB4",#N/A,TRUE,"GENERAL";"TAB5",#N/A,TRUE,"GENERAL"}</definedName>
    <definedName name="fgdfg" localSheetId="2" hidden="1">{"TAB1",#N/A,TRUE,"GENERAL";"TAB2",#N/A,TRUE,"GENERAL";"TAB3",#N/A,TRUE,"GENERAL";"TAB4",#N/A,TRUE,"GENERAL";"TAB5",#N/A,TRUE,"GENERAL"}</definedName>
    <definedName name="fgdfg">#REF!</definedName>
    <definedName name="fgdfsgr" localSheetId="10" hidden="1">{"via1",#N/A,TRUE,"general";"via2",#N/A,TRUE,"general";"via3",#N/A,TRUE,"general"}</definedName>
    <definedName name="fgdfsgr" localSheetId="2" hidden="1">{"via1",#N/A,TRUE,"general";"via2",#N/A,TRUE,"general";"via3",#N/A,TRUE,"general"}</definedName>
    <definedName name="fgdfsgr">#REF!</definedName>
    <definedName name="FGDG">#REF!</definedName>
    <definedName name="FGDGGAGA">#REF!</definedName>
    <definedName name="fgdhs">#REF!</definedName>
    <definedName name="fgdsfg" localSheetId="10" hidden="1">{"TAB1",#N/A,TRUE,"GENERAL";"TAB2",#N/A,TRUE,"GENERAL";"TAB3",#N/A,TRUE,"GENERAL";"TAB4",#N/A,TRUE,"GENERAL";"TAB5",#N/A,TRUE,"GENERAL"}</definedName>
    <definedName name="fgdsfg" localSheetId="2" hidden="1">{"TAB1",#N/A,TRUE,"GENERAL";"TAB2",#N/A,TRUE,"GENERAL";"TAB3",#N/A,TRUE,"GENERAL";"TAB4",#N/A,TRUE,"GENERAL";"TAB5",#N/A,TRUE,"GENERAL"}</definedName>
    <definedName name="fgdsfg">#REF!</definedName>
    <definedName name="FGF">#REF!</definedName>
    <definedName name="FGFDG">#REF!</definedName>
    <definedName name="FGFDH" localSheetId="10" hidden="1">{"via1",#N/A,TRUE,"general";"via2",#N/A,TRUE,"general";"via3",#N/A,TRUE,"general"}</definedName>
    <definedName name="FGFDH" localSheetId="2" hidden="1">{"via1",#N/A,TRUE,"general";"via2",#N/A,TRUE,"general";"via3",#N/A,TRUE,"general"}</definedName>
    <definedName name="FGFDH">#REF!</definedName>
    <definedName name="fgfgf">#REF!</definedName>
    <definedName name="fgghhj" localSheetId="10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>#REF!</definedName>
    <definedName name="fgh">#REF!</definedName>
    <definedName name="FGHBB">#REF!</definedName>
    <definedName name="fghdtghhdg">#REF!</definedName>
    <definedName name="FGHFBC" localSheetId="10" hidden="1">{"via1",#N/A,TRUE,"general";"via2",#N/A,TRUE,"general";"via3",#N/A,TRUE,"general"}</definedName>
    <definedName name="FGHFBC" localSheetId="2" hidden="1">{"via1",#N/A,TRUE,"general";"via2",#N/A,TRUE,"general";"via3",#N/A,TRUE,"general"}</definedName>
    <definedName name="FGHFBC">#REF!</definedName>
    <definedName name="fghffghfghfghfghfghfgfgfgh">#REF!</definedName>
    <definedName name="fghfg" localSheetId="10" hidden="1">{"TAB1",#N/A,TRUE,"GENERAL";"TAB2",#N/A,TRUE,"GENERAL";"TAB3",#N/A,TRUE,"GENERAL";"TAB4",#N/A,TRUE,"GENERAL";"TAB5",#N/A,TRUE,"GENERAL"}</definedName>
    <definedName name="fghfg" localSheetId="2" hidden="1">{"TAB1",#N/A,TRUE,"GENERAL";"TAB2",#N/A,TRUE,"GENERAL";"TAB3",#N/A,TRUE,"GENERAL";"TAB4",#N/A,TRUE,"GENERAL";"TAB5",#N/A,TRUE,"GENERAL"}</definedName>
    <definedName name="fghfg">#REF!</definedName>
    <definedName name="fghfgh" localSheetId="10" hidden="1">{"via1",#N/A,TRUE,"general";"via2",#N/A,TRUE,"general";"via3",#N/A,TRUE,"general"}</definedName>
    <definedName name="fghfgh" localSheetId="2" hidden="1">{"via1",#N/A,TRUE,"general";"via2",#N/A,TRUE,"general";"via3",#N/A,TRUE,"general"}</definedName>
    <definedName name="fghfgh">#REF!</definedName>
    <definedName name="FGHFW" localSheetId="10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>#REF!</definedName>
    <definedName name="fghhh" localSheetId="10" hidden="1">{"TAB1",#N/A,TRUE,"GENERAL";"TAB2",#N/A,TRUE,"GENERAL";"TAB3",#N/A,TRUE,"GENERAL";"TAB4",#N/A,TRUE,"GENERAL";"TAB5",#N/A,TRUE,"GENERAL"}</definedName>
    <definedName name="fghhh" localSheetId="2" hidden="1">{"TAB1",#N/A,TRUE,"GENERAL";"TAB2",#N/A,TRUE,"GENERAL";"TAB3",#N/A,TRUE,"GENERAL";"TAB4",#N/A,TRUE,"GENERAL";"TAB5",#N/A,TRUE,"GENERAL"}</definedName>
    <definedName name="fghhh">#REF!</definedName>
    <definedName name="fghsfgh" localSheetId="10" hidden="1">{"via1",#N/A,TRUE,"general";"via2",#N/A,TRUE,"general";"via3",#N/A,TRUE,"general"}</definedName>
    <definedName name="fghsfgh" localSheetId="2" hidden="1">{"via1",#N/A,TRUE,"general";"via2",#N/A,TRUE,"general";"via3",#N/A,TRUE,"general"}</definedName>
    <definedName name="fghsfgh">#REF!</definedName>
    <definedName name="fght" localSheetId="10" hidden="1">{"TAB1",#N/A,TRUE,"GENERAL";"TAB2",#N/A,TRUE,"GENERAL";"TAB3",#N/A,TRUE,"GENERAL";"TAB4",#N/A,TRUE,"GENERAL";"TAB5",#N/A,TRUE,"GENERAL"}</definedName>
    <definedName name="fght" localSheetId="2" hidden="1">{"TAB1",#N/A,TRUE,"GENERAL";"TAB2",#N/A,TRUE,"GENERAL";"TAB3",#N/A,TRUE,"GENERAL";"TAB4",#N/A,TRUE,"GENERAL";"TAB5",#N/A,TRUE,"GENERAL"}</definedName>
    <definedName name="fght">#REF!</definedName>
    <definedName name="FGJ">#REF!</definedName>
    <definedName name="fgjgryi" localSheetId="10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>#REF!</definedName>
    <definedName name="FGJKSFJKRT">#REF!</definedName>
    <definedName name="FGJY">#REF!</definedName>
    <definedName name="fgrds">#REF!</definedName>
    <definedName name="fgsmm">#REF!</definedName>
    <definedName name="FGTHYUJ">#REF!</definedName>
    <definedName name="FGV">#REF!</definedName>
    <definedName name="FHDFH">#REF!</definedName>
    <definedName name="fhdghgdh">#REF!</definedName>
    <definedName name="fhfg" localSheetId="10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>#REF!</definedName>
    <definedName name="fhfgh" localSheetId="10" hidden="1">{"via1",#N/A,TRUE,"general";"via2",#N/A,TRUE,"general";"via3",#N/A,TRUE,"general"}</definedName>
    <definedName name="fhfgh" localSheetId="2" hidden="1">{"via1",#N/A,TRUE,"general";"via2",#N/A,TRUE,"general";"via3",#N/A,TRUE,"general"}</definedName>
    <definedName name="fhfgh">#REF!</definedName>
    <definedName name="fhg" localSheetId="10" hidden="1">{#N/A,#N/A,TRUE,"1842CWN0"}</definedName>
    <definedName name="fhg" localSheetId="2" hidden="1">{#N/A,#N/A,TRUE,"1842CWN0"}</definedName>
    <definedName name="fhg">#REF!</definedName>
    <definedName name="fhgh" localSheetId="10" hidden="1">{"via1",#N/A,TRUE,"general";"via2",#N/A,TRUE,"general";"via3",#N/A,TRUE,"general"}</definedName>
    <definedName name="fhgh" localSheetId="2" hidden="1">{"via1",#N/A,TRUE,"general";"via2",#N/A,TRUE,"general";"via3",#N/A,TRUE,"general"}</definedName>
    <definedName name="fhgh">#REF!</definedName>
    <definedName name="FHHFH">#REF!</definedName>
    <definedName name="FHHHFHFDHFD">#REF!</definedName>
    <definedName name="fhpltyunh" localSheetId="10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>#REF!</definedName>
    <definedName name="FHSDFHD">#REF!</definedName>
    <definedName name="FHZDHZH">#REF!</definedName>
    <definedName name="fi">#REF!</definedName>
    <definedName name="FIBER">#REF!</definedName>
    <definedName name="Ficus_o_Cheflera">#REF!</definedName>
    <definedName name="fiera">#REF!</definedName>
    <definedName name="fifi">#REF!</definedName>
    <definedName name="Fijamix_Alfa">#REF!</definedName>
    <definedName name="FIL">#REF!</definedName>
    <definedName name="Fil_Fechas">#REF!</definedName>
    <definedName name="fila">#REF!</definedName>
    <definedName name="Fila_de_encabezado">ROW(#REF!)</definedName>
    <definedName name="FILB1">#REF!</definedName>
    <definedName name="FILB2">#REF!</definedName>
    <definedName name="FILB3">#REF!</definedName>
    <definedName name="FILC1">#REF!</definedName>
    <definedName name="FILC2">#REF!</definedName>
    <definedName name="FILCAR">#REF!</definedName>
    <definedName name="FILCO">#REF!</definedName>
    <definedName name="FILEX">#REF!</definedName>
    <definedName name="FILL" hidden="1">#REF!</definedName>
    <definedName name="fill1">#REF!</definedName>
    <definedName name="FILMO">#REF!</definedName>
    <definedName name="FILSOL">#REF!</definedName>
    <definedName name="Filtra_apu">+IF(OR(AND(#REF!="Cantidad Unitaria",#REF!&gt;0),AND(TYPE(#REF!)=1,#REF!&gt;0),AND(#REF!="Dias▼",#REF!&gt;0),#REF!="X"),"x","")</definedName>
    <definedName name="FILTRANTES">#REF!</definedName>
    <definedName name="FILTROS">#REF!</definedName>
    <definedName name="filtrov">#REF!</definedName>
    <definedName name="FILV">#REF!</definedName>
    <definedName name="FILVOL">#REF!</definedName>
    <definedName name="FIN">#REF!</definedName>
    <definedName name="Fin_de_semana">#REF!</definedName>
    <definedName name="FINAL">#REF!</definedName>
    <definedName name="Finaliza">#REF!</definedName>
    <definedName name="FINANCIACION">#N/A</definedName>
    <definedName name="FINANCIACION_10">#N/A</definedName>
    <definedName name="FINANCIACION_3">#N/A</definedName>
    <definedName name="FINANCIACION_4">#N/A</definedName>
    <definedName name="FINANCIACION_5">#N/A</definedName>
    <definedName name="FINANCIACION_6">#N/A</definedName>
    <definedName name="FINANCIACION_7">#N/A</definedName>
    <definedName name="FINANCIACION_8">#N/A</definedName>
    <definedName name="FINANCIACION_9">#N/A</definedName>
    <definedName name="Financialpb" hidden="1">#REF!</definedName>
    <definedName name="Financialpb2" hidden="1">#REF!</definedName>
    <definedName name="FinePrint">#REF!</definedName>
    <definedName name="Fique" localSheetId="5">#REF!</definedName>
    <definedName name="Fique">#REF!</definedName>
    <definedName name="FIRST">#REF!</definedName>
    <definedName name="FixEquip_hrs">#REF!</definedName>
    <definedName name="fjfbkgbk">#REF!</definedName>
    <definedName name="fjks">#REF!</definedName>
    <definedName name="fk">#REF!</definedName>
    <definedName name="fkgh">#REF!</definedName>
    <definedName name="Flanche_lam_galv_18_d_0.6m">#REF!</definedName>
    <definedName name="Flashing_lam._galv_cal_22">#REF!</definedName>
    <definedName name="Fleet">#REF!</definedName>
    <definedName name="FleetC">#REF!</definedName>
    <definedName name="fleetRecNo">#REF!</definedName>
    <definedName name="FleetS">#REF!</definedName>
    <definedName name="FleetW">#REF!</definedName>
    <definedName name="Flexometro">#REF!</definedName>
    <definedName name="Flor_morado__Pieza">#REF!</definedName>
    <definedName name="Flotador_Metálico_1_1_2__Bronce">#REF!</definedName>
    <definedName name="Flotador_Metálico_2__Bronce">#REF!</definedName>
    <definedName name="flq">#REF!</definedName>
    <definedName name="FlujodeInversion">#REF!</definedName>
    <definedName name="Fluxom._Gen_orinal">#REF!</definedName>
    <definedName name="Fluxom._Gen_p_._inodoro">#REF!</definedName>
    <definedName name="FM">1.18</definedName>
    <definedName name="FMINEXP">#REF!</definedName>
    <definedName name="fnic">#REF!</definedName>
    <definedName name="FO" localSheetId="5">#REF!</definedName>
    <definedName name="FO">#REF!</definedName>
    <definedName name="FOB_POINT">#REF!</definedName>
    <definedName name="foca">#REF!</definedName>
    <definedName name="Fondo">#REF!</definedName>
    <definedName name="forapproval">#REF!</definedName>
    <definedName name="FORDESCR">#REF!</definedName>
    <definedName name="form">#REF!</definedName>
    <definedName name="FORM_C3">#REF!</definedName>
    <definedName name="form_calcmod">#REF!,#REF!,#REF!,#REF!,#REF!,#REF!</definedName>
    <definedName name="form_cons">#REF!,#REF!,#REF!,#REF!,#REF!</definedName>
    <definedName name="form_desglose">#REF!,#REF!</definedName>
    <definedName name="form_equi">#REF!,#REF!,#REF!,#REF!,#REF!,#REF!,#REF!,#REF!,#REF!,#REF!,#REF!,#REF!,#REF!,#REF!,#REF!</definedName>
    <definedName name="form_indir">#REF!,#REF!,#REF!,#REF!,#REF!,#REF!,#REF!,#REF!,#REF!,#REF!,#REF!,#REF!,#REF!,#REF!,#REF!,#REF!,#REF!</definedName>
    <definedName name="form_otrosmod">#REF!,#REF!,#REF!,#REF!,#REF!,#REF!,#REF!,#REF!</definedName>
    <definedName name="form_resumen">#REF!,#REF!,#REF!,#REF!,#REF!,#REF!,#REF!,#REF!,#REF!,#REF!,#REF!</definedName>
    <definedName name="form_subcon">#REF!,#REF!</definedName>
    <definedName name="form_superv">#REF!,#REF!,#REF!</definedName>
    <definedName name="FORMA" localSheetId="5">#REF!</definedName>
    <definedName name="FORMA">#REF!</definedName>
    <definedName name="FORMACION_ACADEMICA">#REF!</definedName>
    <definedName name="FORMACOL">#REF!</definedName>
    <definedName name="FORMACOL_11">#REF!</definedName>
    <definedName name="formadepago">#REF!</definedName>
    <definedName name="formaleta">#REF!</definedName>
    <definedName name="Formaleta_Entrepisos">#REF!</definedName>
    <definedName name="Formaleta_madera">#REF!</definedName>
    <definedName name="FORMALETA_METALICA_CERCHAS_Y_TACOS">#REF!</definedName>
    <definedName name="formaleta_para_pavimento_e_15_cms">#REF!</definedName>
    <definedName name="formaleta_para_sardinel">#REF!</definedName>
    <definedName name="formaleta_para_tapas_de_cámaras">#REF!</definedName>
    <definedName name="Formaleta_plaquetas">#REF!</definedName>
    <definedName name="Formaleta_Sardinel">#REF!</definedName>
    <definedName name="FORMALETAM2">#REF!</definedName>
    <definedName name="Formaletas">#REF!</definedName>
    <definedName name="FORMALOSA">#REF!</definedName>
    <definedName name="FORMALOSA_11">#REF!</definedName>
    <definedName name="Format">#REF!</definedName>
    <definedName name="FORMAV">#REF!</definedName>
    <definedName name="FORMAV_11">#REF!</definedName>
    <definedName name="FORMAVIGACIMIEN">#REF!</definedName>
    <definedName name="FORMAVIGACIMIEN_11">#REF!</definedName>
    <definedName name="FORMAZAPATA">#REF!</definedName>
    <definedName name="FORMAZAPATA_11">#REF!</definedName>
    <definedName name="FORMOLT">#REF!</definedName>
    <definedName name="formu">#REF!</definedName>
    <definedName name="formularioCantidades">#REF!</definedName>
    <definedName name="FORSHE">#REF!</definedName>
    <definedName name="FORTALEZA">#REF!</definedName>
    <definedName name="FORTALEZA_1">#REF!</definedName>
    <definedName name="FORTALEZA_2">#REF!</definedName>
    <definedName name="FORUNMIS">#REF!</definedName>
    <definedName name="FPA">#REF!</definedName>
    <definedName name="FPB">#REF!</definedName>
    <definedName name="FPMAS2">#REF!</definedName>
    <definedName name="FPO">#REF!</definedName>
    <definedName name="FR">1.15</definedName>
    <definedName name="frbgsd" localSheetId="10" hidden="1">{"TAB1",#N/A,TRUE,"GENERAL";"TAB2",#N/A,TRUE,"GENERAL";"TAB3",#N/A,TRUE,"GENERAL";"TAB4",#N/A,TRUE,"GENERAL";"TAB5",#N/A,TRUE,"GENERAL"}</definedName>
    <definedName name="frbgsd" localSheetId="2" hidden="1">{"TAB1",#N/A,TRUE,"GENERAL";"TAB2",#N/A,TRUE,"GENERAL";"TAB3",#N/A,TRUE,"GENERAL";"TAB4",#N/A,TRUE,"GENERAL";"TAB5",#N/A,TRUE,"GENERAL"}</definedName>
    <definedName name="frbgsd">#REF!</definedName>
    <definedName name="FrecInctoMmtoAnno">#REF!</definedName>
    <definedName name="FrecInctoMmtoAno">#REF!</definedName>
    <definedName name="frefr" localSheetId="10" hidden="1">{"via1",#N/A,TRUE,"general";"via2",#N/A,TRUE,"general";"via3",#N/A,TRUE,"general"}</definedName>
    <definedName name="frefr" localSheetId="2" hidden="1">{"via1",#N/A,TRUE,"general";"via2",#N/A,TRUE,"general";"via3",#N/A,TRUE,"general"}</definedName>
    <definedName name="frefr">#REF!</definedName>
    <definedName name="FRENTES">#REF!</definedName>
    <definedName name="fres">#REF!</definedName>
    <definedName name="frfa" localSheetId="10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>#REF!</definedName>
    <definedName name="frfr" localSheetId="10" hidden="1">{"TAB1",#N/A,TRUE,"GENERAL";"TAB2",#N/A,TRUE,"GENERAL";"TAB3",#N/A,TRUE,"GENERAL";"TAB4",#N/A,TRUE,"GENERAL";"TAB5",#N/A,TRUE,"GENERAL"}</definedName>
    <definedName name="frfr" localSheetId="2" hidden="1">{"TAB1",#N/A,TRUE,"GENERAL";"TAB2",#N/A,TRUE,"GENERAL";"TAB3",#N/A,TRUE,"GENERAL";"TAB4",#N/A,TRUE,"GENERAL";"TAB5",#N/A,TRUE,"GENERAL"}</definedName>
    <definedName name="frfr">#REF!</definedName>
    <definedName name="FS">1.32</definedName>
    <definedName name="FS01_10">#N/A</definedName>
    <definedName name="FS01_3">#N/A</definedName>
    <definedName name="FS01_4">#N/A</definedName>
    <definedName name="FS01_5">#N/A</definedName>
    <definedName name="FS01_6">#N/A</definedName>
    <definedName name="FS01_7">#N/A</definedName>
    <definedName name="FS01_8">#N/A</definedName>
    <definedName name="FS01_9">#N/A</definedName>
    <definedName name="FSAHADH">#REF!</definedName>
    <definedName name="fsahgasdf">#REF!</definedName>
    <definedName name="FSDAHADFGH">#REF!</definedName>
    <definedName name="fsdbbhxdzb">#REF!</definedName>
    <definedName name="fsdf">#REF!</definedName>
    <definedName name="fsdpjpádh">#REF!</definedName>
    <definedName name="ft">#REF!</definedName>
    <definedName name="FTE">#REF!</definedName>
    <definedName name="Fu">#REF!</definedName>
    <definedName name="Fub">#REF!</definedName>
    <definedName name="FUE">#REF!</definedName>
    <definedName name="Fuel">#REF!</definedName>
    <definedName name="FuelControl">#REF!</definedName>
    <definedName name="FuelCostos">#REF!</definedName>
    <definedName name="FuelFactorA">#REF!</definedName>
    <definedName name="FuelFactorB">#REF!</definedName>
    <definedName name="FuelMedian">#REF!</definedName>
    <definedName name="FuelPrice">#REF!</definedName>
    <definedName name="Fuente">#REF!</definedName>
    <definedName name="FUENTEACARREOS">#REF!</definedName>
    <definedName name="Full_Print">#REF!</definedName>
    <definedName name="Fup">#REF!</definedName>
    <definedName name="fv">#REF!</definedName>
    <definedName name="FVFVB">#REF!</definedName>
    <definedName name="fwff" localSheetId="10" hidden="1">{"via1",#N/A,TRUE,"general";"via2",#N/A,TRUE,"general";"via3",#N/A,TRUE,"general"}</definedName>
    <definedName name="fwff" localSheetId="2" hidden="1">{"via1",#N/A,TRUE,"general";"via2",#N/A,TRUE,"general";"via3",#N/A,TRUE,"general"}</definedName>
    <definedName name="fwff">#REF!</definedName>
    <definedName name="fwwe" localSheetId="10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>#REF!</definedName>
    <definedName name="FX">#REF!</definedName>
    <definedName name="fx_rate">#REF!</definedName>
    <definedName name="fy">#REF!</definedName>
    <definedName name="Fyb">#REF!</definedName>
    <definedName name="Fyp">#REF!</definedName>
    <definedName name="fyy">#REF!</definedName>
    <definedName name="g" localSheetId="5" hidden="1">#REF!</definedName>
    <definedName name="g" hidden="1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>#REF!</definedName>
    <definedName name="G10.15">#REF!</definedName>
    <definedName name="ga">#REF!</definedName>
    <definedName name="Gabinete_Cerrado_de_Comunicaciones_de_100x60x60_cm.">#REF!</definedName>
    <definedName name="Gabinete_Cerrado_de_Comunicaciones_de_60x60x60_cm.">#REF!</definedName>
    <definedName name="Gabinete_incendio77x77x22">#REF!</definedName>
    <definedName name="Gabinete_lam._Galv._Pint._1_8x1_2x_6">#REF!</definedName>
    <definedName name="Gabinete_lam._Galv._Pint._1_8x1_2x_6_11">#REF!</definedName>
    <definedName name="Gabinetes_de_Incendio">#REF!</definedName>
    <definedName name="Gabinetes_de_Incendio_Clase_I">#REF!</definedName>
    <definedName name="Gabinetes_Metalicos__Cal._16_min__Color_Gris_Claro_para_T_GEN_1">#REF!</definedName>
    <definedName name="Gabinetes_Metalicos__Cal._16_min__Color_Gris_Claro_para_T_GEN_2">#REF!</definedName>
    <definedName name="Gabinetes_Metalicos__Cal._16_min__Color_Gris_Claro_para_T_GEN_3">#REF!</definedName>
    <definedName name="Gabinetes_Metalicos__Cal._16_min__Color_Gris_Claro_para_Tablero_General">#REF!</definedName>
    <definedName name="GAdministrativos">#REF!</definedName>
    <definedName name="GAdministrativosAl">#REF!</definedName>
    <definedName name="GAFJSFYHKS">#REF!</definedName>
    <definedName name="GAJ">#REF!</definedName>
    <definedName name="GALAN_1">#REF!</definedName>
    <definedName name="GALAN_2">#REF!</definedName>
    <definedName name="GALAN_3">#REF!</definedName>
    <definedName name="galápago">#REF!</definedName>
    <definedName name="GALON">#REF!</definedName>
    <definedName name="Ganadores">#REF!</definedName>
    <definedName name="GANCHO">#REF!</definedName>
    <definedName name="Gancho_15p_teja_A.C.">#REF!</definedName>
    <definedName name="Gancho_espejo">#REF!</definedName>
    <definedName name="Gancho_galv._teja_Eternit">#REF!</definedName>
    <definedName name="Gancho_para_ropa">#REF!</definedName>
    <definedName name="GANCHO_PARA_SOPORTE_CANAL_AMAZONA">#REF!</definedName>
    <definedName name="Gancho_teja_eternit_55_MM">#REF!</definedName>
    <definedName name="Ganchos_Royal_color">#REF!</definedName>
    <definedName name="Ganchos_royal_corona_630">#REF!</definedName>
    <definedName name="GarantiaExtendida">#REF!</definedName>
    <definedName name="GarantiaExtendidaCostos">#REF!</definedName>
    <definedName name="GAS">#REF!</definedName>
    <definedName name="GASOLINA">#REF!</definedName>
    <definedName name="GASTOS_GENERALES">#REF!</definedName>
    <definedName name="GastosViajes">#REF!</definedName>
    <definedName name="gb">#REF!</definedName>
    <definedName name="gba" localSheetId="10" hidden="1">{#N/A,#N/A,FALSE,"orthoflow";#N/A,#N/A,FALSE,"Miscelaneos";#N/A,#N/A,FALSE,"Instrumentacio";#N/A,#N/A,FALSE,"Electrico";#N/A,#N/A,FALSE,"Valv. Seguridad"}</definedName>
    <definedName name="gba" localSheetId="2" hidden="1">{#N/A,#N/A,FALSE,"orthoflow";#N/A,#N/A,FALSE,"Miscelaneos";#N/A,#N/A,FALSE,"Instrumentacio";#N/A,#N/A,FALSE,"Electrico";#N/A,#N/A,FALSE,"Valv. Seguridad"}</definedName>
    <definedName name="gba">#REF!</definedName>
    <definedName name="gbac" localSheetId="10" hidden="1">{#N/A,#N/A,FALSE,"Estatico";#N/A,#N/A,FALSE,"Tuberia";#N/A,#N/A,FALSE,"Instrumentación";#N/A,#N/A,FALSE,"Mecanica";#N/A,#N/A,FALSE,"Electrico";#N/A,#N/A,FALSE,"Ofic.Civiles"}</definedName>
    <definedName name="gbac" localSheetId="2" hidden="1">{#N/A,#N/A,FALSE,"Estatico";#N/A,#N/A,FALSE,"Tuberia";#N/A,#N/A,FALSE,"Instrumentación";#N/A,#N/A,FALSE,"Mecanica";#N/A,#N/A,FALSE,"Electrico";#N/A,#N/A,FALSE,"Ofic.Civiles"}</definedName>
    <definedName name="gbac">#REF!</definedName>
    <definedName name="gbbfghghj" localSheetId="10" hidden="1">{"TAB1",#N/A,TRUE,"GENERAL";"TAB2",#N/A,TRUE,"GENERAL";"TAB3",#N/A,TRUE,"GENERAL";"TAB4",#N/A,TRUE,"GENERAL";"TAB5",#N/A,TRUE,"GENERAL"}</definedName>
    <definedName name="gbbfghghj" localSheetId="2" hidden="1">{"TAB1",#N/A,TRUE,"GENERAL";"TAB2",#N/A,TRUE,"GENERAL";"TAB3",#N/A,TRUE,"GENERAL";"TAB4",#N/A,TRUE,"GENERAL";"TAB5",#N/A,TRUE,"GENERAL"}</definedName>
    <definedName name="gbbfghghj">#REF!</definedName>
    <definedName name="gbsdfgasdf">#REF!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>#REF!</definedName>
    <definedName name="gddfgdfgdf">#REF!</definedName>
    <definedName name="gdj">#REF!</definedName>
    <definedName name="GDN">#REF!</definedName>
    <definedName name="GDR">#REF!</definedName>
    <definedName name="Gdscb_Monserrate_10_20_cem">#REF!</definedName>
    <definedName name="Gdscb_Moore_25_x_7.5__731">#REF!</definedName>
    <definedName name="gdt" localSheetId="10" hidden="1">{"TAB1",#N/A,TRUE,"GENERAL";"TAB2",#N/A,TRUE,"GENERAL";"TAB3",#N/A,TRUE,"GENERAL";"TAB4",#N/A,TRUE,"GENERAL";"TAB5",#N/A,TRUE,"GENERAL"}</definedName>
    <definedName name="gdt" localSheetId="2" hidden="1">{"TAB1",#N/A,TRUE,"GENERAL";"TAB2",#N/A,TRUE,"GENERAL";"TAB3",#N/A,TRUE,"GENERAL";"TAB4",#N/A,TRUE,"GENERAL";"TAB5",#N/A,TRUE,"GENERAL"}</definedName>
    <definedName name="gdt">#REF!</definedName>
    <definedName name="Ge">#REF!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colsa06">#REF!</definedName>
    <definedName name="geg" localSheetId="10" hidden="1">{"via1",#N/A,TRUE,"general";"via2",#N/A,TRUE,"general";"via3",#N/A,TRUE,"general"}</definedName>
    <definedName name="geg" localSheetId="2" hidden="1">{"via1",#N/A,TRUE,"general";"via2",#N/A,TRUE,"general";"via3",#N/A,TRUE,"general"}</definedName>
    <definedName name="geg">#REF!</definedName>
    <definedName name="GEM_25">#REF!</definedName>
    <definedName name="Generación">#REF!</definedName>
    <definedName name="Generación_de_análisis_de_precios_Unitarios.">#REF!</definedName>
    <definedName name="GENERAL">#REF!</definedName>
    <definedName name="GENERAL___0">#REF!</definedName>
    <definedName name="GENERAL1">#REF!</definedName>
    <definedName name="Generales">#REF!</definedName>
    <definedName name="GEO">#REF!</definedName>
    <definedName name="GEOS">#REF!</definedName>
    <definedName name="Geotex">#REF!</definedName>
    <definedName name="geotextil">#REF!</definedName>
    <definedName name="Geotextil_tejido_ST_200">#REF!</definedName>
    <definedName name="GERENCIA">#REF!</definedName>
    <definedName name="GERENCIA1">#REF!</definedName>
    <definedName name="GERENCIA2">#REF!</definedName>
    <definedName name="Gerente">#REF!</definedName>
    <definedName name="gerg" localSheetId="10" hidden="1">{"TAB1",#N/A,TRUE,"GENERAL";"TAB2",#N/A,TRUE,"GENERAL";"TAB3",#N/A,TRUE,"GENERAL";"TAB4",#N/A,TRUE,"GENERAL";"TAB5",#N/A,TRUE,"GENERAL"}</definedName>
    <definedName name="gerg" localSheetId="2" hidden="1">{"TAB1",#N/A,TRUE,"GENERAL";"TAB2",#N/A,TRUE,"GENERAL";"TAB3",#N/A,TRUE,"GENERAL";"TAB4",#N/A,TRUE,"GENERAL";"TAB5",#N/A,TRUE,"GENERAL"}</definedName>
    <definedName name="gerg">#REF!</definedName>
    <definedName name="gerg54" localSheetId="10" hidden="1">{"via1",#N/A,TRUE,"general";"via2",#N/A,TRUE,"general";"via3",#N/A,TRUE,"general"}</definedName>
    <definedName name="gerg54" localSheetId="2" hidden="1">{"via1",#N/A,TRUE,"general";"via2",#N/A,TRUE,"general";"via3",#N/A,TRUE,"general"}</definedName>
    <definedName name="gerg54">#REF!</definedName>
    <definedName name="gergew" localSheetId="10" hidden="1">{"TAB1",#N/A,TRUE,"GENERAL";"TAB2",#N/A,TRUE,"GENERAL";"TAB3",#N/A,TRUE,"GENERAL";"TAB4",#N/A,TRUE,"GENERAL";"TAB5",#N/A,TRUE,"GENERAL"}</definedName>
    <definedName name="gergew" localSheetId="2" hidden="1">{"TAB1",#N/A,TRUE,"GENERAL";"TAB2",#N/A,TRUE,"GENERAL";"TAB3",#N/A,TRUE,"GENERAL";"TAB4",#N/A,TRUE,"GENERAL";"TAB5",#N/A,TRUE,"GENERAL"}</definedName>
    <definedName name="gergew">#REF!</definedName>
    <definedName name="gergw" localSheetId="10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>#REF!</definedName>
    <definedName name="gestion">#REF!</definedName>
    <definedName name="GETCostOutput">#REF!</definedName>
    <definedName name="gf">#REF!</definedName>
    <definedName name="gfd" localSheetId="10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>#REF!</definedName>
    <definedName name="gfdg" localSheetId="10" hidden="1">{"via1",#N/A,TRUE,"general";"via2",#N/A,TRUE,"general";"via3",#N/A,TRUE,"general"}</definedName>
    <definedName name="gfdg" localSheetId="2" hidden="1">{"via1",#N/A,TRUE,"general";"via2",#N/A,TRUE,"general";"via3",#N/A,TRUE,"general"}</definedName>
    <definedName name="gfdg">#REF!</definedName>
    <definedName name="gffgfhhf" localSheetId="10" hidden="1">{#N/A,#N/A,TRUE,"INGENIERIA";#N/A,#N/A,TRUE,"COMPRAS";#N/A,#N/A,TRUE,"DIRECCION";#N/A,#N/A,TRUE,"RESUMEN"}</definedName>
    <definedName name="gffgfhhf" localSheetId="2" hidden="1">{#N/A,#N/A,TRUE,"INGENIERIA";#N/A,#N/A,TRUE,"COMPRAS";#N/A,#N/A,TRUE,"DIRECCION";#N/A,#N/A,TRUE,"RESUMEN"}</definedName>
    <definedName name="gffgfhhf">#REF!</definedName>
    <definedName name="GFG">#REF!</definedName>
    <definedName name="gfgfgr" localSheetId="10" hidden="1">{"via1",#N/A,TRUE,"general";"via2",#N/A,TRUE,"general";"via3",#N/A,TRUE,"general"}</definedName>
    <definedName name="gfgfgr" localSheetId="2" hidden="1">{"via1",#N/A,TRUE,"general";"via2",#N/A,TRUE,"general";"via3",#N/A,TRUE,"general"}</definedName>
    <definedName name="gfgfgr">#REF!</definedName>
    <definedName name="GFH">#REF!</definedName>
    <definedName name="gfhf" localSheetId="10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>#REF!</definedName>
    <definedName name="gfhfdh" localSheetId="10" hidden="1">{"TAB1",#N/A,TRUE,"GENERAL";"TAB2",#N/A,TRUE,"GENERAL";"TAB3",#N/A,TRUE,"GENERAL";"TAB4",#N/A,TRUE,"GENERAL";"TAB5",#N/A,TRUE,"GENERAL"}</definedName>
    <definedName name="gfhfdh" localSheetId="2" hidden="1">{"TAB1",#N/A,TRUE,"GENERAL";"TAB2",#N/A,TRUE,"GENERAL";"TAB3",#N/A,TRUE,"GENERAL";"TAB4",#N/A,TRUE,"GENERAL";"TAB5",#N/A,TRUE,"GENERAL"}</definedName>
    <definedName name="gfhfdh">#REF!</definedName>
    <definedName name="gfhgfh" localSheetId="10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>#REF!</definedName>
    <definedName name="GFJHGJ" localSheetId="10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>#REF!</definedName>
    <definedName name="gfjjh" localSheetId="10" hidden="1">{"via1",#N/A,TRUE,"general";"via2",#N/A,TRUE,"general";"via3",#N/A,TRUE,"general"}</definedName>
    <definedName name="gfjjh" localSheetId="2" hidden="1">{"via1",#N/A,TRUE,"general";"via2",#N/A,TRUE,"general";"via3",#N/A,TRUE,"general"}</definedName>
    <definedName name="gfjjh">#REF!</definedName>
    <definedName name="GFN">#REF!</definedName>
    <definedName name="GFSGFDSG">#REF!</definedName>
    <definedName name="gft">#REF!</definedName>
    <definedName name="gfutyj6" localSheetId="10" hidden="1">{"via1",#N/A,TRUE,"general";"via2",#N/A,TRUE,"general";"via3",#N/A,TRUE,"general"}</definedName>
    <definedName name="gfutyj6" localSheetId="2" hidden="1">{"via1",#N/A,TRUE,"general";"via2",#N/A,TRUE,"general";"via3",#N/A,TRUE,"general"}</definedName>
    <definedName name="gfutyj6">#REF!</definedName>
    <definedName name="GG">#REF!</definedName>
    <definedName name="ggdr" localSheetId="10" hidden="1">{"via1",#N/A,TRUE,"general";"via2",#N/A,TRUE,"general";"via3",#N/A,TRUE,"general"}</definedName>
    <definedName name="ggdr" localSheetId="2" hidden="1">{"via1",#N/A,TRUE,"general";"via2",#N/A,TRUE,"general";"via3",#N/A,TRUE,"general"}</definedName>
    <definedName name="ggdr">#REF!</definedName>
    <definedName name="ggerg" localSheetId="10" hidden="1">{"TAB1",#N/A,TRUE,"GENERAL";"TAB2",#N/A,TRUE,"GENERAL";"TAB3",#N/A,TRUE,"GENERAL";"TAB4",#N/A,TRUE,"GENERAL";"TAB5",#N/A,TRUE,"GENERAL"}</definedName>
    <definedName name="ggerg" localSheetId="2" hidden="1">{"TAB1",#N/A,TRUE,"GENERAL";"TAB2",#N/A,TRUE,"GENERAL";"TAB3",#N/A,TRUE,"GENERAL";"TAB4",#N/A,TRUE,"GENERAL";"TAB5",#N/A,TRUE,"GENERAL"}</definedName>
    <definedName name="ggerg">#REF!</definedName>
    <definedName name="GGG" localSheetId="5">#REF!</definedName>
    <definedName name="GGG">#REF!</definedName>
    <definedName name="GGG_10">#N/A</definedName>
    <definedName name="GGG_3">#N/A</definedName>
    <definedName name="GGG_4">#N/A</definedName>
    <definedName name="GGG_5">#N/A</definedName>
    <definedName name="GGG_6">#N/A</definedName>
    <definedName name="GGG_7">#N/A</definedName>
    <definedName name="GGG_8">#N/A</definedName>
    <definedName name="GGG_9">#N/A</definedName>
    <definedName name="gggb" localSheetId="10" hidden="1">{"TAB1",#N/A,TRUE,"GENERAL";"TAB2",#N/A,TRUE,"GENERAL";"TAB3",#N/A,TRUE,"GENERAL";"TAB4",#N/A,TRUE,"GENERAL";"TAB5",#N/A,TRUE,"GENERAL"}</definedName>
    <definedName name="gggb" localSheetId="2" hidden="1">{"TAB1",#N/A,TRUE,"GENERAL";"TAB2",#N/A,TRUE,"GENERAL";"TAB3",#N/A,TRUE,"GENERAL";"TAB4",#N/A,TRUE,"GENERAL";"TAB5",#N/A,TRUE,"GENERAL"}</definedName>
    <definedName name="gggb">#REF!</definedName>
    <definedName name="gggg" localSheetId="10" hidden="1">{"via1",#N/A,TRUE,"general";"via2",#N/A,TRUE,"general";"via3",#N/A,TRUE,"general"}</definedName>
    <definedName name="gggg" localSheetId="2" hidden="1">{"via1",#N/A,TRUE,"general";"via2",#N/A,TRUE,"general";"via3",#N/A,TRUE,"general"}</definedName>
    <definedName name="gggg">#REF!</definedName>
    <definedName name="ggggd" localSheetId="10" hidden="1">{"TAB1",#N/A,TRUE,"GENERAL";"TAB2",#N/A,TRUE,"GENERAL";"TAB3",#N/A,TRUE,"GENERAL";"TAB4",#N/A,TRUE,"GENERAL";"TAB5",#N/A,TRUE,"GENERAL"}</definedName>
    <definedName name="ggggd" localSheetId="2" hidden="1">{"TAB1",#N/A,TRUE,"GENERAL";"TAB2",#N/A,TRUE,"GENERAL";"TAB3",#N/A,TRUE,"GENERAL";"TAB4",#N/A,TRUE,"GENERAL";"TAB5",#N/A,TRUE,"GENERAL"}</definedName>
    <definedName name="ggggd">#REF!</definedName>
    <definedName name="ggggggg">#REF!</definedName>
    <definedName name="gggggt" localSheetId="10" hidden="1">{"via1",#N/A,TRUE,"general";"via2",#N/A,TRUE,"general";"via3",#N/A,TRUE,"general"}</definedName>
    <definedName name="gggggt" localSheetId="2" hidden="1">{"via1",#N/A,TRUE,"general";"via2",#N/A,TRUE,"general";"via3",#N/A,TRUE,"general"}</definedName>
    <definedName name="gggggt">#REF!</definedName>
    <definedName name="gggghn" localSheetId="10" hidden="1">{"TAB1",#N/A,TRUE,"GENERAL";"TAB2",#N/A,TRUE,"GENERAL";"TAB3",#N/A,TRUE,"GENERAL";"TAB4",#N/A,TRUE,"GENERAL";"TAB5",#N/A,TRUE,"GENERAL"}</definedName>
    <definedName name="gggghn" localSheetId="2" hidden="1">{"TAB1",#N/A,TRUE,"GENERAL";"TAB2",#N/A,TRUE,"GENERAL";"TAB3",#N/A,TRUE,"GENERAL";"TAB4",#N/A,TRUE,"GENERAL";"TAB5",#N/A,TRUE,"GENERAL"}</definedName>
    <definedName name="gggghn">#REF!</definedName>
    <definedName name="ggggt" localSheetId="10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>#REF!</definedName>
    <definedName name="ggggy" localSheetId="10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>#REF!</definedName>
    <definedName name="gggtgd" localSheetId="10" hidden="1">{"via1",#N/A,TRUE,"general";"via2",#N/A,TRUE,"general";"via3",#N/A,TRUE,"general"}</definedName>
    <definedName name="gggtgd" localSheetId="2" hidden="1">{"via1",#N/A,TRUE,"general";"via2",#N/A,TRUE,"general";"via3",#N/A,TRUE,"general"}</definedName>
    <definedName name="gggtgd">#REF!</definedName>
    <definedName name="ggjgjkg" localSheetId="10" hidden="1">{#N/A,#N/A,TRUE,"1842CWN0"}</definedName>
    <definedName name="ggjgjkg" localSheetId="2" hidden="1">{#N/A,#N/A,TRUE,"1842CWN0"}</definedName>
    <definedName name="ggjgjkg">#REF!</definedName>
    <definedName name="ggtgt" localSheetId="10" hidden="1">{"via1",#N/A,TRUE,"general";"via2",#N/A,TRUE,"general";"via3",#N/A,TRUE,"general"}</definedName>
    <definedName name="ggtgt" localSheetId="2" hidden="1">{"via1",#N/A,TRUE,"general";"via2",#N/A,TRUE,"general";"via3",#N/A,TRUE,"general"}</definedName>
    <definedName name="ggtgt">#REF!</definedName>
    <definedName name="gh">#REF!</definedName>
    <definedName name="ghdghuy" localSheetId="10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>#REF!</definedName>
    <definedName name="GHDP" localSheetId="10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>#REF!</definedName>
    <definedName name="ghf">#REF!</definedName>
    <definedName name="ghfg" localSheetId="10" hidden="1">{"via1",#N/A,TRUE,"general";"via2",#N/A,TRUE,"general";"via3",#N/A,TRUE,"general"}</definedName>
    <definedName name="ghfg" localSheetId="2" hidden="1">{"via1",#N/A,TRUE,"general";"via2",#N/A,TRUE,"general";"via3",#N/A,TRUE,"general"}</definedName>
    <definedName name="ghfg">#REF!</definedName>
    <definedName name="GHG">#REF!</definedName>
    <definedName name="ghghy">#REF!</definedName>
    <definedName name="ghjghj" localSheetId="10" hidden="1">{"TAB1",#N/A,TRUE,"GENERAL";"TAB2",#N/A,TRUE,"GENERAL";"TAB3",#N/A,TRUE,"GENERAL";"TAB4",#N/A,TRUE,"GENERAL";"TAB5",#N/A,TRUE,"GENERAL"}</definedName>
    <definedName name="ghjghj" localSheetId="2" hidden="1">{"TAB1",#N/A,TRUE,"GENERAL";"TAB2",#N/A,TRUE,"GENERAL";"TAB3",#N/A,TRUE,"GENERAL";"TAB4",#N/A,TRUE,"GENERAL";"TAB5",#N/A,TRUE,"GENERAL"}</definedName>
    <definedName name="ghjghj">#REF!</definedName>
    <definedName name="ghkf">#REF!</definedName>
    <definedName name="GHKJHK" localSheetId="10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>#REF!</definedName>
    <definedName name="ghnbbfr" localSheetId="10" hidden="1">{#N/A,#N/A,TRUE,"1842CWN0"}</definedName>
    <definedName name="ghnbbfr" localSheetId="2" hidden="1">{#N/A,#N/A,TRUE,"1842CWN0"}</definedName>
    <definedName name="ghnbbfr">#REF!</definedName>
    <definedName name="ghu">#REF!</definedName>
    <definedName name="Gi">#REF!</definedName>
    <definedName name="GIGANTE" comment="MUNICIPIO DE GIGANTE">#REF!</definedName>
    <definedName name="gj">#REF!</definedName>
    <definedName name="GJHVCB" localSheetId="10" hidden="1">{"TAB1",#N/A,TRUE,"GENERAL";"TAB2",#N/A,TRUE,"GENERAL";"TAB3",#N/A,TRUE,"GENERAL";"TAB4",#N/A,TRUE,"GENERAL";"TAB5",#N/A,TRUE,"GENERAL"}</definedName>
    <definedName name="GJHVCB" localSheetId="2" hidden="1">{"TAB1",#N/A,TRUE,"GENERAL";"TAB2",#N/A,TRUE,"GENERAL";"TAB3",#N/A,TRUE,"GENERAL";"TAB4",#N/A,TRUE,"GENERAL";"TAB5",#N/A,TRUE,"GENERAL"}</definedName>
    <definedName name="GJHVCB">#REF!</definedName>
    <definedName name="gjsrj">#REF!</definedName>
    <definedName name="gk" localSheetId="10" hidden="1">{"via1",#N/A,TRUE,"general";"via2",#N/A,TRUE,"general";"via3",#N/A,TRUE,"general"}</definedName>
    <definedName name="gk" localSheetId="2" hidden="1">{"via1",#N/A,TRUE,"general";"via2",#N/A,TRUE,"general";"via3",#N/A,TRUE,"general"}</definedName>
    <definedName name="gk">#REF!</definedName>
    <definedName name="GKJDGDIJZ">"Imagen 3"</definedName>
    <definedName name="gl">#REF!</definedName>
    <definedName name="Global">#REF!</definedName>
    <definedName name="GM">#N/A</definedName>
    <definedName name="GMM_ON_ASO">#REF!</definedName>
    <definedName name="GMM_ON_DMARES">#REF!</definedName>
    <definedName name="GMM_ON_DRIO">#REF!</definedName>
    <definedName name="gmt">#REF!</definedName>
    <definedName name="gn">#REF!</definedName>
    <definedName name="GNHNHN">#REF!</definedName>
    <definedName name="gnm">#REF!</definedName>
    <definedName name="gñ">#REF!</definedName>
    <definedName name="GOperativosAc">#REF!</definedName>
    <definedName name="GOperativosAl">#REF!</definedName>
    <definedName name="GOpmasInversionAc">#REF!</definedName>
    <definedName name="GOpmasInversionAl">#REF!</definedName>
    <definedName name="GOR">#REF!</definedName>
    <definedName name="GOT">#REF!</definedName>
    <definedName name="gp">#REF!</definedName>
    <definedName name="GPO">#REF!</definedName>
    <definedName name="GPR">#REF!</definedName>
    <definedName name="GPS">#REF!</definedName>
    <definedName name="GPSCostos">#REF!</definedName>
    <definedName name="gqwerhdgas">#REF!</definedName>
    <definedName name="GR10F">#REF!</definedName>
    <definedName name="GR10I">#REF!</definedName>
    <definedName name="GR11F">#REF!</definedName>
    <definedName name="GR11I">#REF!</definedName>
    <definedName name="GR12F">#REF!</definedName>
    <definedName name="GR12I">#REF!</definedName>
    <definedName name="GR1F">#REF!</definedName>
    <definedName name="GR1I">#REF!</definedName>
    <definedName name="GR2F">#REF!</definedName>
    <definedName name="GR2I">#REF!</definedName>
    <definedName name="GR3F">#REF!</definedName>
    <definedName name="GR3I">#REF!</definedName>
    <definedName name="GR4F">#REF!</definedName>
    <definedName name="GR4I">#REF!</definedName>
    <definedName name="GR5F">#REF!</definedName>
    <definedName name="GR5I">#REF!</definedName>
    <definedName name="GR6F">#REF!</definedName>
    <definedName name="GR6I">#REF!</definedName>
    <definedName name="GR7F">#REF!</definedName>
    <definedName name="GR7I">#REF!</definedName>
    <definedName name="GR8F">#REF!</definedName>
    <definedName name="GR8I">#REF!</definedName>
    <definedName name="GR9F">#REF!</definedName>
    <definedName name="GR9I">#REF!</definedName>
    <definedName name="GRA">#REF!</definedName>
    <definedName name="_xlnm.Recorder">#REF!</definedName>
    <definedName name="GRACIA">#REF!</definedName>
    <definedName name="GRADES">#REF!</definedName>
    <definedName name="Grados">#REF!</definedName>
    <definedName name="GRAEMP">#REF!</definedName>
    <definedName name="GRAF">#REF!</definedName>
    <definedName name="GRAF1ANO" localSheetId="10" hidden="1">{"via1",#N/A,TRUE,"general";"via2",#N/A,TRUE,"general";"via3",#N/A,TRUE,"general"}</definedName>
    <definedName name="GRAF1ANO" localSheetId="2" hidden="1">{"via1",#N/A,TRUE,"general";"via2",#N/A,TRUE,"general";"via3",#N/A,TRUE,"general"}</definedName>
    <definedName name="GRAF1ANO">#REF!</definedName>
    <definedName name="GRAF1AÑO" localSheetId="10" hidden="1">{"TAB1",#N/A,TRUE,"GENERAL";"TAB2",#N/A,TRUE,"GENERAL";"TAB3",#N/A,TRUE,"GENERAL";"TAB4",#N/A,TRUE,"GENERAL";"TAB5",#N/A,TRUE,"GENERAL"}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>#REF!</definedName>
    <definedName name="GRAF2">#REF!</definedName>
    <definedName name="GRAF3">#REF!</definedName>
    <definedName name="GRAGRAVA">#REF!</definedName>
    <definedName name="GRAIMP">#REF!</definedName>
    <definedName name="GRAL">#REF!</definedName>
    <definedName name="Grama_Kikuyo">#REF!</definedName>
    <definedName name="Grama_verde">#REF!</definedName>
    <definedName name="GRAN_TOTAL">#REF!</definedName>
    <definedName name="GRANIPLAST">#REF!</definedName>
    <definedName name="Graniplast__Imperplast">#REF!</definedName>
    <definedName name="Graniplast_11">#REF!</definedName>
    <definedName name="GRANITO">#REF!</definedName>
    <definedName name="Granito___mezcla">#REF!</definedName>
    <definedName name="Granito__No_hay_sugerencias__peruano_No_3">#REF!</definedName>
    <definedName name="Granito_Blanco_Huila_No._1">#REF!</definedName>
    <definedName name="Granito_N_2">#REF!</definedName>
    <definedName name="Granito_N_2_11">#REF!</definedName>
    <definedName name="Granito_Rosa_Porrino_JP__30___e_10mm">#REF!</definedName>
    <definedName name="GRANO">#REF!</definedName>
    <definedName name="Granular">#REF!</definedName>
    <definedName name="Grapa_1">#REF!</definedName>
    <definedName name="GRASA">#REF!</definedName>
    <definedName name="GRAVA_COMUN">#REF!</definedName>
    <definedName name="GRAVA_FINA">#REF!</definedName>
    <definedName name="Gravilla">#REF!</definedName>
    <definedName name="Gravilla_de_rio">#REF!</definedName>
    <definedName name="Gravilla_de_río">#REF!</definedName>
    <definedName name="GRBORD">#REF!</definedName>
    <definedName name="GRC">#REF!</definedName>
    <definedName name="GRC_ON_ASO">#REF!</definedName>
    <definedName name="GRC_ON_DAPIAY">#REF!</definedName>
    <definedName name="GRC_ON_GER">#REF!</definedName>
    <definedName name="GRCARC">#REF!</definedName>
    <definedName name="GRCUN">#REF!</definedName>
    <definedName name="gregds" localSheetId="10" hidden="1">{"TAB1",#N/A,TRUE,"GENERAL";"TAB2",#N/A,TRUE,"GENERAL";"TAB3",#N/A,TRUE,"GENERAL";"TAB4",#N/A,TRUE,"GENERAL";"TAB5",#N/A,TRUE,"GENERAL"}</definedName>
    <definedName name="gregds" localSheetId="2" hidden="1">{"TAB1",#N/A,TRUE,"GENERAL";"TAB2",#N/A,TRUE,"GENERAL";"TAB3",#N/A,TRUE,"GENERAL";"TAB4",#N/A,TRUE,"GENERAL";"TAB5",#N/A,TRUE,"GENERAL"}</definedName>
    <definedName name="gregds">#REF!</definedName>
    <definedName name="GREGEGEG">#REF!</definedName>
    <definedName name="grehrtyh" localSheetId="10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>#REF!</definedName>
    <definedName name="grggwero" localSheetId="10" hidden="1">{"via1",#N/A,TRUE,"general";"via2",#N/A,TRUE,"general";"via3",#N/A,TRUE,"general"}</definedName>
    <definedName name="grggwero" localSheetId="2" hidden="1">{"via1",#N/A,TRUE,"general";"via2",#N/A,TRUE,"general";"via3",#N/A,TRUE,"general"}</definedName>
    <definedName name="grggwero">#REF!</definedName>
    <definedName name="Griferia_cuello_de_ganso">#REF!</definedName>
    <definedName name="Grifería_Ducha">#REF!</definedName>
    <definedName name="Grifería_Ducha_11">#REF!</definedName>
    <definedName name="Griferia_Lavaplatos_Flamingo_Ref._90500_000_000">#REF!</definedName>
    <definedName name="Griferia_Tanque_sanitario">#REF!</definedName>
    <definedName name="Griferia_Tayrona_2_llav">#REF!</definedName>
    <definedName name="grl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OUP">#REF!</definedName>
    <definedName name="GRRELLENO">#REF!</definedName>
    <definedName name="GRS">#REF!</definedName>
    <definedName name="GRS_ON_ASO">#REF!</definedName>
    <definedName name="GRS_ON_DIREC">#REF!</definedName>
    <definedName name="GRS_ON_HUIL">#REF!</definedName>
    <definedName name="grtyerh" localSheetId="10" hidden="1">{"TAB1",#N/A,TRUE,"GENERAL";"TAB2",#N/A,TRUE,"GENERAL";"TAB3",#N/A,TRUE,"GENERAL";"TAB4",#N/A,TRUE,"GENERAL";"TAB5",#N/A,TRUE,"GENERAL"}</definedName>
    <definedName name="grtyerh" localSheetId="2" hidden="1">{"TAB1",#N/A,TRUE,"GENERAL";"TAB2",#N/A,TRUE,"GENERAL";"TAB3",#N/A,TRUE,"GENERAL";"TAB4",#N/A,TRUE,"GENERAL";"TAB5",#N/A,TRUE,"GENERAL"}</definedName>
    <definedName name="grtyerh">#REF!</definedName>
    <definedName name="GRUPO">#REF!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RUPOII">#REF!</definedName>
    <definedName name="GRVPLACA">#REF!</definedName>
    <definedName name="GSDG" localSheetId="10" hidden="1">{"TAB1",#N/A,TRUE,"GENERAL";"TAB2",#N/A,TRUE,"GENERAL";"TAB3",#N/A,TRUE,"GENERAL";"TAB4",#N/A,TRUE,"GENERAL";"TAB5",#N/A,TRUE,"GENERAL"}</definedName>
    <definedName name="GSDG" localSheetId="2" hidden="1">{"TAB1",#N/A,TRUE,"GENERAL";"TAB2",#N/A,TRUE,"GENERAL";"TAB3",#N/A,TRUE,"GENERAL";"TAB4",#N/A,TRUE,"GENERAL";"TAB5",#N/A,TRUE,"GENERAL"}</definedName>
    <definedName name="GSDG">#REF!</definedName>
    <definedName name="gsfsf" localSheetId="10" hidden="1">{"via1",#N/A,TRUE,"general";"via2",#N/A,TRUE,"general";"via3",#N/A,TRUE,"general"}</definedName>
    <definedName name="gsfsf" localSheetId="2" hidden="1">{"via1",#N/A,TRUE,"general";"via2",#N/A,TRUE,"general";"via3",#N/A,TRUE,"general"}</definedName>
    <definedName name="gsfsf">#REF!</definedName>
    <definedName name="GT">IF(#REF!=9,#REF!,"")</definedName>
    <definedName name="GTC">#REF!</definedName>
    <definedName name="GTE">#REF!</definedName>
    <definedName name="gtgt" localSheetId="10" hidden="1">{"via1",#N/A,TRUE,"general";"via2",#N/A,TRUE,"general";"via3",#N/A,TRUE,"general"}</definedName>
    <definedName name="gtgt" localSheetId="2" hidden="1">{"via1",#N/A,TRUE,"general";"via2",#N/A,TRUE,"general";"via3",#N/A,TRUE,"general"}</definedName>
    <definedName name="gtgt">#REF!</definedName>
    <definedName name="gtgtg" localSheetId="10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>#REF!</definedName>
    <definedName name="gtgtgff" localSheetId="10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>#REF!</definedName>
    <definedName name="gtgtgyh" localSheetId="10" hidden="1">{"TAB1",#N/A,TRUE,"GENERAL";"TAB2",#N/A,TRUE,"GENERAL";"TAB3",#N/A,TRUE,"GENERAL";"TAB4",#N/A,TRUE,"GENERAL";"TAB5",#N/A,TRUE,"GENERAL"}</definedName>
    <definedName name="gtgtgyh" localSheetId="2" hidden="1">{"TAB1",#N/A,TRUE,"GENERAL";"TAB2",#N/A,TRUE,"GENERAL";"TAB3",#N/A,TRUE,"GENERAL";"TAB4",#N/A,TRUE,"GENERAL";"TAB5",#N/A,TRUE,"GENERAL"}</definedName>
    <definedName name="gtgtgyh">#REF!</definedName>
    <definedName name="gtgth" localSheetId="10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>#REF!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UADALUPE" comment="MUNICIPIO GUADALUPE">#REF!</definedName>
    <definedName name="GUADES">#REF!</definedName>
    <definedName name="GUADUA_2.5_m">#REF!</definedName>
    <definedName name="Guadua_en_esterilla">#REF!</definedName>
    <definedName name="GUAEMP">#REF!</definedName>
    <definedName name="GUAGRAVA">#REF!</definedName>
    <definedName name="guaimar">#REF!</definedName>
    <definedName name="GUAIMP">#REF!</definedName>
    <definedName name="GUAL">#REF!</definedName>
    <definedName name="Guarda_camilla_en_acero_inox.h_0_9">#REF!</definedName>
    <definedName name="Guarda_camilla_en_acero_inox.h_0_9_11">#REF!</definedName>
    <definedName name="Guarda_camilla_en_madera_h__0_90_m">#REF!</definedName>
    <definedName name="Guarda_camilla_en_madera_h__0_90_m_11">#REF!</definedName>
    <definedName name="Guardaesc._Alfa_Blc.Huila">#REF!</definedName>
    <definedName name="Guardaesc._Alfa_G5_B">#REF!</definedName>
    <definedName name="Guardaesc.Corona_Marm7_21">#REF!</definedName>
    <definedName name="Guardaesc_de_Cemento">#REF!</definedName>
    <definedName name="guardaescoba" localSheetId="0">#REF!</definedName>
    <definedName name="guardaescoba" localSheetId="1">#REF!</definedName>
    <definedName name="guardaescoba">NA()</definedName>
    <definedName name="guardaescoba.alfa">#REF!</definedName>
    <definedName name="guardaescoba_1">NA()</definedName>
    <definedName name="guardaescoba_2">NA()</definedName>
    <definedName name="Guardaescoba_en_Aluminio__incl._Instalacion">#REF!</definedName>
    <definedName name="Guardaescoba_madera" localSheetId="5">#REF!</definedName>
    <definedName name="Guardaescoba_madera">#REF!</definedName>
    <definedName name="Guardaescoba_PAVCO_10_ctm">#REF!</definedName>
    <definedName name="Guardaescoba_vinilo_7cm.">#REF!</definedName>
    <definedName name="GUBORD">#REF!</definedName>
    <definedName name="GUCARC">#REF!</definedName>
    <definedName name="GUCUN">#REF!</definedName>
    <definedName name="gueva">#REF!</definedName>
    <definedName name="guevon">#REF!</definedName>
    <definedName name="GURELLENO">#REF!</definedName>
    <definedName name="gus">#REF!</definedName>
    <definedName name="gustavo">#REF!</definedName>
    <definedName name="GUSTRA">#REF!</definedName>
    <definedName name="GUSTRA2">#REF!</definedName>
    <definedName name="GUVPLACA">#REF!</definedName>
    <definedName name="Gv">#REF!</definedName>
    <definedName name="Gw">#REF!</definedName>
    <definedName name="gy">#REF!</definedName>
    <definedName name="h">#REF!</definedName>
    <definedName name="H.j">#REF!</definedName>
    <definedName name="H.L._INGENIEROS___API_LTDA">#REF!</definedName>
    <definedName name="H.M.">#REF!</definedName>
    <definedName name="H_pump">#REF!</definedName>
    <definedName name="h9h" localSheetId="10" hidden="1">{"via1",#N/A,TRUE,"general";"via2",#N/A,TRUE,"general";"via3",#N/A,TRUE,"general"}</definedName>
    <definedName name="h9h" localSheetId="2" hidden="1">{"via1",#N/A,TRUE,"general";"via2",#N/A,TRUE,"general";"via3",#N/A,TRUE,"general"}</definedName>
    <definedName name="h9h">#REF!</definedName>
    <definedName name="ha">#REF!</definedName>
    <definedName name="hab___viv">#REF!</definedName>
    <definedName name="HACER">#REF!</definedName>
    <definedName name="HACERS">#REF!</definedName>
    <definedName name="HADFJTA">#REF!</definedName>
    <definedName name="hadhad">#REF!</definedName>
    <definedName name="HAETHADH">#REF!</definedName>
    <definedName name="hagad">#REF!</definedName>
    <definedName name="HALFCUP">#REF!</definedName>
    <definedName name="hayud">#REF!</definedName>
    <definedName name="Hazards">#REF!</definedName>
    <definedName name="Hb">#REF!</definedName>
    <definedName name="hbfdhrw" localSheetId="10" hidden="1">{"TAB1",#N/A,TRUE,"GENERAL";"TAB2",#N/A,TRUE,"GENERAL";"TAB3",#N/A,TRUE,"GENERAL";"TAB4",#N/A,TRUE,"GENERAL";"TAB5",#N/A,TRUE,"GENERAL"}</definedName>
    <definedName name="hbfdhrw" localSheetId="2" hidden="1">{"TAB1",#N/A,TRUE,"GENERAL";"TAB2",#N/A,TRUE,"GENERAL";"TAB3",#N/A,TRUE,"GENERAL";"TAB4",#N/A,TRUE,"GENERAL";"TAB5",#N/A,TRUE,"GENERAL"}</definedName>
    <definedName name="hbfdhrw">#REF!</definedName>
    <definedName name="HBULDOZER">#REF!</definedName>
    <definedName name="HC_Accesorios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AccesoriosPrecPub">#REF!</definedName>
    <definedName name="hcamion">#REF!</definedName>
    <definedName name="Hcunetas">#REF!</definedName>
    <definedName name="HD">#REF!</definedName>
    <definedName name="HD.3">#REF!</definedName>
    <definedName name="HD.4">#REF!</definedName>
    <definedName name="hdehdh">#REF!</definedName>
    <definedName name="hdfh" localSheetId="10" hidden="1">{"via1",#N/A,TRUE,"general";"via2",#N/A,TRUE,"general";"via3",#N/A,TRUE,"general"}</definedName>
    <definedName name="hdfh" localSheetId="2" hidden="1">{"via1",#N/A,TRUE,"general";"via2",#N/A,TRUE,"general";"via3",#N/A,TRUE,"general"}</definedName>
    <definedName name="hdfh">#REF!</definedName>
    <definedName name="hdfh4" localSheetId="10" hidden="1">{"TAB1",#N/A,TRUE,"GENERAL";"TAB2",#N/A,TRUE,"GENERAL";"TAB3",#N/A,TRUE,"GENERAL";"TAB4",#N/A,TRUE,"GENERAL";"TAB5",#N/A,TRUE,"GENERAL"}</definedName>
    <definedName name="hdfh4" localSheetId="2" hidden="1">{"TAB1",#N/A,TRUE,"GENERAL";"TAB2",#N/A,TRUE,"GENERAL";"TAB3",#N/A,TRUE,"GENERAL";"TAB4",#N/A,TRUE,"GENERAL";"TAB5",#N/A,TRUE,"GENERAL"}</definedName>
    <definedName name="hdfh4">#REF!</definedName>
    <definedName name="HDFHDH">#REF!</definedName>
    <definedName name="hdfhwq" localSheetId="10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>#REF!</definedName>
    <definedName name="hdgh" localSheetId="10" hidden="1">{"via1",#N/A,TRUE,"general";"via2",#N/A,TRUE,"general";"via3",#N/A,TRUE,"general"}</definedName>
    <definedName name="hdgh" localSheetId="2" hidden="1">{"via1",#N/A,TRUE,"general";"via2",#N/A,TRUE,"general";"via3",#N/A,TRUE,"general"}</definedName>
    <definedName name="hdgh">#REF!</definedName>
    <definedName name="hdghdah">#REF!</definedName>
    <definedName name="HDGSBXG354">#REF!</definedName>
    <definedName name="hdhf" localSheetId="10" hidden="1">{"TAB1",#N/A,TRUE,"GENERAL";"TAB2",#N/A,TRUE,"GENERAL";"TAB3",#N/A,TRUE,"GENERAL";"TAB4",#N/A,TRUE,"GENERAL";"TAB5",#N/A,TRUE,"GENERAL"}</definedName>
    <definedName name="hdhf" localSheetId="2" hidden="1">{"TAB1",#N/A,TRUE,"GENERAL";"TAB2",#N/A,TRUE,"GENERAL";"TAB3",#N/A,TRUE,"GENERAL";"TAB4",#N/A,TRUE,"GENERAL";"TAB5",#N/A,TRUE,"GENERAL"}</definedName>
    <definedName name="hdhf">#REF!</definedName>
    <definedName name="Header">#REF!</definedName>
    <definedName name="Header_Row" localSheetId="10">ROW(#REF!)</definedName>
    <definedName name="Header_Row" localSheetId="2">ROW(#REF!)</definedName>
    <definedName name="Header_Row">#REF!</definedName>
    <definedName name="hed">#REF!</definedName>
    <definedName name="HEDF">#REF!</definedName>
    <definedName name="hen">#REF!</definedName>
    <definedName name="HEND">#REF!</definedName>
    <definedName name="HENF">#REF!</definedName>
    <definedName name="hernan">#REF!</definedName>
    <definedName name="herr">#REF!</definedName>
    <definedName name="Herramentista">#REF!</definedName>
    <definedName name="Herramienta_menor">#REF!</definedName>
    <definedName name="HERRAMIENTAS">#REF!</definedName>
    <definedName name="HERRERO">#REF!</definedName>
    <definedName name="hetetq">#REF!</definedName>
    <definedName name="HETUARTUJ">#REF!</definedName>
    <definedName name="HFD">#REF!</definedName>
    <definedName name="hfgh" localSheetId="10" hidden="1">{"via1",#N/A,TRUE,"general";"via2",#N/A,TRUE,"general";"via3",#N/A,TRUE,"general"}</definedName>
    <definedName name="hfgh" localSheetId="2" hidden="1">{"via1",#N/A,TRUE,"general";"via2",#N/A,TRUE,"general";"via3",#N/A,TRUE,"general"}</definedName>
    <definedName name="hfgh">#REF!</definedName>
    <definedName name="hfh" localSheetId="10" hidden="1">{"TAB1",#N/A,TRUE,"GENERAL";"TAB2",#N/A,TRUE,"GENERAL";"TAB3",#N/A,TRUE,"GENERAL";"TAB4",#N/A,TRUE,"GENERAL";"TAB5",#N/A,TRUE,"GENERAL"}</definedName>
    <definedName name="hfh" localSheetId="2" hidden="1">{"TAB1",#N/A,TRUE,"GENERAL";"TAB2",#N/A,TRUE,"GENERAL";"TAB3",#N/A,TRUE,"GENERAL";"TAB4",#N/A,TRUE,"GENERAL";"TAB5",#N/A,TRUE,"GENERAL"}</definedName>
    <definedName name="hfh">#REF!</definedName>
    <definedName name="hfhg" localSheetId="10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>#REF!</definedName>
    <definedName name="hfthr" localSheetId="10" hidden="1">{"via1",#N/A,TRUE,"general";"via2",#N/A,TRUE,"general";"via3",#N/A,TRUE,"general"}</definedName>
    <definedName name="hfthr" localSheetId="2" hidden="1">{"via1",#N/A,TRUE,"general";"via2",#N/A,TRUE,"general";"via3",#N/A,TRUE,"general"}</definedName>
    <definedName name="hfthr">#REF!</definedName>
    <definedName name="hg" localSheetId="10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>#REF!</definedName>
    <definedName name="HGFH" localSheetId="10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>#REF!</definedName>
    <definedName name="hgfhty" localSheetId="10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>#REF!</definedName>
    <definedName name="HGHFH7" localSheetId="10" hidden="1">{"TAB1",#N/A,TRUE,"GENERAL";"TAB2",#N/A,TRUE,"GENERAL";"TAB3",#N/A,TRUE,"GENERAL";"TAB4",#N/A,TRUE,"GENERAL";"TAB5",#N/A,TRUE,"GENERAL"}</definedName>
    <definedName name="HGHFH7" localSheetId="2" hidden="1">{"TAB1",#N/A,TRUE,"GENERAL";"TAB2",#N/A,TRUE,"GENERAL";"TAB3",#N/A,TRUE,"GENERAL";"TAB4",#N/A,TRUE,"GENERAL";"TAB5",#N/A,TRUE,"GENERAL"}</definedName>
    <definedName name="HGHFH7">#REF!</definedName>
    <definedName name="hghhj" localSheetId="10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>#REF!</definedName>
    <definedName name="hghydj" localSheetId="10" hidden="1">{"via1",#N/A,TRUE,"general";"via2",#N/A,TRUE,"general";"via3",#N/A,TRUE,"general"}</definedName>
    <definedName name="hghydj" localSheetId="2" hidden="1">{"via1",#N/A,TRUE,"general";"via2",#N/A,TRUE,"general";"via3",#N/A,TRUE,"general"}</definedName>
    <definedName name="hghydj">#REF!</definedName>
    <definedName name="hgjfjw" localSheetId="10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>#REF!</definedName>
    <definedName name="HGJG" localSheetId="10" hidden="1">{"TAB1",#N/A,TRUE,"GENERAL";"TAB2",#N/A,TRUE,"GENERAL";"TAB3",#N/A,TRUE,"GENERAL";"TAB4",#N/A,TRUE,"GENERAL";"TAB5",#N/A,TRUE,"GENERAL"}</definedName>
    <definedName name="HGJG" localSheetId="2" hidden="1">{"TAB1",#N/A,TRUE,"GENERAL";"TAB2",#N/A,TRUE,"GENERAL";"TAB3",#N/A,TRUE,"GENERAL";"TAB4",#N/A,TRUE,"GENERAL";"TAB5",#N/A,TRUE,"GENERAL"}</definedName>
    <definedName name="HGJG">#REF!</definedName>
    <definedName name="hgrua">#REF!</definedName>
    <definedName name="hgt">#REF!</definedName>
    <definedName name="hgu">#REF!</definedName>
    <definedName name="HH">#REF!</definedName>
    <definedName name="HHFHFDDHF">#REF!</definedName>
    <definedName name="hhg" localSheetId="10" hidden="1">{#N/A,#N/A,TRUE,"1842CWN0"}</definedName>
    <definedName name="hhg" localSheetId="2" hidden="1">{#N/A,#N/A,TRUE,"1842CWN0"}</definedName>
    <definedName name="hhg">#REF!</definedName>
    <definedName name="hhh" localSheetId="10" hidden="1">{"TAB1",#N/A,TRUE,"GENERAL";"TAB2",#N/A,TRUE,"GENERAL";"TAB3",#N/A,TRUE,"GENERAL";"TAB4",#N/A,TRUE,"GENERAL";"TAB5",#N/A,TRUE,"GENERAL"}</definedName>
    <definedName name="hhh" localSheetId="2" hidden="1">{"TAB1",#N/A,TRUE,"GENERAL";"TAB2",#N/A,TRUE,"GENERAL";"TAB3",#N/A,TRUE,"GENERAL";"TAB4",#N/A,TRUE,"GENERAL";"TAB5",#N/A,TRUE,"GENERAL"}</definedName>
    <definedName name="hhh">#REF!</definedName>
    <definedName name="hhhh">#REF!</definedName>
    <definedName name="hhhhhh" localSheetId="10" hidden="1">{"via1",#N/A,TRUE,"general";"via2",#N/A,TRUE,"general";"via3",#N/A,TRUE,"general"}</definedName>
    <definedName name="hhhhhh" localSheetId="2" hidden="1">{"via1",#N/A,TRUE,"general";"via2",#N/A,TRUE,"general";"via3",#N/A,TRUE,"general"}</definedName>
    <definedName name="hhhhhh">#REF!</definedName>
    <definedName name="hhhhhhhh">#REF!</definedName>
    <definedName name="hhhhhho" localSheetId="10" hidden="1">{"TAB1",#N/A,TRUE,"GENERAL";"TAB2",#N/A,TRUE,"GENERAL";"TAB3",#N/A,TRUE,"GENERAL";"TAB4",#N/A,TRUE,"GENERAL";"TAB5",#N/A,TRUE,"GENERAL"}</definedName>
    <definedName name="hhhhhho" localSheetId="2" hidden="1">{"TAB1",#N/A,TRUE,"GENERAL";"TAB2",#N/A,TRUE,"GENERAL";"TAB3",#N/A,TRUE,"GENERAL";"TAB4",#N/A,TRUE,"GENERAL";"TAB5",#N/A,TRUE,"GENERAL"}</definedName>
    <definedName name="hhhhhho">#REF!</definedName>
    <definedName name="hhhhhpy" localSheetId="10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>#REF!</definedName>
    <definedName name="hhhhth" localSheetId="10" hidden="1">{"via1",#N/A,TRUE,"general";"via2",#N/A,TRUE,"general";"via3",#N/A,TRUE,"general"}</definedName>
    <definedName name="hhhhth" localSheetId="2" hidden="1">{"via1",#N/A,TRUE,"general";"via2",#N/A,TRUE,"general";"via3",#N/A,TRUE,"general"}</definedName>
    <definedName name="hhhhth">#REF!</definedName>
    <definedName name="hhhyhyh" localSheetId="10" hidden="1">{"TAB1",#N/A,TRUE,"GENERAL";"TAB2",#N/A,TRUE,"GENERAL";"TAB3",#N/A,TRUE,"GENERAL";"TAB4",#N/A,TRUE,"GENERAL";"TAB5",#N/A,TRUE,"GENERAL"}</definedName>
    <definedName name="hhhyhyh" localSheetId="2" hidden="1">{"TAB1",#N/A,TRUE,"GENERAL";"TAB2",#N/A,TRUE,"GENERAL";"TAB3",#N/A,TRUE,"GENERAL";"TAB4",#N/A,TRUE,"GENERAL";"TAB5",#N/A,TRUE,"GENERAL"}</definedName>
    <definedName name="hhhyhyh">#REF!</definedName>
    <definedName name="hhjh">#REF!</definedName>
    <definedName name="hhtrhreh" localSheetId="10" hidden="1">{"via1",#N/A,TRUE,"general";"via2",#N/A,TRUE,"general";"via3",#N/A,TRUE,"general"}</definedName>
    <definedName name="hhtrhreh" localSheetId="2" hidden="1">{"via1",#N/A,TRUE,"general";"via2",#N/A,TRUE,"general";"via3",#N/A,TRUE,"general"}</definedName>
    <definedName name="hhtrhreh">#REF!</definedName>
    <definedName name="Hid">#REF!</definedName>
    <definedName name="HIDE1">#REF!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drante" localSheetId="5">#REF!</definedName>
    <definedName name="Hidrante">#REF!</definedName>
    <definedName name="Hidrosanitario_02">#REF!</definedName>
    <definedName name="HIDROSANITARIO2">#REF!</definedName>
    <definedName name="Hidrosanitarios">#REF!</definedName>
    <definedName name="hierro">#REF!</definedName>
    <definedName name="hierro1">#REF!</definedName>
    <definedName name="hierro2">#REF!</definedName>
    <definedName name="hierro4">#REF!</definedName>
    <definedName name="hierro60v">#REF!</definedName>
    <definedName name="hierros_y_mallas">#REF!</definedName>
    <definedName name="hikhkjhkjl">#REF!</definedName>
    <definedName name="hikhkjhkjl_2">#REF!</definedName>
    <definedName name="hikhkjhkjl_4">#REF!</definedName>
    <definedName name="hing">#REF!</definedName>
    <definedName name="HisYear_0" hidden="1">#REF!</definedName>
    <definedName name="HisYear_1" hidden="1">#REF!</definedName>
    <definedName name="HisYear_2" hidden="1">#REF!</definedName>
    <definedName name="HisYear_3" hidden="1">#REF!</definedName>
    <definedName name="hj">#REF!</definedName>
    <definedName name="hjfg" localSheetId="10" hidden="1">{"via1",#N/A,TRUE,"general";"via2",#N/A,TRUE,"general";"via3",#N/A,TRUE,"general"}</definedName>
    <definedName name="hjfg" localSheetId="2" hidden="1">{"via1",#N/A,TRUE,"general";"via2",#N/A,TRUE,"general";"via3",#N/A,TRUE,"general"}</definedName>
    <definedName name="hjfg">#REF!</definedName>
    <definedName name="hjfghjj">#REF!</definedName>
    <definedName name="HJG">#REF!</definedName>
    <definedName name="hjgh" localSheetId="10" hidden="1">{"TAB1",#N/A,TRUE,"GENERAL";"TAB2",#N/A,TRUE,"GENERAL";"TAB3",#N/A,TRUE,"GENERAL";"TAB4",#N/A,TRUE,"GENERAL";"TAB5",#N/A,TRUE,"GENERAL"}</definedName>
    <definedName name="hjgh" localSheetId="2" hidden="1">{"TAB1",#N/A,TRUE,"GENERAL";"TAB2",#N/A,TRUE,"GENERAL";"TAB3",#N/A,TRUE,"GENERAL";"TAB4",#N/A,TRUE,"GENERAL";"TAB5",#N/A,TRUE,"GENERAL"}</definedName>
    <definedName name="hjgh">#REF!</definedName>
    <definedName name="hjghj" localSheetId="10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>#REF!</definedName>
    <definedName name="hjhjhg" localSheetId="10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>#REF!</definedName>
    <definedName name="hjhjhhhhhhhhhhhhh">#REF!</definedName>
    <definedName name="hjhjhj">#REF!</definedName>
    <definedName name="hjhjhjhj">#REF!</definedName>
    <definedName name="hjk">#REF!</definedName>
    <definedName name="HJKH" localSheetId="10" hidden="1">{"via1",#N/A,TRUE,"general";"via2",#N/A,TRUE,"general";"via3",#N/A,TRUE,"general"}</definedName>
    <definedName name="HJKH" localSheetId="2" hidden="1">{"via1",#N/A,TRUE,"general";"via2",#N/A,TRUE,"general";"via3",#N/A,TRUE,"general"}</definedName>
    <definedName name="HJKH">#REF!</definedName>
    <definedName name="hjkjk" localSheetId="10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>#REF!</definedName>
    <definedName name="HJKL">#REF!</definedName>
    <definedName name="HJL">#REF!</definedName>
    <definedName name="HK">#N/A</definedName>
    <definedName name="hkhkjhkj">#REF!</definedName>
    <definedName name="hkhkjhkj_2">#REF!</definedName>
    <definedName name="hkhkjhkj_4">#REF!</definedName>
    <definedName name="hl">#REF!</definedName>
    <definedName name="HM">#REF!</definedName>
    <definedName name="HMEN">#REF!</definedName>
    <definedName name="HMEZCLA">#REF!</definedName>
    <definedName name="hmont">#REF!</definedName>
    <definedName name="HMOTO">#REF!</definedName>
    <definedName name="hn" localSheetId="10" hidden="1">{"TAB1",#N/A,TRUE,"GENERAL";"TAB2",#N/A,TRUE,"GENERAL";"TAB3",#N/A,TRUE,"GENERAL";"TAB4",#N/A,TRUE,"GENERAL";"TAB5",#N/A,TRUE,"GENERAL"}</definedName>
    <definedName name="hn" localSheetId="2" hidden="1">{"TAB1",#N/A,TRUE,"GENERAL";"TAB2",#N/A,TRUE,"GENERAL";"TAB3",#N/A,TRUE,"GENERAL";"TAB4",#N/A,TRUE,"GENERAL";"TAB5",#N/A,TRUE,"GENERAL"}</definedName>
    <definedName name="hn">#REF!</definedName>
    <definedName name="hn.ConvertZero1" hidden="1">#REF!,#REF!,#REF!,#REF!,#REF!,#REF!,#REF!,#REF!,#REF!,#REF!</definedName>
    <definedName name="hn.ConvertZero2" hidden="1">#REF!,#REF!,#REF!,#REF!,#REF!,#REF!,#REF!,#REF!</definedName>
    <definedName name="hn.ConvertZero3" hidden="1">#REF!,#REF!,#REF!,#REF!,#REF!</definedName>
    <definedName name="hn.ConvertZero4" hidden="1">#REF!,#REF!,#REF!,#REF!,#REF!,#REF!,#REF!,#REF!</definedName>
    <definedName name="hn.ConvertZeroUnhide1" hidden="1">#REF!,#REF!,#REF!</definedName>
    <definedName name="hn.Delete015" hidden="1">#REF!,#REF!,#REF!,#REF!</definedName>
    <definedName name="hn.DZ_MultByFXRates" hidden="1">#REF!,#REF!,#REF!,#REF!</definedName>
    <definedName name="hn.ExtDb" hidden="1">FALSE</definedName>
    <definedName name="hn.LTM_MultByFXRates" hidden="1">#REF!,#REF!,#REF!,#REF!,#REF!,#REF!,#REF!</definedName>
    <definedName name="hn.ModelType" hidden="1">"DEAL"</definedName>
    <definedName name="hn.ModelVersion" hidden="1">1</definedName>
    <definedName name="hn.MultbyFXRates" hidden="1">#REF!,#REF!,#REF!,#REF!,#REF!,#REF!,#REF!</definedName>
    <definedName name="hn.MultByFXRates1" hidden="1">#REF!,#REF!,#REF!,#REF!,#REF!</definedName>
    <definedName name="hn.MultByFXRates2" hidden="1">#REF!,#REF!,#REF!,#REF!,#REF!</definedName>
    <definedName name="hn.MultByFXRates3" hidden="1">#REF!,#REF!,#REF!,#REF!,#REF!</definedName>
    <definedName name="hn.MultbyFxrates4" hidden="1">#REF!,#REF!,#REF!,#REF!,#REF!,#REF!,#REF!</definedName>
    <definedName name="hn.multbyfxrates5" hidden="1">#REF!,#REF!,#REF!,#REF!,#REF!</definedName>
    <definedName name="hn.multbyfxrates6" hidden="1">#REF!,#REF!,#REF!,#REF!,#REF!</definedName>
    <definedName name="hn.multbyfxrates7" hidden="1">#REF!,#REF!,#REF!,#REF!,#REF!</definedName>
    <definedName name="hn.MultByFXRatesBot1" hidden="1">#REF!,#REF!,#REF!,#REF!,#REF!,#REF!,#REF!,#REF!,#REF!,#REF!,#REF!,#REF!</definedName>
    <definedName name="hn.MultByFXRatesBot2" hidden="1">#REF!,#REF!,#REF!,#REF!,#REF!,#REF!,#REF!,#REF!,#REF!,#REF!,#REF!,#REF!</definedName>
    <definedName name="hn.MultByFXRatesBot3" hidden="1">#REF!,#REF!,#REF!,#REF!,#REF!,#REF!,#REF!,#REF!,#REF!,#REF!,#REF!,#REF!</definedName>
    <definedName name="hn.MultByFXRatesBot4" hidden="1">#REF!,#REF!,#REF!,#REF!,#REF!,#REF!,#REF!,#REF!,#REF!,#REF!,#REF!,#REF!,#REF!</definedName>
    <definedName name="hn.MultByFXRatesBot5" hidden="1">#REF!,#REF!,#REF!,#REF!,#REF!,#REF!,#REF!,#REF!,#REF!,#REF!,#REF!</definedName>
    <definedName name="hn.MultByFXRatesBot6" hidden="1">#REF!,#REF!,#REF!,#REF!,#REF!,#REF!,#REF!,#REF!,#REF!,#REF!,#REF!</definedName>
    <definedName name="hn.MultByFXRatesBot7" hidden="1">#REF!,#REF!,#REF!,#REF!,#REF!,#REF!,#REF!,#REF!,#REF!,#REF!,#REF!</definedName>
    <definedName name="hn.MultByFXRatesTop1" hidden="1">#REF!,#REF!,#REF!,#REF!,#REF!,#REF!,#REF!,#REF!,#REF!,#REF!,#REF!,#REF!</definedName>
    <definedName name="hn.MultByFXRatesTop2" hidden="1">#REF!,#REF!,#REF!,#REF!,#REF!,#REF!,#REF!,#REF!,#REF!,#REF!,#REF!,#REF!,#REF!,#REF!,#REF!</definedName>
    <definedName name="hn.MultByFXRatesTop3" hidden="1">#REF!,#REF!,#REF!,#REF!,#REF!,#REF!,#REF!,#REF!,#REF!,#REF!,#REF!,#REF!,#REF!,#REF!,#REF!</definedName>
    <definedName name="hn.MultByFXRatesTop4" hidden="1">#REF!,#REF!,#REF!,#REF!,#REF!,#REF!,#REF!,#REF!,#REF!,#REF!,#REF!,#REF!,#REF!,#REF!,#REF!</definedName>
    <definedName name="hn.MultByFXRatesTop5" hidden="1">#REF!,#REF!,#REF!,#REF!,#REF!,#REF!,#REF!,#REF!,#REF!,#REF!,#REF!,#REF!</definedName>
    <definedName name="hn.MultByFXRatesTop6" hidden="1">#REF!,#REF!,#REF!,#REF!,#REF!,#REF!,#REF!,#REF!,#REF!,#REF!,#REF!,#REF!,#REF!,#REF!,#REF!</definedName>
    <definedName name="hn.MultByFXRatesTop7" hidden="1">#REF!,#REF!,#REF!,#REF!,#REF!,#REF!,#REF!,#REF!,#REF!,#REF!,#REF!,#REF!,#REF!,#REF!,#REF!</definedName>
    <definedName name="hn.NoUpload" hidden="1">0</definedName>
    <definedName name="hn.YearLabel" hidden="1">#REF!</definedName>
    <definedName name="HN_P1">#REF!</definedName>
    <definedName name="HN_P2">#REF!</definedName>
    <definedName name="HN_P3">#REF!</definedName>
    <definedName name="HN_REC">#REF!</definedName>
    <definedName name="hnadh">#REF!</definedName>
    <definedName name="HNBB">#REF!</definedName>
    <definedName name="HNH">#REF!</definedName>
    <definedName name="hnt">#REF!</definedName>
    <definedName name="HOD">#REF!</definedName>
    <definedName name="HODF">#REF!</definedName>
    <definedName name="HOJA">#N/A</definedName>
    <definedName name="Hoja__1__de__3">#REF!</definedName>
    <definedName name="Hoja_Dis">#REF!</definedName>
    <definedName name="Hoja_Dis_All">#REF!</definedName>
    <definedName name="Hoja_Dis_Com" localSheetId="10">#N/A</definedName>
    <definedName name="Hoja_Dis_Com" localSheetId="2">#N/A</definedName>
    <definedName name="Hoja_Dis_Com">#REF!</definedName>
    <definedName name="Hoja_Dis_out">#REF!</definedName>
    <definedName name="Hoja_Dis_Ver">#REF!</definedName>
    <definedName name="Hoja_Entamborada_en_Madera_2.10x1.50_2_Hojas">#REF!</definedName>
    <definedName name="Hoja_Entamborada_en_Madera_2.10x75">#REF!</definedName>
    <definedName name="Hoja_Entamborada_en_Madera_2.10x90">#REF!</definedName>
    <definedName name="Hoja_Entamborada_en_Madera_2.25x90">#REF!</definedName>
    <definedName name="Hoja_Entamborada_en_Madera_2.40x4.80_4_Hojas_Plegable">#REF!</definedName>
    <definedName name="Hoja_puerta_P2" localSheetId="5">#REF!</definedName>
    <definedName name="Hoja_puerta_P2">#REF!</definedName>
    <definedName name="Hoja_puerta_P3">#REF!</definedName>
    <definedName name="Hoja_puerta_P5">#REF!</definedName>
    <definedName name="HOJA1">#REF!</definedName>
    <definedName name="HOJA444">#N/A</definedName>
    <definedName name="HOJA8">#REF!</definedName>
    <definedName name="HOLA">#REF!</definedName>
    <definedName name="HON">#REF!</definedName>
    <definedName name="HONF">#REF!</definedName>
    <definedName name="HonoraProfesionales">#REF!</definedName>
    <definedName name="HonoraTecnicos">#REF!</definedName>
    <definedName name="HORAA">#REF!</definedName>
    <definedName name="HORAS_DIAS">#REF!</definedName>
    <definedName name="horas_lluvia">#REF!</definedName>
    <definedName name="HORAS_LLUVIAS">#REF!</definedName>
    <definedName name="HORASLLUVIA">#REF!</definedName>
    <definedName name="horat">#REF!</definedName>
    <definedName name="horat2">#REF!</definedName>
    <definedName name="Horno_Microondas">#REF!</definedName>
    <definedName name="Hornos">#REF!</definedName>
    <definedName name="HoursTotCol">#REF!</definedName>
    <definedName name="hoy" localSheetId="5" hidden="1">#REF!</definedName>
    <definedName name="hoy" hidden="1">#REF!</definedName>
    <definedName name="hp">#REF!</definedName>
    <definedName name="HP_stg_Hz">#REF!</definedName>
    <definedName name="hqi">#REF!</definedName>
    <definedName name="Hr">#REF!</definedName>
    <definedName name="HRANA">#REF!</definedName>
    <definedName name="hreer" localSheetId="10" hidden="1">{"TAB1",#N/A,TRUE,"GENERAL";"TAB2",#N/A,TRUE,"GENERAL";"TAB3",#N/A,TRUE,"GENERAL";"TAB4",#N/A,TRUE,"GENERAL";"TAB5",#N/A,TRUE,"GENERAL"}</definedName>
    <definedName name="hreer" localSheetId="2" hidden="1">{"TAB1",#N/A,TRUE,"GENERAL";"TAB2",#N/A,TRUE,"GENERAL";"TAB3",#N/A,TRUE,"GENERAL";"TAB4",#N/A,TRUE,"GENERAL";"TAB5",#N/A,TRUE,"GENERAL"}</definedName>
    <definedName name="hreer">#REF!</definedName>
    <definedName name="HRETRO">#REF!</definedName>
    <definedName name="hrhth" localSheetId="10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>#REF!</definedName>
    <definedName name="HrIncrement">#REF!</definedName>
    <definedName name="hrn">#REF!</definedName>
    <definedName name="HRODILLO">#REF!</definedName>
    <definedName name="hrthtrh" localSheetId="10" hidden="1">{"TAB1",#N/A,TRUE,"GENERAL";"TAB2",#N/A,TRUE,"GENERAL";"TAB3",#N/A,TRUE,"GENERAL";"TAB4",#N/A,TRUE,"GENERAL";"TAB5",#N/A,TRUE,"GENERAL"}</definedName>
    <definedName name="hrthtrh" localSheetId="2" hidden="1">{"TAB1",#N/A,TRUE,"GENERAL";"TAB2",#N/A,TRUE,"GENERAL";"TAB3",#N/A,TRUE,"GENERAL";"TAB4",#N/A,TRUE,"GENERAL";"TAB5",#N/A,TRUE,"GENERAL"}</definedName>
    <definedName name="hrthtrh">#REF!</definedName>
    <definedName name="hs">#REF!</definedName>
    <definedName name="hsdfh">#REF!</definedName>
    <definedName name="hsfg" localSheetId="10" hidden="1">{"via1",#N/A,TRUE,"general";"via2",#N/A,TRUE,"general";"via3",#N/A,TRUE,"general"}</definedName>
    <definedName name="hsfg" localSheetId="2" hidden="1">{"via1",#N/A,TRUE,"general";"via2",#N/A,TRUE,"general";"via3",#N/A,TRUE,"general"}</definedName>
    <definedName name="hsfg">#REF!</definedName>
    <definedName name="hsup">#REF!</definedName>
    <definedName name="ht">#REF!</definedName>
    <definedName name="HTAS">#REF!</definedName>
    <definedName name="HTAS1">#REF!</definedName>
    <definedName name="hteaadtgtj">#REF!</definedName>
    <definedName name="htecn">#REF!</definedName>
    <definedName name="HTF">#REF!</definedName>
    <definedName name="hthdrf" localSheetId="10" hidden="1">{"TAB1",#N/A,TRUE,"GENERAL";"TAB2",#N/A,TRUE,"GENERAL";"TAB3",#N/A,TRUE,"GENERAL";"TAB4",#N/A,TRUE,"GENERAL";"TAB5",#N/A,TRUE,"GENERAL"}</definedName>
    <definedName name="hthdrf" localSheetId="2" hidden="1">{"TAB1",#N/A,TRUE,"GENERAL";"TAB2",#N/A,TRUE,"GENERAL";"TAB3",#N/A,TRUE,"GENERAL";"TAB4",#N/A,TRUE,"GENERAL";"TAB5",#N/A,TRUE,"GENERAL"}</definedName>
    <definedName name="hthdrf">#REF!</definedName>
    <definedName name="htk">#REF!</definedName>
    <definedName name="HTML_CodePage" hidden="1">1252</definedName>
    <definedName name="HTML_Control" localSheetId="3" hidden="1">{"'Hoja1'!$A$1465:$C$1482","'Hoja1'!$A$1485:$C$1502"}</definedName>
    <definedName name="HTML_Control" localSheetId="56" hidden="1">{"'Hoja1'!$A$1465:$C$1482","'Hoja1'!$A$1485:$C$1502"}</definedName>
    <definedName name="HTML_Control" localSheetId="57" hidden="1">{"'Hoja1'!$A$1465:$C$1482","'Hoja1'!$A$1485:$C$1502"}</definedName>
    <definedName name="HTML_Control" localSheetId="58" hidden="1">{"'Hoja1'!$A$1465:$C$1482","'Hoja1'!$A$1485:$C$1502"}</definedName>
    <definedName name="HTML_Control" localSheetId="0" hidden="1">{"'Hoja1'!$A$1465:$C$1482","'Hoja1'!$A$1485:$C$1502"}</definedName>
    <definedName name="HTML_Control" localSheetId="4" hidden="1">{"'Hoja1'!$A$1465:$C$1482","'Hoja1'!$A$1485:$C$1502"}</definedName>
    <definedName name="HTML_Control" localSheetId="1" hidden="1">{"'Hoja1'!$A$1465:$C$1482","'Hoja1'!$A$1485:$C$1502"}</definedName>
    <definedName name="HTML_Control" localSheetId="10" hidden="1">{"'Parámetros'!$A$3:$C$3"}</definedName>
    <definedName name="HTML_Control" localSheetId="2" hidden="1">{"'Parámetros'!$A$3:$C$3"}</definedName>
    <definedName name="HTML_Control" hidden="1">{"'Hoja1'!$A$1465:$C$1482","'Hoja1'!$A$1485:$C$1502"}</definedName>
    <definedName name="HTML_Control2" localSheetId="56" hidden="1">{"'Parámetros'!$A$3:$C$3"}</definedName>
    <definedName name="HTML_Control2" localSheetId="57" hidden="1">{"'Parámetros'!$A$3:$C$3"}</definedName>
    <definedName name="HTML_Control2" localSheetId="58" hidden="1">{"'Parámetros'!$A$3:$C$3"}</definedName>
    <definedName name="HTML_Control2" hidden="1">{"'Parámetros'!$A$3:$C$3"}</definedName>
    <definedName name="HTML_Description" hidden="1">""</definedName>
    <definedName name="HTML_Email" hidden="1">""</definedName>
    <definedName name="HTML_Header" localSheetId="10" hidden="1">"Parámetros"</definedName>
    <definedName name="HTML_Header" localSheetId="2" hidden="1">"Parámetros"</definedName>
    <definedName name="HTML_Header" hidden="1">"Hoja1"</definedName>
    <definedName name="HTML_LastUpdate" localSheetId="10" hidden="1">"7/06/2001"</definedName>
    <definedName name="HTML_LastUpdate" localSheetId="2" hidden="1">"7/06/2001"</definedName>
    <definedName name="HTML_LastUpdate" hidden="1">"22/9/99"</definedName>
    <definedName name="HTML_LineAfter" hidden="1">FALSE</definedName>
    <definedName name="HTML_LineBefore" localSheetId="10" hidden="1">TRUE</definedName>
    <definedName name="HTML_LineBefore" localSheetId="2" hidden="1">TRUE</definedName>
    <definedName name="HTML_LineBefore" hidden="1">FALSE</definedName>
    <definedName name="HTML_Name" localSheetId="10" hidden="1">"EMPRESA DE ACUEDUCTO Y ALCANT"</definedName>
    <definedName name="HTML_Name" localSheetId="2" hidden="1">"EMPRESA DE ACUEDUCTO Y ALCANT"</definedName>
    <definedName name="HTML_Name" hidden="1">"mrecioca"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localSheetId="10" hidden="1">"C:\Verificacion\Modelo.htm"</definedName>
    <definedName name="HTML_PathFile" localSheetId="2" hidden="1">"C:\Verificacion\Modelo.htm"</definedName>
    <definedName name="HTML_PathFile" hidden="1">"C:\TEMP\BANDA.htm"</definedName>
    <definedName name="HTML_PathTemplate" hidden="1">"C:\Verificacion\&lt;!--##Table##--&gt;"</definedName>
    <definedName name="HTML_Title" localSheetId="10" hidden="1">"Empresarial"</definedName>
    <definedName name="HTML_Title" localSheetId="2" hidden="1">"Empresarial"</definedName>
    <definedName name="HTML_Title" hidden="1">"estadisticas"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10" hidden="1">{"via1",#N/A,TRUE,"general";"via2",#N/A,TRUE,"general";"via3",#N/A,TRUE,"general"}</definedName>
    <definedName name="htryrt7" localSheetId="2" hidden="1">{"via1",#N/A,TRUE,"general";"via2",#N/A,TRUE,"general";"via3",#N/A,TRUE,"general"}</definedName>
    <definedName name="htryrt7">#REF!</definedName>
    <definedName name="HU">#REF!</definedName>
    <definedName name="HUAEMP">#REF!</definedName>
    <definedName name="HUAGRAVA">#REF!</definedName>
    <definedName name="HUAIMP">#REF!</definedName>
    <definedName name="HUAL">#REF!</definedName>
    <definedName name="HUAP">#REF!</definedName>
    <definedName name="HUBORD">#REF!</definedName>
    <definedName name="HUCARC">#REF!</definedName>
    <definedName name="HUCUN">#REF!</definedName>
    <definedName name="HUDES">#REF!</definedName>
    <definedName name="huevo">#REF!</definedName>
    <definedName name="HUGO">#N/A</definedName>
    <definedName name="HUIMP">#REF!</definedName>
    <definedName name="HURELLENO">#REF!</definedName>
    <definedName name="HURELLENO3">#REF!</definedName>
    <definedName name="hut">#REF!</definedName>
    <definedName name="hvehiculo">#REF!</definedName>
    <definedName name="HVOLCO">#REF!</definedName>
    <definedName name="HVPD">#REF!</definedName>
    <definedName name="hxdfk">#REF!</definedName>
    <definedName name="HXVBBFH">#REF!</definedName>
    <definedName name="HY">#REF!</definedName>
    <definedName name="hyhjop" localSheetId="10" hidden="1">{"TAB1",#N/A,TRUE,"GENERAL";"TAB2",#N/A,TRUE,"GENERAL";"TAB3",#N/A,TRUE,"GENERAL";"TAB4",#N/A,TRUE,"GENERAL";"TAB5",#N/A,TRUE,"GENERAL"}</definedName>
    <definedName name="hyhjop" localSheetId="2" hidden="1">{"TAB1",#N/A,TRUE,"GENERAL";"TAB2",#N/A,TRUE,"GENERAL";"TAB3",#N/A,TRUE,"GENERAL";"TAB4",#N/A,TRUE,"GENERAL";"TAB5",#N/A,TRUE,"GENERAL"}</definedName>
    <definedName name="hyhjop">#REF!</definedName>
    <definedName name="hyhyh" localSheetId="10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>#REF!</definedName>
    <definedName name="HYT">#REF!</definedName>
    <definedName name="hytirs" localSheetId="10" hidden="1">{"via1",#N/A,TRUE,"general";"via2",#N/A,TRUE,"general";"via3",#N/A,TRUE,"general"}</definedName>
    <definedName name="hytirs" localSheetId="2" hidden="1">{"via1",#N/A,TRUE,"general";"via2",#N/A,TRUE,"general";"via3",#N/A,TRUE,"general"}</definedName>
    <definedName name="hytirs">#REF!</definedName>
    <definedName name="I" localSheetId="5">#REF!</definedName>
    <definedName name="I">#REF!</definedName>
    <definedName name="i0">#REF!</definedName>
    <definedName name="I1.1">#REF!</definedName>
    <definedName name="I1.2">#REF!</definedName>
    <definedName name="i1.3">#REF!</definedName>
    <definedName name="i1.4">#REF!</definedName>
    <definedName name="I1.5">#REF!</definedName>
    <definedName name="I1.6">#REF!</definedName>
    <definedName name="i1277." localSheetId="5">#REF!</definedName>
    <definedName name="i1277.">#REF!</definedName>
    <definedName name="i2.1">#REF!</definedName>
    <definedName name="I2.10">#REF!</definedName>
    <definedName name="I2.11">#REF!</definedName>
    <definedName name="I2.12">#REF!</definedName>
    <definedName name="i2.2">#REF!</definedName>
    <definedName name="I2.3">#REF!</definedName>
    <definedName name="I2.4">#REF!</definedName>
    <definedName name="I2.5">#REF!</definedName>
    <definedName name="I2.6">#REF!</definedName>
    <definedName name="I2.7">#REF!</definedName>
    <definedName name="I2.8">#REF!</definedName>
    <definedName name="I2.9">#REF!</definedName>
    <definedName name="I3.8">#REF!</definedName>
    <definedName name="I391.">#REF!</definedName>
    <definedName name="I443.">#REF!</definedName>
    <definedName name="I760.">#REF!</definedName>
    <definedName name="i8i" localSheetId="10" hidden="1">{"TAB1",#N/A,TRUE,"GENERAL";"TAB2",#N/A,TRUE,"GENERAL";"TAB3",#N/A,TRUE,"GENERAL";"TAB4",#N/A,TRUE,"GENERAL";"TAB5",#N/A,TRUE,"GENERAL"}</definedName>
    <definedName name="i8i" localSheetId="2" hidden="1">{"TAB1",#N/A,TRUE,"GENERAL";"TAB2",#N/A,TRUE,"GENERAL";"TAB3",#N/A,TRUE,"GENERAL";"TAB4",#N/A,TRUE,"GENERAL";"TAB5",#N/A,TRUE,"GENERAL"}</definedName>
    <definedName name="i8i">#REF!</definedName>
    <definedName name="IA">#REF!</definedName>
    <definedName name="IANC">#REF!</definedName>
    <definedName name="IAU">#REF!</definedName>
    <definedName name="ic">#REF!</definedName>
    <definedName name="icbf">#REF!</definedName>
    <definedName name="Icct">#REF!</definedName>
    <definedName name="ICOPOR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CSS">#REF!</definedName>
    <definedName name="ICTA">#REF!</definedName>
    <definedName name="ICTAad">#REF!</definedName>
    <definedName name="id">#REF!</definedName>
    <definedName name="ID_APU">#REF!</definedName>
    <definedName name="IDETEC">#REF!</definedName>
    <definedName name="IF">#REF!</definedName>
    <definedName name="Ig">#REF!</definedName>
    <definedName name="II" localSheetId="0">#REF!</definedName>
    <definedName name="II" localSheetId="1">#REF!</definedName>
    <definedName name="ii" localSheetId="10" hidden="1">{"TAB1",#N/A,TRUE,"GENERAL";"TAB2",#N/A,TRUE,"GENERAL";"TAB3",#N/A,TRUE,"GENERAL";"TAB4",#N/A,TRUE,"GENERAL";"TAB5",#N/A,TRUE,"GENERAL"}</definedName>
    <definedName name="ii" localSheetId="2" hidden="1">{"TAB1",#N/A,TRUE,"GENERAL";"TAB2",#N/A,TRUE,"GENERAL";"TAB3",#N/A,TRUE,"GENERAL";"TAB4",#N/A,TRUE,"GENERAL";"TAB5",#N/A,TRUE,"GENERAL"}</definedName>
    <definedName name="ii">#REF!</definedName>
    <definedName name="III" localSheetId="0">#REF!</definedName>
    <definedName name="III" localSheetId="1">#REF!</definedName>
    <definedName name="iii" localSheetId="10" hidden="1">{"via1",#N/A,TRUE,"general";"via2",#N/A,TRUE,"general";"via3",#N/A,TRUE,"general"}</definedName>
    <definedName name="iii" localSheetId="2" hidden="1">{"via1",#N/A,TRUE,"general";"via2",#N/A,TRUE,"general";"via3",#N/A,TRUE,"general"}</definedName>
    <definedName name="iii">#REF!</definedName>
    <definedName name="iiii" localSheetId="10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>#REF!</definedName>
    <definedName name="iiiiiiik" localSheetId="10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>#REF!</definedName>
    <definedName name="iiiiuh" localSheetId="10" hidden="1">{"TAB1",#N/A,TRUE,"GENERAL";"TAB2",#N/A,TRUE,"GENERAL";"TAB3",#N/A,TRUE,"GENERAL";"TAB4",#N/A,TRUE,"GENERAL";"TAB5",#N/A,TRUE,"GENERAL"}</definedName>
    <definedName name="iiiiuh" localSheetId="2" hidden="1">{"TAB1",#N/A,TRUE,"GENERAL";"TAB2",#N/A,TRUE,"GENERAL";"TAB3",#N/A,TRUE,"GENERAL";"TAB4",#N/A,TRUE,"GENERAL";"TAB5",#N/A,TRUE,"GENERAL"}</definedName>
    <definedName name="iiiiuh">#REF!</definedName>
    <definedName name="ik">#REF!</definedName>
    <definedName name="ikj">#REF!</definedName>
    <definedName name="iktgvfmu" localSheetId="10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>#REF!</definedName>
    <definedName name="IL">#REF!</definedName>
    <definedName name="ILI">#REF!</definedName>
    <definedName name="ILLLO">#REF!</definedName>
    <definedName name="im">#REF!</definedName>
    <definedName name="Im_Un">#REF!</definedName>
    <definedName name="IMP">#REF!</definedName>
    <definedName name="Impacto" localSheetId="5">#REF!</definedName>
    <definedName name="Impacto">#REF!</definedName>
    <definedName name="ImpdosporMilCostos">#REF!</definedName>
    <definedName name="Impdosxmil">#REF!</definedName>
    <definedName name="IMPER">#REF!</definedName>
    <definedName name="IMPER_11">#REF!</definedName>
    <definedName name="Impermeabilizante_concreto_de_3000_P.S.I.">#REF!</definedName>
    <definedName name="Impermeabilizante_mortero_1_3">#REF!</definedName>
    <definedName name="Impermeabilizante_mortero_1_4">#REF!</definedName>
    <definedName name="IMPERMEABILIZANTE_PARA_MORTERO">#REF!</definedName>
    <definedName name="Importe_del_préstamo">#REF!</definedName>
    <definedName name="ImpPolizasConsultoria">#REF!</definedName>
    <definedName name="ImpPolizasObra">#REF!</definedName>
    <definedName name="IMPR">#REF!</definedName>
    <definedName name="IMPRE">2%</definedName>
    <definedName name="impresion">#REF!</definedName>
    <definedName name="IMPRESIÓN">#REF!</definedName>
    <definedName name="Impresión_completa">#REF!</definedName>
    <definedName name="IMPRESSION">#REF!</definedName>
    <definedName name="imprev">#REF!</definedName>
    <definedName name="imprevistos">#REF!</definedName>
    <definedName name="Imprevistos_mmto_año1">#REF!</definedName>
    <definedName name="IMPREVS">#REF!</definedName>
    <definedName name="Imprima">#REF!</definedName>
    <definedName name="Imprimante_Pintuco">#REF!</definedName>
    <definedName name="imprimir">#REF!</definedName>
    <definedName name="Imprimir_área_IM">#REF!</definedName>
    <definedName name="Imprimir_área_IM_1">#REF!</definedName>
    <definedName name="Imprimir_títulos_IM">#REF!</definedName>
    <definedName name="IMPTOS">#REF!</definedName>
    <definedName name="IMPTOS1">#REF!</definedName>
    <definedName name="ImpuestoCostos">#REF!</definedName>
    <definedName name="IMPUESTOS">#REF!</definedName>
    <definedName name="IMPULSIONALCANTARILLADOTABLA1.10">#REF!</definedName>
    <definedName name="in">#REF!</definedName>
    <definedName name="INC">#REF!</definedName>
    <definedName name="Incomepb" hidden="1">#REF!</definedName>
    <definedName name="INCONTERMS">#REF!</definedName>
    <definedName name="incoval" localSheetId="56" hidden="1">{"via1",#N/A,TRUE,"general";"via2",#N/A,TRUE,"general";"via3",#N/A,TRUE,"general"}</definedName>
    <definedName name="incoval" localSheetId="57" hidden="1">{"via1",#N/A,TRUE,"general";"via2",#N/A,TRUE,"general";"via3",#N/A,TRUE,"general"}</definedName>
    <definedName name="incoval" localSheetId="58" hidden="1">{"via1",#N/A,TRUE,"general";"via2",#N/A,TRUE,"general";"via3",#N/A,TRUE,"general"}</definedName>
    <definedName name="incoval" hidden="1">{"via1",#N/A,TRUE,"general";"via2",#N/A,TRUE,"general";"via3",#N/A,TRUE,"general"}</definedName>
    <definedName name="incr">#REF!</definedName>
    <definedName name="INCR._PRODC.">#REF!</definedName>
    <definedName name="Increm">#REF!</definedName>
    <definedName name="Incremento_Fluido_3000_psi">#REF!</definedName>
    <definedName name="INCREMENTO1">#REF!</definedName>
    <definedName name="INCREMENTO2">#REF!</definedName>
    <definedName name="INCREMENTO3">#REF!</definedName>
    <definedName name="IncrementoCanon">#REF!</definedName>
    <definedName name="INCRNOVATOT">#REF!</definedName>
    <definedName name="INCRNOVATOT_11">#REF!</definedName>
    <definedName name="incrustaciones">#REF!</definedName>
    <definedName name="IND">#REF!</definedName>
    <definedName name="INDEX">#REF!</definedName>
    <definedName name="Index.">#REF!</definedName>
    <definedName name="INDEXa">#REF!</definedName>
    <definedName name="INDEXACIÓN">#REF!</definedName>
    <definedName name="INDI">#REF!</definedName>
    <definedName name="INDICADOR">#REF!</definedName>
    <definedName name="INDICE">#REF!</definedName>
    <definedName name="ÍNDICE" localSheetId="0">#REF!</definedName>
    <definedName name="ÍNDICE" localSheetId="1">#REF!</definedName>
    <definedName name="ÍNDICE">#REF!</definedName>
    <definedName name="INDICEPRECIOSCONSUMIDOR">#REF!</definedName>
    <definedName name="INDIREC">#REF!</definedName>
    <definedName name="INDJA1">#REF!</definedName>
    <definedName name="inf" localSheetId="0">#REF!</definedName>
    <definedName name="inf" localSheetId="1">#REF!</definedName>
    <definedName name="INF" localSheetId="5">#REF!</definedName>
    <definedName name="inf">"#REF!"</definedName>
    <definedName name="inf_1">"#REF!"</definedName>
    <definedName name="inf_2">"#REF!"</definedName>
    <definedName name="inf_3">"#REF!"</definedName>
    <definedName name="inf_4">"#REF!"</definedName>
    <definedName name="inf_5">"#REF!"</definedName>
    <definedName name="INFF" localSheetId="5">#REF!</definedName>
    <definedName name="INFF">#REF!</definedName>
    <definedName name="INFG">#REF!</definedName>
    <definedName name="infi">#REF!</definedName>
    <definedName name="infor" localSheetId="0">#REF!</definedName>
    <definedName name="infor" localSheetId="1">#REF!</definedName>
    <definedName name="infor">"#REF!"</definedName>
    <definedName name="infor_1">"#REF!"</definedName>
    <definedName name="infor_2">"#REF!"</definedName>
    <definedName name="INFORMACION">#REF!</definedName>
    <definedName name="informacion2">#REF!</definedName>
    <definedName name="INFORME">#REF!</definedName>
    <definedName name="Informe_semanal">#REF!</definedName>
    <definedName name="ING">#REF!</definedName>
    <definedName name="INGENIERIA1">#REF!</definedName>
    <definedName name="INGENIERIA11">#REF!</definedName>
    <definedName name="INGENIERO_ELECTRICISTA">#REF!</definedName>
    <definedName name="Ingeo1">#REF!</definedName>
    <definedName name="Ingeo2">#REF!</definedName>
    <definedName name="Ingeo3">#REF!</definedName>
    <definedName name="ingresos">#REF!</definedName>
    <definedName name="IniCeldaDtfRapida">#REF!</definedName>
    <definedName name="Inicia">#REF!</definedName>
    <definedName name="iniciales">#REF!,#REF!,#REF!,#REF!</definedName>
    <definedName name="INICIO">#REF!</definedName>
    <definedName name="Inicio_prestamo" localSheetId="5">#REF!</definedName>
    <definedName name="Inicio_prestamo">#REF!</definedName>
    <definedName name="InitFleet">#REF!</definedName>
    <definedName name="InitPurch">#REF!</definedName>
    <definedName name="Inlin1">#REF!</definedName>
    <definedName name="Inlin2">#REF!</definedName>
    <definedName name="Inlin3">#REF!</definedName>
    <definedName name="InMB1">#REF!</definedName>
    <definedName name="InMB2">#REF!</definedName>
    <definedName name="InMB3">#REF!</definedName>
    <definedName name="inme">#REF!</definedName>
    <definedName name="inn">#REF!</definedName>
    <definedName name="INPU">#REF!</definedName>
    <definedName name="INPUT">#REF!</definedName>
    <definedName name="ins">#REF!</definedName>
    <definedName name="Instalacion">#REF!</definedName>
    <definedName name="instalacion_lavamanos">#REF!</definedName>
    <definedName name="instalacion_lavaplatos">#REF!</definedName>
    <definedName name="instalacion_sanitario">#REF!</definedName>
    <definedName name="Instalación_TM_incluye15Breake">#REF!</definedName>
    <definedName name="Instalación_y_dotación">#REF!</definedName>
    <definedName name="instalaciontuberia3">#REF!</definedName>
    <definedName name="INSTALENTE">#REF!</definedName>
    <definedName name="INSTALH">#REF!</definedName>
    <definedName name="instalpasamuro">#REF!</definedName>
    <definedName name="INSTALSUPE">#REF!</definedName>
    <definedName name="institucional" localSheetId="0">#REF!,#REF!,#REF!,#REF!,#REF!,#REF!,#REF!,#REF!,#REF!,#REF!,#REF!,#REF!,#REF!</definedName>
    <definedName name="institucional" localSheetId="1">#REF!,#REF!,#REF!,#REF!,#REF!,#REF!,#REF!,#REF!,#REF!,#REF!,#REF!,#REF!,#REF!</definedName>
    <definedName name="institucional" localSheetId="5">#REF!,#REF!,#REF!,#REF!,#REF!,#REF!,#REF!,#REF!,#REF!,#REF!,#REF!,#REF!,#REF!</definedName>
    <definedName name="institucional">"#REF!,#REF!,#REF!,#REF!,#REF!,#REF!,#REF!,#REF!,#REF!,#REF!,#REF!,#REF!,#REF!"</definedName>
    <definedName name="institucional_1">"#REF!,#REF!,#REF!,#REF!,#REF!,#REF!,#REF!,#REF!,#REF!,#REF!,#REF!,#REF!,#REF!"</definedName>
    <definedName name="institucional_2">"#REF!,#REF!,#REF!,#REF!,#REF!,#REF!,#REF!,#REF!,#REF!,#REF!,#REF!,#REF!,#REF!"</definedName>
    <definedName name="institucional_3">"#REF!,#REF!,#REF!,#REF!,#REF!,#REF!,#REF!,#REF!,#REF!,#REF!,#REF!,#REF!,#REF!"</definedName>
    <definedName name="institucional_4">"#REF!,#REF!,#REF!,#REF!,#REF!,#REF!,#REF!,#REF!,#REF!,#REF!,#REF!,#REF!,#REF!"</definedName>
    <definedName name="institucional_5">"#REF!,#REF!,#REF!,#REF!,#REF!,#REF!,#REF!,#REF!,#REF!,#REF!,#REF!,#REF!,#REF!"</definedName>
    <definedName name="INSU">#REF!</definedName>
    <definedName name="INSUBANCO">#REF!</definedName>
    <definedName name="INSUMO" localSheetId="10">VLOOKUP(#REF!,#REF!,2,FALSE)</definedName>
    <definedName name="INSUMO" localSheetId="2">VLOOKUP(#REF!,#REF!,2,FALSE)</definedName>
    <definedName name="INSUMO">#REF!</definedName>
    <definedName name="INSUMOS" localSheetId="0">#REF!</definedName>
    <definedName name="INSUMOS" localSheetId="1">#REF!</definedName>
    <definedName name="Insumos" localSheetId="5">#REF!</definedName>
    <definedName name="INSUMOS">"#REF!"</definedName>
    <definedName name="INSUMOS_1">"#REF!"</definedName>
    <definedName name="INSUMOS_2">"#REF!"</definedName>
    <definedName name="INSUMOS_3">"#REF!"</definedName>
    <definedName name="Insumos_auxiliares">#REF!</definedName>
    <definedName name="Insumos_basicos">#REF!</definedName>
    <definedName name="Insumos2">#REF!</definedName>
    <definedName name="InsuranceRate">#REF!</definedName>
    <definedName name="Int" localSheetId="5">#REF!</definedName>
    <definedName name="Int">#REF!</definedName>
    <definedName name="InTap">#REF!</definedName>
    <definedName name="intCosteoMmto">#REF!</definedName>
    <definedName name="intDiasPagoFactura">#REF!</definedName>
    <definedName name="INTER">#REF!</definedName>
    <definedName name="Intercambiadores">#REF!</definedName>
    <definedName name="Interest_Rate">#REF!</definedName>
    <definedName name="InterestRate">#REF!</definedName>
    <definedName name="INTERMEDIA_I">#REF!</definedName>
    <definedName name="INTERRUPTOR_CONMUTABLE">#REF!</definedName>
    <definedName name="INTERRUPTOR_DETECTOR_DE_PRESENCIA">#REF!</definedName>
    <definedName name="Interruptor_doble">#REF!</definedName>
    <definedName name="Interruptor_Levinton">#REF!</definedName>
    <definedName name="Interruptor_Luminex">#REF!</definedName>
    <definedName name="Interruptor_sencillo">#REF!</definedName>
    <definedName name="Interruptor_sencillo_Levinton_Decor">#REF!</definedName>
    <definedName name="Interruptor_sencillo_Levinton_Decor_11">#REF!</definedName>
    <definedName name="Interventor">#REF!</definedName>
    <definedName name="intFrecIncremInsumosAno">#REF!</definedName>
    <definedName name="intFrecInctoMmtoAno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IntVal">#REF!</definedName>
    <definedName name="INV" localSheetId="5">#REF!</definedName>
    <definedName name="INV">#REF!</definedName>
    <definedName name="INV_11" localSheetId="0">#REF!</definedName>
    <definedName name="INV_11" localSheetId="1">#REF!</definedName>
    <definedName name="INV_11">NA()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nversionesAnuales">#REF!</definedName>
    <definedName name="Io" localSheetId="5">#REF!</definedName>
    <definedName name="Io">#REF!</definedName>
    <definedName name="io0ioprhyi0i90ryi90">#REF!</definedName>
    <definedName name="IOU">#REF!</definedName>
    <definedName name="IOUHH">#N/A</definedName>
    <definedName name="IP">#REF!</definedName>
    <definedName name="IPC">#REF!</definedName>
    <definedName name="ipc_2009">#REF!</definedName>
    <definedName name="ipc_2010">#REF!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QUIRA" comment="MUNICIPIO DE IQUIRA">#REF!</definedName>
    <definedName name="ir">#REF!</definedName>
    <definedName name="IREM13.4">#REF!</definedName>
    <definedName name="irng">#REF!</definedName>
    <definedName name="IsColHidden" hidden="1">FALSE</definedName>
    <definedName name="IsLTMColHidden" hidden="1">FALSE</definedName>
    <definedName name="Iss">#REF!</definedName>
    <definedName name="issafp">#REF!</definedName>
    <definedName name="isscs">#REF!</definedName>
    <definedName name="IsSecureRevolver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sseps">#REF!</definedName>
    <definedName name="IT">#REF!</definedName>
    <definedName name="it.">#REF!</definedName>
    <definedName name="ITEM" localSheetId="5">#REF!</definedName>
    <definedName name="ITEM">#REF!</definedName>
    <definedName name="ITEM___0">#REF!</definedName>
    <definedName name="ITEM___1.0">#REF!</definedName>
    <definedName name="ITEM_1.1">#REF!</definedName>
    <definedName name="ITEM_1.1.1">#REF!</definedName>
    <definedName name="ITEM_1.1.2">#REF!</definedName>
    <definedName name="ITEM_1.2.1">#REF!</definedName>
    <definedName name="ITEM_1.3.1">#REF!</definedName>
    <definedName name="ITEM_1.3.2">#REF!</definedName>
    <definedName name="ITEM_1.3.3">#REF!</definedName>
    <definedName name="ITEM_1.3.4">#REF!</definedName>
    <definedName name="ITEM_1.4">#REF!</definedName>
    <definedName name="ITEM_1.4.1">#REF!</definedName>
    <definedName name="ITEM_1.4.2">#REF!</definedName>
    <definedName name="ITEM_1.4.3">#REF!</definedName>
    <definedName name="ITEM_1.4.4">#REF!</definedName>
    <definedName name="ITEM_1.5">#REF!</definedName>
    <definedName name="ITEM_1.6.1">#REF!</definedName>
    <definedName name="ITEM_1.6.2">#REF!</definedName>
    <definedName name="ITEM_1.7.1">#REF!</definedName>
    <definedName name="ITEM_1.7.2">#REF!</definedName>
    <definedName name="ITEM_1.8">#REF!</definedName>
    <definedName name="ITEM_1_FILTRO">#REF!</definedName>
    <definedName name="ITEM_2">#REF!</definedName>
    <definedName name="ITEM_2.11">#REF!</definedName>
    <definedName name="ITEM_2.7">#REF!</definedName>
    <definedName name="ITEM_3.1">#REF!</definedName>
    <definedName name="ITEM_3.11">#REF!</definedName>
    <definedName name="ITEM_3.12">#REF!</definedName>
    <definedName name="ITEM_3.13">#REF!</definedName>
    <definedName name="ITEM_3.14">#REF!</definedName>
    <definedName name="ITEM_3.15">#REF!</definedName>
    <definedName name="ITEM_3_FILTRO">#REF!</definedName>
    <definedName name="ITEM_4">#REF!</definedName>
    <definedName name="ITEM_4_FILTRO">#REF!</definedName>
    <definedName name="ITEM_5">#REF!</definedName>
    <definedName name="ITEM_5_FILTRO">#REF!</definedName>
    <definedName name="ITEM_6.2">#REF!</definedName>
    <definedName name="ITEM_6.3">#REF!</definedName>
    <definedName name="ITEM_6.4">#REF!</definedName>
    <definedName name="ITEM_6.5">#REF!</definedName>
    <definedName name="ITEM_6.6">#REF!</definedName>
    <definedName name="ITEM_6.7">#REF!</definedName>
    <definedName name="ITEM_6.8">#REF!</definedName>
    <definedName name="ITEM_6.9">#REF!</definedName>
    <definedName name="ITEM_6_FILTRO">#REF!</definedName>
    <definedName name="ITEM_7">#REF!</definedName>
    <definedName name="ITEM_8">#REF!</definedName>
    <definedName name="ITEM_9">#REF!</definedName>
    <definedName name="ITEM_APU">#REF!</definedName>
    <definedName name="ITEM_COD45">#REF!</definedName>
    <definedName name="item_exccon">#REF!</definedName>
    <definedName name="ITEM_INST_2">#REF!</definedName>
    <definedName name="ITEM_INST_3">#REF!</definedName>
    <definedName name="ITEM_MEDID">#REF!</definedName>
    <definedName name="Item_number">#REF!</definedName>
    <definedName name="ITEM_REDU">#REF!</definedName>
    <definedName name="ITEM_SIFON">#REF!</definedName>
    <definedName name="ITEM_TEE_3_2">#REF!</definedName>
    <definedName name="ITEM_TEE_4X4">#REF!</definedName>
    <definedName name="ITEM_TEFLON">#REF!</definedName>
    <definedName name="ITEM_VENTO">#REF!</definedName>
    <definedName name="ITEM1" localSheetId="5">#REF!</definedName>
    <definedName name="ITEM1">#REF!</definedName>
    <definedName name="ITEM1.1">#REF!</definedName>
    <definedName name="ITEM1.10">#REF!</definedName>
    <definedName name="ITEM1.1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.7">#REF!</definedName>
    <definedName name="ITEM1.8">#REF!</definedName>
    <definedName name="ITEM1.9">#REF!</definedName>
    <definedName name="ITEM1_133">#REF!</definedName>
    <definedName name="ITEM1_149">#REF!</definedName>
    <definedName name="ITEM1_186">#REF!</definedName>
    <definedName name="ITEM1_187">#REF!</definedName>
    <definedName name="item10">#REF!</definedName>
    <definedName name="ITEM100">#REF!</definedName>
    <definedName name="ITEM101">#REF!</definedName>
    <definedName name="ITEM1010">#REF!</definedName>
    <definedName name="ITEM1011">#REF!</definedName>
    <definedName name="ITEM1012">#REF!</definedName>
    <definedName name="ITEM1013">#REF!</definedName>
    <definedName name="ITEM1014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8">#REF!</definedName>
    <definedName name="ITEM109">#REF!</definedName>
    <definedName name="ITEM11">#REF!</definedName>
    <definedName name="ITEM110">#REF!</definedName>
    <definedName name="ITEM1101">#REF!</definedName>
    <definedName name="ITEM1102">#REF!</definedName>
    <definedName name="ITEM1103">#REF!</definedName>
    <definedName name="ITEM1104">#REF!</definedName>
    <definedName name="ITEM1105">#REF!</definedName>
    <definedName name="ITEM1106">#REF!</definedName>
    <definedName name="ITEM1107">#REF!</definedName>
    <definedName name="ITEM1108">#REF!</definedName>
    <definedName name="ITEM1109">#REF!</definedName>
    <definedName name="ITEM111">#REF!</definedName>
    <definedName name="ITEM1110">#REF!</definedName>
    <definedName name="ITEM1111">#REF!</definedName>
    <definedName name="ITEM1112">#REF!</definedName>
    <definedName name="ITEM1113">#REF!</definedName>
    <definedName name="ITEM1114">#REF!</definedName>
    <definedName name="ITEM1115">#REF!</definedName>
    <definedName name="ITEM1116">#REF!</definedName>
    <definedName name="ITEM1117">#REF!</definedName>
    <definedName name="ITEM112">#REF!</definedName>
    <definedName name="ITEM113">#REF!</definedName>
    <definedName name="ITEM114">#REF!</definedName>
    <definedName name="ITEM115">#REF!</definedName>
    <definedName name="ITEM116">#REF!</definedName>
    <definedName name="ITEM117">#REF!</definedName>
    <definedName name="ITEM118">#REF!</definedName>
    <definedName name="ITEM119">#REF!</definedName>
    <definedName name="ITEM12">#REF!</definedName>
    <definedName name="ITEM12.2">#REF!</definedName>
    <definedName name="ITEM12.3">#REF!</definedName>
    <definedName name="ITEM12.4">#REF!</definedName>
    <definedName name="ITEM12.5">#REF!</definedName>
    <definedName name="ITEM12.6">#REF!</definedName>
    <definedName name="ITEM120">#REF!</definedName>
    <definedName name="ITEM1201">#REF!</definedName>
    <definedName name="ITEM1202">#REF!</definedName>
    <definedName name="ITEM1203">#REF!</definedName>
    <definedName name="ITEM1204">#REF!</definedName>
    <definedName name="ITEM1205">#REF!</definedName>
    <definedName name="ITEM1206">#REF!</definedName>
    <definedName name="ITEM1207">#REF!</definedName>
    <definedName name="ITEM1208">#REF!</definedName>
    <definedName name="ITEM1209">#REF!</definedName>
    <definedName name="ITEM121">#REF!</definedName>
    <definedName name="ITEM1210">#REF!</definedName>
    <definedName name="ITEM1211">#REF!</definedName>
    <definedName name="ITEM1212">#REF!</definedName>
    <definedName name="ITEM1213">#REF!</definedName>
    <definedName name="ITEM1214">#REF!</definedName>
    <definedName name="ITEM1215">#REF!</definedName>
    <definedName name="ITEM1216">#REF!</definedName>
    <definedName name="ITEM1217">#REF!</definedName>
    <definedName name="ITEM1218">#REF!</definedName>
    <definedName name="ITEM1219">#REF!</definedName>
    <definedName name="ITEM122">#REF!</definedName>
    <definedName name="ITEM1220">#REF!</definedName>
    <definedName name="ITEM123">#REF!</definedName>
    <definedName name="ITEM124">#REF!</definedName>
    <definedName name="ITEM125">#REF!</definedName>
    <definedName name="ITEM126">#REF!</definedName>
    <definedName name="ITEM127">#REF!</definedName>
    <definedName name="ITEM128">#REF!</definedName>
    <definedName name="ITEM129">#REF!</definedName>
    <definedName name="ITEM13">#REF!</definedName>
    <definedName name="ITEM13.10">#REF!</definedName>
    <definedName name="ITEM13.11">#REF!</definedName>
    <definedName name="ITEM13.12">#REF!</definedName>
    <definedName name="ITEM13.13">#REF!</definedName>
    <definedName name="ITEM13.14">#REF!</definedName>
    <definedName name="ITEM13.15">#REF!</definedName>
    <definedName name="ITEM13.16">#REF!</definedName>
    <definedName name="ITEM13.17">#REF!</definedName>
    <definedName name="ITEM13.18">#REF!</definedName>
    <definedName name="ITEM13.19">#REF!</definedName>
    <definedName name="ITEM13.20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0">#REF!</definedName>
    <definedName name="ITEM1301">#REF!</definedName>
    <definedName name="ITEM1302">#REF!</definedName>
    <definedName name="ITEM1303">#REF!</definedName>
    <definedName name="ITEM1304">#REF!</definedName>
    <definedName name="ITEM1305">#REF!</definedName>
    <definedName name="ITEM1306">#REF!</definedName>
    <definedName name="ITEM1307">#REF!</definedName>
    <definedName name="ITEM1308">#REF!</definedName>
    <definedName name="ITEM1309">#REF!</definedName>
    <definedName name="ITEM131">#REF!</definedName>
    <definedName name="ITEM1310">#REF!</definedName>
    <definedName name="ITEM1311">#REF!</definedName>
    <definedName name="ITEM1312">#REF!</definedName>
    <definedName name="ITEM1313">#REF!</definedName>
    <definedName name="ITEM1314">#REF!</definedName>
    <definedName name="ITEM1315">#REF!</definedName>
    <definedName name="ITEM1316">#REF!</definedName>
    <definedName name="ITEM1317">#REF!</definedName>
    <definedName name="ITEM1318">#REF!</definedName>
    <definedName name="ITEM1319">#REF!</definedName>
    <definedName name="ITEM132">#REF!</definedName>
    <definedName name="ITEM1320">#REF!</definedName>
    <definedName name="ITEM1321">#REF!</definedName>
    <definedName name="ITEM1322">#REF!</definedName>
    <definedName name="ITEM1323">#REF!</definedName>
    <definedName name="ITEM1324">#REF!</definedName>
    <definedName name="ITEM1325">#REF!</definedName>
    <definedName name="ITEM1326">#REF!</definedName>
    <definedName name="ITEM1327">#REF!</definedName>
    <definedName name="ITEM1328">#REF!</definedName>
    <definedName name="ITEM1329">#REF!</definedName>
    <definedName name="ITEM133">#REF!</definedName>
    <definedName name="ITEM1330">#REF!</definedName>
    <definedName name="ITEM1331">#REF!</definedName>
    <definedName name="ITEM1332">#REF!</definedName>
    <definedName name="ITEM1333">#REF!</definedName>
    <definedName name="ITEM1334">#REF!</definedName>
    <definedName name="ITEM1335">#REF!</definedName>
    <definedName name="ITEM134">#REF!</definedName>
    <definedName name="ITEM135">#REF!</definedName>
    <definedName name="ITEM136">#REF!</definedName>
    <definedName name="ITEM137">#REF!</definedName>
    <definedName name="ITEM138">#REF!</definedName>
    <definedName name="ITEM139">#REF!</definedName>
    <definedName name="ITEM14">#REF!</definedName>
    <definedName name="ITEM140">#REF!</definedName>
    <definedName name="ITEM1401">#REF!</definedName>
    <definedName name="ITEM1402">#REF!</definedName>
    <definedName name="ITEM1403">#REF!</definedName>
    <definedName name="ITEM1404">#REF!</definedName>
    <definedName name="ITEM141">#REF!</definedName>
    <definedName name="ITEM142">#REF!</definedName>
    <definedName name="ITEM143">#REF!</definedName>
    <definedName name="ITEM144">#REF!</definedName>
    <definedName name="ITEM145">#REF!</definedName>
    <definedName name="ITEM146">#REF!</definedName>
    <definedName name="ITEM147">#REF!</definedName>
    <definedName name="ITEM148">#REF!</definedName>
    <definedName name="ITEM149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150">#REF!</definedName>
    <definedName name="ITEM1501">#REF!</definedName>
    <definedName name="ITEM1502">#REF!</definedName>
    <definedName name="ITEM1503">#REF!</definedName>
    <definedName name="ITEM1504">#REF!</definedName>
    <definedName name="ITEM1505">#REF!</definedName>
    <definedName name="ITEM1506">#REF!</definedName>
    <definedName name="ITEM1507">#REF!</definedName>
    <definedName name="ITEM1508">#REF!</definedName>
    <definedName name="ITEM1509">#REF!</definedName>
    <definedName name="ITEM151">#REF!</definedName>
    <definedName name="ITEM152">#REF!</definedName>
    <definedName name="ITEM153">#REF!</definedName>
    <definedName name="ITEM154">#REF!</definedName>
    <definedName name="ITEM155">#REF!</definedName>
    <definedName name="ITEM156">#REF!</definedName>
    <definedName name="ITEM157">#REF!</definedName>
    <definedName name="ITEM158">#REF!</definedName>
    <definedName name="ITEM159">#REF!</definedName>
    <definedName name="ITEM16">#REF!</definedName>
    <definedName name="ITEM160">#REF!</definedName>
    <definedName name="ITEM1601">#REF!</definedName>
    <definedName name="ITEM1602">#REF!</definedName>
    <definedName name="ITEM1603">#REF!</definedName>
    <definedName name="ITEM161">#REF!</definedName>
    <definedName name="ITEM162">#REF!</definedName>
    <definedName name="ITEM163">#REF!</definedName>
    <definedName name="ITEM164">#REF!</definedName>
    <definedName name="ITEM165">#REF!</definedName>
    <definedName name="ITEM166">#REF!</definedName>
    <definedName name="ITEM167">#REF!</definedName>
    <definedName name="ITEM168">#REF!</definedName>
    <definedName name="ITEM169">#REF!</definedName>
    <definedName name="ITEM17">#REF!</definedName>
    <definedName name="ITEM170">#REF!</definedName>
    <definedName name="ITEM1701">#REF!</definedName>
    <definedName name="ITEM171">#REF!</definedName>
    <definedName name="ITEM172">#REF!</definedName>
    <definedName name="ITEM173">#REF!</definedName>
    <definedName name="ITEM174">#REF!</definedName>
    <definedName name="ITEM175">#REF!</definedName>
    <definedName name="ITEM176">#REF!</definedName>
    <definedName name="ITEM177">#REF!</definedName>
    <definedName name="ITEM178">#REF!</definedName>
    <definedName name="ITEM179">#REF!</definedName>
    <definedName name="ITEM18">#REF!</definedName>
    <definedName name="ITEM180">#REF!</definedName>
    <definedName name="ITEM1801">#REF!</definedName>
    <definedName name="ITEM181">#REF!</definedName>
    <definedName name="ITEM182">#REF!</definedName>
    <definedName name="ITEM183">#REF!</definedName>
    <definedName name="ITEM184">#REF!</definedName>
    <definedName name="ITEM185">#REF!</definedName>
    <definedName name="ITEM186">#REF!</definedName>
    <definedName name="ITEM187">#REF!</definedName>
    <definedName name="ITEM188">#REF!</definedName>
    <definedName name="ITEM189">#REF!</definedName>
    <definedName name="ITEM19">#REF!</definedName>
    <definedName name="ITEM190">#REF!</definedName>
    <definedName name="ITEM1901">#REF!</definedName>
    <definedName name="ITEM1902">#REF!</definedName>
    <definedName name="ITEM1903">#REF!</definedName>
    <definedName name="ITEM1904">#REF!</definedName>
    <definedName name="ITEM1905">#REF!</definedName>
    <definedName name="ITEM1906">#REF!</definedName>
    <definedName name="ITEM1907">#REF!</definedName>
    <definedName name="ITEM1908">#REF!</definedName>
    <definedName name="ITEM1909">#REF!</definedName>
    <definedName name="ITEM191">#REF!</definedName>
    <definedName name="ITEM1910">#REF!</definedName>
    <definedName name="ITEM1911">#REF!</definedName>
    <definedName name="ITEM1912">#REF!</definedName>
    <definedName name="ITEM1913">#REF!</definedName>
    <definedName name="ITEM1914">#REF!</definedName>
    <definedName name="ITEM1915">#REF!</definedName>
    <definedName name="ITEM1916">#REF!</definedName>
    <definedName name="ITEM1917">#REF!</definedName>
    <definedName name="ITEM1918">#REF!</definedName>
    <definedName name="ITEM192">#REF!</definedName>
    <definedName name="ITEM193">#REF!</definedName>
    <definedName name="ITEM194">#REF!</definedName>
    <definedName name="ITEM195">#REF!</definedName>
    <definedName name="ITEM196">#REF!</definedName>
    <definedName name="ITEM197">#REF!</definedName>
    <definedName name="ITEM198">#REF!</definedName>
    <definedName name="ITEM199">#REF!</definedName>
    <definedName name="ITEM2">#REF!</definedName>
    <definedName name="ITEM2.1">#REF!</definedName>
    <definedName name="ITEM2.10">#REF!</definedName>
    <definedName name="ITEM2.11">#REF!</definedName>
    <definedName name="ITEM2.12">#REF!</definedName>
    <definedName name="ITEM2.2" localSheetId="5">#REF!</definedName>
    <definedName name="ITEM2.2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.9">#REF!</definedName>
    <definedName name="ITEM2_133">#REF!</definedName>
    <definedName name="ITEM2_149">#REF!</definedName>
    <definedName name="ITEM2_186">#REF!</definedName>
    <definedName name="ITEM2_187">#REF!</definedName>
    <definedName name="ITEM20">#REF!</definedName>
    <definedName name="ITEM200">#REF!</definedName>
    <definedName name="ITEM201">#REF!</definedName>
    <definedName name="ITEM201.1">#REF!</definedName>
    <definedName name="ITEM201.2">#REF!</definedName>
    <definedName name="ITEM201.3">#REF!</definedName>
    <definedName name="ITEM202">#REF!</definedName>
    <definedName name="ITEM203">#REF!</definedName>
    <definedName name="ITEM204">#REF!</definedName>
    <definedName name="ITEM205">#REF!</definedName>
    <definedName name="ITEM206">#REF!</definedName>
    <definedName name="ITEM21">#REF!</definedName>
    <definedName name="ITEM210.2">#REF!</definedName>
    <definedName name="ITEM210.3">#REF!</definedName>
    <definedName name="ITEM211.1">#REF!</definedName>
    <definedName name="ITEM22">#REF!</definedName>
    <definedName name="ITEM220.1">#REF!</definedName>
    <definedName name="ITEM222">#REF!</definedName>
    <definedName name="ITEM23">#REF!</definedName>
    <definedName name="ITEM230">#REF!</definedName>
    <definedName name="item230.1">#REF!</definedName>
    <definedName name="ITEM24">#REF!</definedName>
    <definedName name="ITEM25">#REF!</definedName>
    <definedName name="ITEM26">#REF!</definedName>
    <definedName name="ITEM27">#REF!</definedName>
    <definedName name="ITEM28">#REF!</definedName>
    <definedName name="ITEM29">#REF!</definedName>
    <definedName name="ITEM3">#REF!</definedName>
    <definedName name="ITEM3.1">#REF!</definedName>
    <definedName name="ITEM3.10">#REF!</definedName>
    <definedName name="ITEM3.11">#REF!</definedName>
    <definedName name="ITEM3.12">#REF!</definedName>
    <definedName name="ITEM3.13">#REF!</definedName>
    <definedName name="ITEM3.14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" localSheetId="5">#REF!</definedName>
    <definedName name="ITEM3.2">#REF!</definedName>
    <definedName name="ITEM3.20">#REF!</definedName>
    <definedName name="ITEM3.21">#REF!</definedName>
    <definedName name="ITEM3.22">#REF!</definedName>
    <definedName name="ITEM3.23">#REF!</definedName>
    <definedName name="ITEM3.24">#REF!</definedName>
    <definedName name="ITEM3.25">#REF!</definedName>
    <definedName name="ITEM3.26">#REF!</definedName>
    <definedName name="ITEM3.27">#REF!</definedName>
    <definedName name="ITEM3.28">#REF!</definedName>
    <definedName name="ITEM3.3" localSheetId="5">#REF!</definedName>
    <definedName name="ITEM3.3">#REF!</definedName>
    <definedName name="ITEM3.4">#REF!</definedName>
    <definedName name="ITEM3.5">#REF!</definedName>
    <definedName name="ITEM3.6">#REF!</definedName>
    <definedName name="ITEM3.7">#REF!</definedName>
    <definedName name="ITEM3.8">#REF!</definedName>
    <definedName name="ITEM3.9">#REF!</definedName>
    <definedName name="ITEM3_133">#REF!</definedName>
    <definedName name="ITEM3_149">#REF!</definedName>
    <definedName name="ITEM3_186">#REF!</definedName>
    <definedName name="ITEM3_187">#REF!</definedName>
    <definedName name="ITEM30">#REF!</definedName>
    <definedName name="ITEM31">#REF!</definedName>
    <definedName name="ITEM310">#REF!</definedName>
    <definedName name="ITEM311">#REF!</definedName>
    <definedName name="ITEM312">#REF!</definedName>
    <definedName name="ITEM313">#REF!</definedName>
    <definedName name="ITEM314">#REF!</definedName>
    <definedName name="ITEM315">#REF!</definedName>
    <definedName name="ITEM32">#REF!</definedName>
    <definedName name="item320">#REF!</definedName>
    <definedName name="item320.2">#REF!</definedName>
    <definedName name="ITEM33">#REF!</definedName>
    <definedName name="ITEM330">#REF!</definedName>
    <definedName name="item330.1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">#REF!</definedName>
    <definedName name="ITEM4.1">#REF!</definedName>
    <definedName name="ITEM4.10">#REF!</definedName>
    <definedName name="ITEM4.11">#REF!</definedName>
    <definedName name="ITEM4.12">#REF!</definedName>
    <definedName name="ITEM4.13">#REF!</definedName>
    <definedName name="ITEM4.14">#REF!</definedName>
    <definedName name="ITEM4.15">#REF!</definedName>
    <definedName name="ITEM4.16">#REF!</definedName>
    <definedName name="ITEM4.17">#REF!</definedName>
    <definedName name="ITEM4.18">#REF!</definedName>
    <definedName name="ITEM4.19">#REF!</definedName>
    <definedName name="ITEM4.2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" localSheetId="5">#REF!</definedName>
    <definedName name="ITEM4.3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" localSheetId="5">#REF!</definedName>
    <definedName name="ITEM4.4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.49">#REF!</definedName>
    <definedName name="ITEM4.5" localSheetId="5">#REF!</definedName>
    <definedName name="ITEM4.5">#REF!</definedName>
    <definedName name="ITEM4.50">#REF!</definedName>
    <definedName name="ITEM4.51">#REF!</definedName>
    <definedName name="ITEM4.52">#REF!</definedName>
    <definedName name="ITEM4.53">#REF!</definedName>
    <definedName name="ITEM4.54">#REF!</definedName>
    <definedName name="ITEM4.55">#REF!</definedName>
    <definedName name="ITEM4.6">#REF!</definedName>
    <definedName name="ITEM4.7">#REF!</definedName>
    <definedName name="ITEM4.8">#REF!</definedName>
    <definedName name="ITEM4.9">#REF!</definedName>
    <definedName name="ITEM4.99">#REF!</definedName>
    <definedName name="ITEM40">#REF!</definedName>
    <definedName name="ITEM401">#REF!</definedName>
    <definedName name="ITEM402">#REF!</definedName>
    <definedName name="ITEM403">#REF!</definedName>
    <definedName name="ITEM404">#REF!</definedName>
    <definedName name="ITEM405">#REF!</definedName>
    <definedName name="ITEM406">#REF!</definedName>
    <definedName name="ITEM407">#REF!</definedName>
    <definedName name="ITEM408">#REF!</definedName>
    <definedName name="ITEM409">#REF!</definedName>
    <definedName name="ITEM41">#REF!</definedName>
    <definedName name="ITEM410">#REF!</definedName>
    <definedName name="ITEM411">#REF!</definedName>
    <definedName name="ITEM412">#REF!</definedName>
    <definedName name="ITEM413">#REF!</definedName>
    <definedName name="ITEM414">#REF!</definedName>
    <definedName name="ITEM415">#REF!</definedName>
    <definedName name="ITEM416">#REF!</definedName>
    <definedName name="ITEM417">#REF!</definedName>
    <definedName name="ITEM42">#REF!</definedName>
    <definedName name="ITEM420">#REF!</definedName>
    <definedName name="ITEM43">#REF!</definedName>
    <definedName name="ITEM44">#REF!</definedName>
    <definedName name="ITEM45">#REF!</definedName>
    <definedName name="ITEM450">#REF!</definedName>
    <definedName name="item450.2P">#REF!</definedName>
    <definedName name="ITEM46">#REF!</definedName>
    <definedName name="ITEM47">#REF!</definedName>
    <definedName name="ITEM48">#REF!</definedName>
    <definedName name="ITEM49">#REF!</definedName>
    <definedName name="ITEM5">#REF!</definedName>
    <definedName name="ITEM5.1">#REF!</definedName>
    <definedName name="ITEM5.10">#REF!</definedName>
    <definedName name="ITEM5.100">#REF!</definedName>
    <definedName name="ITEM5.101">#REF!</definedName>
    <definedName name="ITEM5.102">#REF!</definedName>
    <definedName name="ITEM5.103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">#REF!</definedName>
    <definedName name="ITEM5.110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116">#REF!</definedName>
    <definedName name="item5.117">#REF!</definedName>
    <definedName name="ITEM5.118">#REF!</definedName>
    <definedName name="ITEM5.119">#REF!</definedName>
    <definedName name="ITEM5.12">#REF!</definedName>
    <definedName name="ITEM5.120">#REF!</definedName>
    <definedName name="ITEM5.13">#REF!</definedName>
    <definedName name="ITEM5.14">#REF!</definedName>
    <definedName name="ITEM5.15">#REF!</definedName>
    <definedName name="ITEM5.16">#REF!</definedName>
    <definedName name="ITEM5.17">#REF!</definedName>
    <definedName name="ITEM5.18">#REF!</definedName>
    <definedName name="ITEM5.19">#REF!</definedName>
    <definedName name="ITEM5.2" localSheetId="5">#REF!</definedName>
    <definedName name="ITEM5.2">#REF!</definedName>
    <definedName name="ITEM5.20">#REF!</definedName>
    <definedName name="ITEM5.21">#REF!</definedName>
    <definedName name="ITEM5.22">#REF!</definedName>
    <definedName name="ITEM5.23">#REF!</definedName>
    <definedName name="ITEM5.24">#REF!</definedName>
    <definedName name="ITEM5.25">#REF!</definedName>
    <definedName name="ITEM5.26">#REF!</definedName>
    <definedName name="ITEM5.27">#REF!</definedName>
    <definedName name="ITEM5.28">#REF!</definedName>
    <definedName name="ITEM5.29">#REF!</definedName>
    <definedName name="ITEM5.3">#REF!</definedName>
    <definedName name="ITEM5.30">#REF!</definedName>
    <definedName name="ITEM5.31">#REF!</definedName>
    <definedName name="ITEM5.32">#REF!</definedName>
    <definedName name="ITEM5.33">#REF!</definedName>
    <definedName name="ITEM5.34">#REF!</definedName>
    <definedName name="ITEM5.35">#REF!</definedName>
    <definedName name="ITEM5.36">#REF!</definedName>
    <definedName name="ITEM5.37">#REF!</definedName>
    <definedName name="ITEM5.38">#REF!</definedName>
    <definedName name="ITEM5.39">#REF!</definedName>
    <definedName name="ITEM5.4">#REF!</definedName>
    <definedName name="ITEM5.40">#REF!</definedName>
    <definedName name="ITEM5.41">#REF!</definedName>
    <definedName name="ITEM5.42">#REF!</definedName>
    <definedName name="ITEM5.43">#REF!</definedName>
    <definedName name="ITEM5.44">#REF!</definedName>
    <definedName name="ITEM5.45">#REF!</definedName>
    <definedName name="ITEM5.46">#REF!</definedName>
    <definedName name="ITEM5.47">#REF!</definedName>
    <definedName name="ITEM5.48">#REF!</definedName>
    <definedName name="ITEM5.49">#REF!</definedName>
    <definedName name="ITEM5.5">#REF!</definedName>
    <definedName name="ITEM5.50">#REF!</definedName>
    <definedName name="ITEM5.51">#REF!</definedName>
    <definedName name="ITEM5.52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5">#REF!</definedName>
    <definedName name="ITEM5.76">#REF!</definedName>
    <definedName name="ITEM5.77">#REF!</definedName>
    <definedName name="ITEM5.78">#REF!</definedName>
    <definedName name="ITEM5.79">#REF!</definedName>
    <definedName name="ITEM5.8">#REF!</definedName>
    <definedName name="ITEM5.80">#REF!</definedName>
    <definedName name="ITEM5.81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0">#REF!</definedName>
    <definedName name="ITEM51" localSheetId="5">#REF!</definedName>
    <definedName name="ITEM51">#REF!</definedName>
    <definedName name="ITEM510">#REF!</definedName>
    <definedName name="ITEM511">#REF!</definedName>
    <definedName name="ITEM512">#REF!</definedName>
    <definedName name="ITEM513">#REF!</definedName>
    <definedName name="ITEM514">#REF!</definedName>
    <definedName name="ITEM515">#REF!</definedName>
    <definedName name="ITEM516">#REF!</definedName>
    <definedName name="ITEM517">#REF!</definedName>
    <definedName name="ITEM518">#REF!</definedName>
    <definedName name="ITEM519">#REF!</definedName>
    <definedName name="ITEM52">#REF!</definedName>
    <definedName name="ITEM520">#REF!</definedName>
    <definedName name="ITEM521" localSheetId="5">#REF!</definedName>
    <definedName name="ITEM521">#REF!</definedName>
    <definedName name="ITEM522">#REF!</definedName>
    <definedName name="ITEM523">#REF!</definedName>
    <definedName name="ITEM524">#REF!</definedName>
    <definedName name="ITEM525">#REF!</definedName>
    <definedName name="ITEM526">#REF!</definedName>
    <definedName name="ITEM527">#REF!</definedName>
    <definedName name="ITEM528">#REF!</definedName>
    <definedName name="ITEM529">#REF!</definedName>
    <definedName name="ITEM53">#REF!</definedName>
    <definedName name="ITEM530">#REF!</definedName>
    <definedName name="ITEM531">#REF!</definedName>
    <definedName name="ITEM532">#REF!</definedName>
    <definedName name="ITEM53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">#REF!</definedName>
    <definedName name="ITEM6.1">#REF!</definedName>
    <definedName name="ITEM6.3">#REF!</definedName>
    <definedName name="ITEM6.4">#REF!</definedName>
    <definedName name="ITEM6.5">#REF!</definedName>
    <definedName name="ITEM60">#REF!</definedName>
    <definedName name="item600.1">#REF!</definedName>
    <definedName name="ITEM61">#REF!</definedName>
    <definedName name="ITEM610">#REF!</definedName>
    <definedName name="item610.1">#REF!</definedName>
    <definedName name="item610.123">#REF!</definedName>
    <definedName name="item610.2">#REF!</definedName>
    <definedName name="ITEM611">#REF!</definedName>
    <definedName name="ITEM612">#REF!</definedName>
    <definedName name="ITEM613">#REF!</definedName>
    <definedName name="ITEM614">#REF!</definedName>
    <definedName name="ITEM62">#REF!</definedName>
    <definedName name="ITEM63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">#REF!</definedName>
    <definedName name="ITEM640">#REF!</definedName>
    <definedName name="item640.3">#REF!</definedName>
    <definedName name="ITEM65">#REF!</definedName>
    <definedName name="ITEM66">#REF!</definedName>
    <definedName name="ITEM661">#REF!</definedName>
    <definedName name="ITEM67">#REF!</definedName>
    <definedName name="ITEM671">#REF!</definedName>
    <definedName name="item673.1">#REF!</definedName>
    <definedName name="item673.3">#REF!</definedName>
    <definedName name="ITEM68">#REF!</definedName>
    <definedName name="ITEM681">#REF!</definedName>
    <definedName name="ITEM69">#REF!</definedName>
    <definedName name="item7">#REF!</definedName>
    <definedName name="ITEM7.1" localSheetId="5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 localSheetId="5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 localSheetId="5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36">#REF!</definedName>
    <definedName name="ITEM7.37">#REF!</definedName>
    <definedName name="ITEM7.38">#REF!</definedName>
    <definedName name="ITEM7.39">#REF!</definedName>
    <definedName name="ITEM7.4" localSheetId="5">#REF!</definedName>
    <definedName name="ITEM7.4">#REF!</definedName>
    <definedName name="ITEM7.40">#REF!</definedName>
    <definedName name="ITEM7.41">#REF!</definedName>
    <definedName name="ITEM7.42">#REF!</definedName>
    <definedName name="ITEM7.43">#REF!</definedName>
    <definedName name="ITEM7.44">#REF!</definedName>
    <definedName name="ITEM7.45">#REF!</definedName>
    <definedName name="ITEM7.46">#REF!</definedName>
    <definedName name="ITEM7.5" localSheetId="5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">#REF!</definedName>
    <definedName name="item700.1">#REF!</definedName>
    <definedName name="ITEM704">#REF!</definedName>
    <definedName name="ITEM71" localSheetId="5">#REF!</definedName>
    <definedName name="ITEM71">#REF!</definedName>
    <definedName name="item710.1">#REF!</definedName>
    <definedName name="item710.2">#REF!</definedName>
    <definedName name="ITEM72">#REF!</definedName>
    <definedName name="ITEM720">#REF!</definedName>
    <definedName name="ITEM73">#REF!</definedName>
    <definedName name="item730.1">#REF!</definedName>
    <definedName name="item730.2">#REF!</definedName>
    <definedName name="item730.2.4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79">#REF!</definedName>
    <definedName name="item8">#REF!</definedName>
    <definedName name="ITEM8.10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.7">#REF!</definedName>
    <definedName name="ITEM8.8">#REF!</definedName>
    <definedName name="ITEM8.9">#REF!</definedName>
    <definedName name="ITEM80">#REF!</definedName>
    <definedName name="ITEM81">#REF!</definedName>
    <definedName name="ITEM810">#REF!</definedName>
    <definedName name="ITEM811">#REF!</definedName>
    <definedName name="ITEM812">#REF!</definedName>
    <definedName name="ITEM813">#REF!</definedName>
    <definedName name="ITEM814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81">#REF!</definedName>
    <definedName name="ITEM8890">#REF!</definedName>
    <definedName name="ITEM89">#REF!</definedName>
    <definedName name="item9">#REF!</definedName>
    <definedName name="ITEM9.1">#REF!</definedName>
    <definedName name="ITEM9.2">#REF!</definedName>
    <definedName name="ITEM9.3">#REF!</definedName>
    <definedName name="ITEM9.4">#REF!</definedName>
    <definedName name="ITEM9.5">#REF!</definedName>
    <definedName name="ITEM90">#REF!</definedName>
    <definedName name="ITEM900">#REF!</definedName>
    <definedName name="item900.2">#REF!</definedName>
    <definedName name="ITEM901">#REF!</definedName>
    <definedName name="ITEM902">#REF!</definedName>
    <definedName name="ITEM903">#REF!</definedName>
    <definedName name="ITEM904">#REF!</definedName>
    <definedName name="ITEM905">#REF!</definedName>
    <definedName name="ITEM906">#REF!</definedName>
    <definedName name="ITEM907">#REF!</definedName>
    <definedName name="ITEM908">#REF!</definedName>
    <definedName name="ITEM909">#REF!</definedName>
    <definedName name="ITEM91">#REF!</definedName>
    <definedName name="ITEM910">#REF!</definedName>
    <definedName name="ITEM911">#REF!</definedName>
    <definedName name="ITEM912">#REF!</definedName>
    <definedName name="ITEM913">#REF!</definedName>
    <definedName name="ITEM914">#REF!</definedName>
    <definedName name="ITEM915">#REF!</definedName>
    <definedName name="ITEM916">#REF!</definedName>
    <definedName name="ITEM92">#REF!</definedName>
    <definedName name="ITEM93">#REF!</definedName>
    <definedName name="ITEM94">#REF!</definedName>
    <definedName name="ITEM95">#REF!</definedName>
    <definedName name="ITEM96">#REF!</definedName>
    <definedName name="ITEM97">#REF!</definedName>
    <definedName name="ITEM98">#REF!</definedName>
    <definedName name="ITEM99">#REF!</definedName>
    <definedName name="ITEMCOD90">#REF!</definedName>
    <definedName name="ItemCodos">#REF!</definedName>
    <definedName name="itemnuevo">#REF!</definedName>
    <definedName name="ITEMQ673.3">#REF!</definedName>
    <definedName name="ITEMS" localSheetId="0">#REF!</definedName>
    <definedName name="ITEMS" localSheetId="1">#REF!</definedName>
    <definedName name="ITEMS">"#REF!"</definedName>
    <definedName name="ITEMS_1">"#REF!"</definedName>
    <definedName name="ITEMS_2">"#REF!"</definedName>
    <definedName name="ITEMS_3">"#REF!"</definedName>
    <definedName name="ITEN_2_FILTRO">#REF!</definedName>
    <definedName name="ITEN320">#REF!</definedName>
    <definedName name="ITENM_DOMIC">#REF!</definedName>
    <definedName name="Iterar">#REF!</definedName>
    <definedName name="ITOac">#REF!</definedName>
    <definedName name="ITOac.ad">#REF!</definedName>
    <definedName name="ITOal">#REF!</definedName>
    <definedName name="IUI" localSheetId="10" hidden="1">{"TAB1",#N/A,TRUE,"GENERAL";"TAB2",#N/A,TRUE,"GENERAL";"TAB3",#N/A,TRUE,"GENERAL";"TAB4",#N/A,TRUE,"GENERAL";"TAB5",#N/A,TRUE,"GENERAL"}</definedName>
    <definedName name="IUI" localSheetId="2" hidden="1">{"TAB1",#N/A,TRUE,"GENERAL";"TAB2",#N/A,TRUE,"GENERAL";"TAB3",#N/A,TRUE,"GENERAL";"TAB4",#N/A,TRUE,"GENERAL";"TAB5",#N/A,TRUE,"GENERAL"}</definedName>
    <definedName name="IUI">#REF!</definedName>
    <definedName name="iuit7" localSheetId="10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>#REF!</definedName>
    <definedName name="iul" localSheetId="10" hidden="1">{"via1",#N/A,TRUE,"general";"via2",#N/A,TRUE,"general";"via3",#N/A,TRUE,"general"}</definedName>
    <definedName name="iul" localSheetId="2" hidden="1">{"via1",#N/A,TRUE,"general";"via2",#N/A,TRUE,"general";"via3",#N/A,TRUE,"general"}</definedName>
    <definedName name="iul">#REF!</definedName>
    <definedName name="iuouio" localSheetId="10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>#REF!</definedName>
    <definedName name="iuyi9" localSheetId="10" hidden="1">{"TAB1",#N/A,TRUE,"GENERAL";"TAB2",#N/A,TRUE,"GENERAL";"TAB3",#N/A,TRUE,"GENERAL";"TAB4",#N/A,TRUE,"GENERAL";"TAB5",#N/A,TRUE,"GENERAL"}</definedName>
    <definedName name="iuyi9" localSheetId="2" hidden="1">{"TAB1",#N/A,TRUE,"GENERAL";"TAB2",#N/A,TRUE,"GENERAL";"TAB3",#N/A,TRUE,"GENERAL";"TAB4",#N/A,TRUE,"GENERAL";"TAB5",#N/A,TRUE,"GENERAL"}</definedName>
    <definedName name="iuyi9">#REF!</definedName>
    <definedName name="IV" localSheetId="0">#REF!</definedName>
    <definedName name="IV" localSheetId="1">#REF!</definedName>
    <definedName name="IV">#REF!</definedName>
    <definedName name="IVA" localSheetId="0">#REF!</definedName>
    <definedName name="IVA" localSheetId="1">#REF!</definedName>
    <definedName name="IVA" localSheetId="5">16%</definedName>
    <definedName name="IVA">"#REF!"</definedName>
    <definedName name="IVA_1">"#REF!"</definedName>
    <definedName name="IVA_2">"#REF!"</definedName>
    <definedName name="IVA_3">"#REF!"</definedName>
    <definedName name="IVA_4">"#REF!"</definedName>
    <definedName name="IVA_5">"#REF!"</definedName>
    <definedName name="IVA_UTIL">#REF!</definedName>
    <definedName name="IVAConsultoria" localSheetId="5">#REF!</definedName>
    <definedName name="IVAConsultoria">#REF!</definedName>
    <definedName name="IVAS">#REF!</definedName>
    <definedName name="IVASobreUtilidad" localSheetId="5">#REF!</definedName>
    <definedName name="IVASobreUtilidad">#REF!</definedName>
    <definedName name="IvaSUtl">#REF!</definedName>
    <definedName name="iwjer">#REF!</definedName>
    <definedName name="iyuiuyi" localSheetId="10" hidden="1">{"via1",#N/A,TRUE,"general";"via2",#N/A,TRUE,"general";"via3",#N/A,TRUE,"general"}</definedName>
    <definedName name="iyuiuyi" localSheetId="2" hidden="1">{"via1",#N/A,TRUE,"general";"via2",#N/A,TRUE,"general";"via3",#N/A,TRUE,"general"}</definedName>
    <definedName name="iyuiuyi">#REF!</definedName>
    <definedName name="IZQ">#REF!</definedName>
    <definedName name="IZQ_AUX">LEFT(#REF!,2)</definedName>
    <definedName name="j" localSheetId="10" hidden="1">{"TAB1",#N/A,TRUE,"GENERAL";"TAB2",#N/A,TRUE,"GENERAL";"TAB3",#N/A,TRUE,"GENERAL";"TAB4",#N/A,TRUE,"GENERAL";"TAB5",#N/A,TRUE,"GENERAL"}</definedName>
    <definedName name="j" localSheetId="2" hidden="1">{"TAB1",#N/A,TRUE,"GENERAL";"TAB2",#N/A,TRUE,"GENERAL";"TAB3",#N/A,TRUE,"GENERAL";"TAB4",#N/A,TRUE,"GENERAL";"TAB5",#N/A,TRUE,"GENERAL"}</definedName>
    <definedName name="j">#REF!</definedName>
    <definedName name="Ja">#REF!</definedName>
    <definedName name="Jabonera_Royal_color">#REF!</definedName>
    <definedName name="JACK_RYAN">#REF!</definedName>
    <definedName name="JAIME">#REF!</definedName>
    <definedName name="JAJKZ">#REF!</definedName>
    <definedName name="jan02a">#REF!</definedName>
    <definedName name="JAPF">#REF!</definedName>
    <definedName name="Jardines">#REF!</definedName>
    <definedName name="JASRTGJSRY">#REF!</definedName>
    <definedName name="javier">#REF!</definedName>
    <definedName name="Jb">#REF!</definedName>
    <definedName name="Jc">#REF!</definedName>
    <definedName name="jd" localSheetId="10" hidden="1">{"via1",#N/A,TRUE,"general";"via2",#N/A,TRUE,"general";"via3",#N/A,TRUE,"general"}</definedName>
    <definedName name="jd" localSheetId="2" hidden="1">{"via1",#N/A,TRUE,"general";"via2",#N/A,TRUE,"general";"via3",#N/A,TRUE,"general"}</definedName>
    <definedName name="jd">#REF!</definedName>
    <definedName name="JDFKLASJ">#REF!</definedName>
    <definedName name="jdh" localSheetId="10" hidden="1">{"TAB1",#N/A,TRUE,"GENERAL";"TAB2",#N/A,TRUE,"GENERAL";"TAB3",#N/A,TRUE,"GENERAL";"TAB4",#N/A,TRUE,"GENERAL";"TAB5",#N/A,TRUE,"GENERAL"}</definedName>
    <definedName name="jdh" localSheetId="2" hidden="1">{"TAB1",#N/A,TRUE,"GENERAL";"TAB2",#N/A,TRUE,"GENERAL";"TAB3",#N/A,TRUE,"GENERAL";"TAB4",#N/A,TRUE,"GENERAL";"TAB5",#N/A,TRUE,"GENERAL"}</definedName>
    <definedName name="jdh">#REF!</definedName>
    <definedName name="JDJAS">#REF!</definedName>
    <definedName name="Je">#REF!</definedName>
    <definedName name="JER">#REF!</definedName>
    <definedName name="JERSSON">#REF!</definedName>
    <definedName name="jev">#REF!</definedName>
    <definedName name="jeytj" localSheetId="10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>#REF!</definedName>
    <definedName name="Jf">#REF!</definedName>
    <definedName name="jfç">#REF!</definedName>
    <definedName name="jfh">#REF!</definedName>
    <definedName name="jfhjfrt" localSheetId="10" hidden="1">{"TAB1",#N/A,TRUE,"GENERAL";"TAB2",#N/A,TRUE,"GENERAL";"TAB3",#N/A,TRUE,"GENERAL";"TAB4",#N/A,TRUE,"GENERAL";"TAB5",#N/A,TRUE,"GENERAL"}</definedName>
    <definedName name="jfhjfrt" localSheetId="2" hidden="1">{"TAB1",#N/A,TRUE,"GENERAL";"TAB2",#N/A,TRUE,"GENERAL";"TAB3",#N/A,TRUE,"GENERAL";"TAB4",#N/A,TRUE,"GENERAL";"TAB5",#N/A,TRUE,"GENERAL"}</definedName>
    <definedName name="jfhjfrt">#REF!</definedName>
    <definedName name="jg">#REF!</definedName>
    <definedName name="jgfj" localSheetId="10" hidden="1">{"via1",#N/A,TRUE,"general";"via2",#N/A,TRUE,"general";"via3",#N/A,TRUE,"general"}</definedName>
    <definedName name="jgfj" localSheetId="2" hidden="1">{"via1",#N/A,TRUE,"general";"via2",#N/A,TRUE,"general";"via3",#N/A,TRUE,"general"}</definedName>
    <definedName name="jgfj">#REF!</definedName>
    <definedName name="jghj" localSheetId="10" hidden="1">{"TAB1",#N/A,TRUE,"GENERAL";"TAB2",#N/A,TRUE,"GENERAL";"TAB3",#N/A,TRUE,"GENERAL";"TAB4",#N/A,TRUE,"GENERAL";"TAB5",#N/A,TRUE,"GENERAL"}</definedName>
    <definedName name="jghj" localSheetId="2" hidden="1">{"TAB1",#N/A,TRUE,"GENERAL";"TAB2",#N/A,TRUE,"GENERAL";"TAB3",#N/A,TRUE,"GENERAL";"TAB4",#N/A,TRUE,"GENERAL";"TAB5",#N/A,TRUE,"GENERAL"}</definedName>
    <definedName name="jghj">#REF!</definedName>
    <definedName name="JgIN_Royal_Corona_8521">#REF!</definedName>
    <definedName name="jgj" localSheetId="10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>#REF!</definedName>
    <definedName name="jh">#REF!</definedName>
    <definedName name="jhbsubcsucbc">#REF!</definedName>
    <definedName name="JHFH">#REF!</definedName>
    <definedName name="JHFHF">#REF!</definedName>
    <definedName name="jhg" localSheetId="10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>#REF!</definedName>
    <definedName name="JHGFDS">#REF!</definedName>
    <definedName name="JHGFHF">#REF!</definedName>
    <definedName name="jhiasdjfphjpasdfh">#REF!</definedName>
    <definedName name="jhjyj" localSheetId="10" hidden="1">{"via1",#N/A,TRUE,"general";"via2",#N/A,TRUE,"general";"via3",#N/A,TRUE,"general"}</definedName>
    <definedName name="jhjyj" localSheetId="2" hidden="1">{"via1",#N/A,TRUE,"general";"via2",#N/A,TRUE,"general";"via3",#N/A,TRUE,"general"}</definedName>
    <definedName name="jhjyj">#REF!</definedName>
    <definedName name="JHK" localSheetId="10" hidden="1">{"TAB1",#N/A,TRUE,"GENERAL";"TAB2",#N/A,TRUE,"GENERAL";"TAB3",#N/A,TRUE,"GENERAL";"TAB4",#N/A,TRUE,"GENERAL";"TAB5",#N/A,TRUE,"GENERAL"}</definedName>
    <definedName name="JHK" localSheetId="2" hidden="1">{"TAB1",#N/A,TRUE,"GENERAL";"TAB2",#N/A,TRUE,"GENERAL";"TAB3",#N/A,TRUE,"GENERAL";"TAB4",#N/A,TRUE,"GENERAL";"TAB5",#N/A,TRUE,"GENERAL"}</definedName>
    <definedName name="JHK">#REF!</definedName>
    <definedName name="jhkgjkvf" localSheetId="10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>#REF!</definedName>
    <definedName name="JI">#REF!</definedName>
    <definedName name="jisdfui">#REF!</definedName>
    <definedName name="JJ">#REF!</definedName>
    <definedName name="JJDA">#REF!</definedName>
    <definedName name="jjfq" localSheetId="10" hidden="1">{"via1",#N/A,TRUE,"general";"via2",#N/A,TRUE,"general";"via3",#N/A,TRUE,"general"}</definedName>
    <definedName name="jjfq" localSheetId="2" hidden="1">{"via1",#N/A,TRUE,"general";"via2",#N/A,TRUE,"general";"via3",#N/A,TRUE,"general"}</definedName>
    <definedName name="jjfq">#REF!</definedName>
    <definedName name="JJJ" localSheetId="10" hidden="1">{#N/A,#N/A,FALSE,"Hoja1";#N/A,#N/A,FALSE,"Hoja2"}</definedName>
    <definedName name="JJJ" localSheetId="2" hidden="1">{#N/A,#N/A,FALSE,"Hoja1";#N/A,#N/A,FALSE,"Hoja2"}</definedName>
    <definedName name="JJJ">#REF!</definedName>
    <definedName name="jjjhjddfg" localSheetId="10" hidden="1">{"via1",#N/A,TRUE,"general";"via2",#N/A,TRUE,"general";"via3",#N/A,TRUE,"general"}</definedName>
    <definedName name="jjjhjddfg" localSheetId="2" hidden="1">{"via1",#N/A,TRUE,"general";"via2",#N/A,TRUE,"general";"via3",#N/A,TRUE,"general"}</definedName>
    <definedName name="jjjhjddfg">#REF!</definedName>
    <definedName name="jjjjjjjjjjjjjjj">#REF!</definedName>
    <definedName name="jjjjju" localSheetId="10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>#REF!</definedName>
    <definedName name="JJK">#REF!</definedName>
    <definedName name="jjujujty" localSheetId="10" hidden="1">{"TAB1",#N/A,TRUE,"GENERAL";"TAB2",#N/A,TRUE,"GENERAL";"TAB3",#N/A,TRUE,"GENERAL";"TAB4",#N/A,TRUE,"GENERAL";"TAB5",#N/A,TRUE,"GENERAL"}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>#REF!</definedName>
    <definedName name="jjyjy" localSheetId="10" hidden="1">{"via1",#N/A,TRUE,"general";"via2",#N/A,TRUE,"general";"via3",#N/A,TRUE,"general"}</definedName>
    <definedName name="jjyjy" localSheetId="2" hidden="1">{"via1",#N/A,TRUE,"general";"via2",#N/A,TRUE,"general";"via3",#N/A,TRUE,"general"}</definedName>
    <definedName name="jjyjy">#REF!</definedName>
    <definedName name="jk">#REF!</definedName>
    <definedName name="JKHGGFD">#REF!</definedName>
    <definedName name="JKIL">#REF!</definedName>
    <definedName name="jkjh">#REF!</definedName>
    <definedName name="JKK" localSheetId="0">"Imagen 5"</definedName>
    <definedName name="JKK" localSheetId="1">"Imagen 5"</definedName>
    <definedName name="jkk" localSheetId="10" hidden="1">{"TAB1",#N/A,TRUE,"GENERAL";"TAB2",#N/A,TRUE,"GENERAL";"TAB3",#N/A,TRUE,"GENERAL";"TAB4",#N/A,TRUE,"GENERAL";"TAB5",#N/A,TRUE,"GENERAL"}</definedName>
    <definedName name="jkk" localSheetId="2" hidden="1">{"TAB1",#N/A,TRUE,"GENERAL";"TAB2",#N/A,TRUE,"GENERAL";"TAB3",#N/A,TRUE,"GENERAL";"TAB4",#N/A,TRUE,"GENERAL";"TAB5",#N/A,TRUE,"GENERAL"}</definedName>
    <definedName name="jkk">#REF!</definedName>
    <definedName name="jkl" localSheetId="10" hidden="1">{"TAB1",#N/A,TRUE,"GENERAL";"TAB2",#N/A,TRUE,"GENERAL";"TAB3",#N/A,TRUE,"GENERAL";"TAB4",#N/A,TRUE,"GENERAL";"TAB5",#N/A,TRUE,"GENERAL"}</definedName>
    <definedName name="jkl" localSheetId="2" hidden="1">{"TAB1",#N/A,TRUE,"GENERAL";"TAB2",#N/A,TRUE,"GENERAL";"TAB3",#N/A,TRUE,"GENERAL";"TAB4",#N/A,TRUE,"GENERAL";"TAB5",#N/A,TRUE,"GENERAL"}</definedName>
    <definedName name="jkl">#REF!</definedName>
    <definedName name="jklj" hidden="1">#REF!</definedName>
    <definedName name="jn">#REF!</definedName>
    <definedName name="jñ">#REF!</definedName>
    <definedName name="jo">#REF!</definedName>
    <definedName name="Job_number">#REF!</definedName>
    <definedName name="JobNo">#REF!</definedName>
    <definedName name="JOHAN">#REF!</definedName>
    <definedName name="JOHNNY">#N/A</definedName>
    <definedName name="JOHNNY_10">#N/A</definedName>
    <definedName name="JOHNNY_3">#N/A</definedName>
    <definedName name="JOHNNY_4">#N/A</definedName>
    <definedName name="JOHNNY_5">#N/A</definedName>
    <definedName name="JOHNNY_6">#N/A</definedName>
    <definedName name="JOHNNY_7">#N/A</definedName>
    <definedName name="JOHNNY_8">#N/A</definedName>
    <definedName name="JOHNNY_9">#N/A</definedName>
    <definedName name="Jornal">#REF!</definedName>
    <definedName name="JOSE">#REF!</definedName>
    <definedName name="José">#REF!</definedName>
    <definedName name="jqm">#REF!</definedName>
    <definedName name="jrtsjeryj">#REF!</definedName>
    <definedName name="JRYJ" localSheetId="10" hidden="1">{"via1",#N/A,TRUE,"general";"via2",#N/A,TRUE,"general";"via3",#N/A,TRUE,"general"}</definedName>
    <definedName name="JRYJ" localSheetId="2" hidden="1">{"via1",#N/A,TRUE,"general";"via2",#N/A,TRUE,"general";"via3",#N/A,TRUE,"general"}</definedName>
    <definedName name="JRYJ">#REF!</definedName>
    <definedName name="jryjfykk">#REF!</definedName>
    <definedName name="JSDOIJGDSOPSKDG">#REF!</definedName>
    <definedName name="JSFJJJRJK">#REF!</definedName>
    <definedName name="jsfjsyjjs">#REF!</definedName>
    <definedName name="jt">#REF!</definedName>
    <definedName name="JTD">#REF!</definedName>
    <definedName name="jtyj" localSheetId="10" hidden="1">{"TAB1",#N/A,TRUE,"GENERAL";"TAB2",#N/A,TRUE,"GENERAL";"TAB3",#N/A,TRUE,"GENERAL";"TAB4",#N/A,TRUE,"GENERAL";"TAB5",#N/A,TRUE,"GENERAL"}</definedName>
    <definedName name="jtyj" localSheetId="2" hidden="1">{"TAB1",#N/A,TRUE,"GENERAL";"TAB2",#N/A,TRUE,"GENERAL";"TAB3",#N/A,TRUE,"GENERAL";"TAB4",#N/A,TRUE,"GENERAL";"TAB5",#N/A,TRUE,"GENERAL"}</definedName>
    <definedName name="jtyj">#REF!</definedName>
    <definedName name="jtyry" localSheetId="10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>#REF!</definedName>
    <definedName name="ju">#REF!</definedName>
    <definedName name="Juego_Boquillas__1" localSheetId="5">#REF!</definedName>
    <definedName name="Juego_Boquillas__1">#REF!</definedName>
    <definedName name="Juego_boquillas_1_2">#REF!</definedName>
    <definedName name="Juego_de_Incrustaciones">#REF!</definedName>
    <definedName name="Juego_de_Incrustaciones_11">#REF!</definedName>
    <definedName name="Juego_de_incrustaciones_acuacer">#REF!</definedName>
    <definedName name="Juego_de_incrustaciones_en_color_blanco">#REF!</definedName>
    <definedName name="Juego_Incrustac._NOVA">#REF!</definedName>
    <definedName name="Juego_Incrustac.4un_ROYAL">#REF!</definedName>
    <definedName name="Juegos_infantiles_según_catálogo_I.D.R.D.">#REF!</definedName>
    <definedName name="jui">#REF!</definedName>
    <definedName name="juj" localSheetId="10" hidden="1">{"via1",#N/A,TRUE,"general";"via2",#N/A,TRUE,"general";"via3",#N/A,TRUE,"general"}</definedName>
    <definedName name="juj" localSheetId="2" hidden="1">{"via1",#N/A,TRUE,"general";"via2",#N/A,TRUE,"general";"via3",#N/A,TRUE,"general"}</definedName>
    <definedName name="juj">#REF!</definedName>
    <definedName name="jujcx" localSheetId="10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>#REF!</definedName>
    <definedName name="jujuj" localSheetId="10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>#REF!</definedName>
    <definedName name="jujujuju" localSheetId="10" hidden="1">{"TAB1",#N/A,TRUE,"GENERAL";"TAB2",#N/A,TRUE,"GENERAL";"TAB3",#N/A,TRUE,"GENERAL";"TAB4",#N/A,TRUE,"GENERAL";"TAB5",#N/A,TRUE,"GENERAL"}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>#REF!</definedName>
    <definedName name="JUL">#REF!</definedName>
    <definedName name="jul00">#REF!</definedName>
    <definedName name="JulAgo">#REF!</definedName>
    <definedName name="JulAgo_C">#REF!</definedName>
    <definedName name="JUN">#REF!</definedName>
    <definedName name="jun00">#REF!</definedName>
    <definedName name="JUNE3">#REF!</definedName>
    <definedName name="junebs">#REF!</definedName>
    <definedName name="juneint">#REF!</definedName>
    <definedName name="juneint1">#REF!</definedName>
    <definedName name="juneint2">#REF!</definedName>
    <definedName name="JUNEINT3">#REF!</definedName>
    <definedName name="Junta_de_expans._diam_4">#REF!</definedName>
    <definedName name="juuuhb" localSheetId="10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>#REF!</definedName>
    <definedName name="juy">#REF!</definedName>
    <definedName name="jvv">#REF!</definedName>
    <definedName name="jyjt7" localSheetId="10" hidden="1">{"via1",#N/A,TRUE,"general";"via2",#N/A,TRUE,"general";"via3",#N/A,TRUE,"general"}</definedName>
    <definedName name="jyjt7" localSheetId="2" hidden="1">{"via1",#N/A,TRUE,"general";"via2",#N/A,TRUE,"general";"via3",#N/A,TRUE,"general"}</definedName>
    <definedName name="jyjt7">#REF!</definedName>
    <definedName name="JYJY" localSheetId="24">Scheduled_Payment+Extra_Payment</definedName>
    <definedName name="JYJY" localSheetId="25">Scheduled_Payment+Extra_Payment</definedName>
    <definedName name="JYJY" localSheetId="40">Scheduled_Payment+Extra_Payment</definedName>
    <definedName name="JYJY" localSheetId="41">Scheduled_Payment+Extra_Payment</definedName>
    <definedName name="JYJY" localSheetId="42">Scheduled_Payment+Extra_Payment</definedName>
    <definedName name="JYJY" localSheetId="43">Scheduled_Payment+Extra_Payment</definedName>
    <definedName name="JYJY" localSheetId="44">Scheduled_Payment+Extra_Payment</definedName>
    <definedName name="JYJY" localSheetId="45">Scheduled_Payment+Extra_Payment</definedName>
    <definedName name="JYJY" localSheetId="46">Scheduled_Payment+Extra_Payment</definedName>
    <definedName name="JYJY" localSheetId="47">Scheduled_Payment+Extra_Payment</definedName>
    <definedName name="JYJY" localSheetId="48">Scheduled_Payment+Extra_Payment</definedName>
    <definedName name="JYJY" localSheetId="49">Scheduled_Payment+Extra_Payment</definedName>
    <definedName name="JYJY" localSheetId="50">Scheduled_Payment+Extra_Payment</definedName>
    <definedName name="JYJY" localSheetId="51">Scheduled_Payment+Extra_Payment</definedName>
    <definedName name="JYJY" localSheetId="52">Scheduled_Payment+Extra_Payment</definedName>
    <definedName name="JYJY" localSheetId="53">Scheduled_Payment+Extra_Payment</definedName>
    <definedName name="JYJY" localSheetId="54">Scheduled_Payment+Extra_Payment</definedName>
    <definedName name="JYJY" localSheetId="55">Scheduled_Payment+Extra_Payment</definedName>
    <definedName name="JYJY" localSheetId="56">Scheduled_Payment+Extra_Payment</definedName>
    <definedName name="JYJY" localSheetId="57">Scheduled_Payment+Extra_Payment</definedName>
    <definedName name="JYJY" localSheetId="58">Scheduled_Payment+Extra_Payment</definedName>
    <definedName name="JYJY" localSheetId="91">Scheduled_Payment+Extra_Payment</definedName>
    <definedName name="JYJY" localSheetId="92">Scheduled_Payment+Extra_Payment</definedName>
    <definedName name="JYJY" localSheetId="2">Scheduled_Payment+Extra_Payment</definedName>
    <definedName name="JYJY">Scheduled_Payment+Extra_Payment</definedName>
    <definedName name="jyt" localSheetId="10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>#REF!</definedName>
    <definedName name="jytj" localSheetId="10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>#REF!</definedName>
    <definedName name="jyuju" localSheetId="10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>#REF!</definedName>
    <definedName name="jyujyuj" localSheetId="10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>#REF!</definedName>
    <definedName name="K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">#REF!</definedName>
    <definedName name="KAKA" localSheetId="0">#REF!</definedName>
    <definedName name="KAKA" localSheetId="1">#REF!</definedName>
    <definedName name="KAKA">"#REF!"</definedName>
    <definedName name="KAKA_1">"#REF!"</definedName>
    <definedName name="KAKA_2">"#REF!"</definedName>
    <definedName name="KAKO">#REF!</definedName>
    <definedName name="karen">#REF!,#REF!</definedName>
    <definedName name="kdmfm">#REF!</definedName>
    <definedName name="Keb.j">#REF!</definedName>
    <definedName name="kf">#REF!</definedName>
    <definedName name="kfs">#REF!</definedName>
    <definedName name="KG">#REF!</definedName>
    <definedName name="kh">#REF!</definedName>
    <definedName name="KHGGH" localSheetId="10" hidden="1">{"via1",#N/A,TRUE,"general";"via2",#N/A,TRUE,"general";"via3",#N/A,TRUE,"general"}</definedName>
    <definedName name="KHGGH" localSheetId="2" hidden="1">{"via1",#N/A,TRUE,"general";"via2",#N/A,TRUE,"general";"via3",#N/A,TRUE,"general"}</definedName>
    <definedName name="KHGGH">#REF!</definedName>
    <definedName name="khjk7" localSheetId="10" hidden="1">{"TAB1",#N/A,TRUE,"GENERAL";"TAB2",#N/A,TRUE,"GENERAL";"TAB3",#N/A,TRUE,"GENERAL";"TAB4",#N/A,TRUE,"GENERAL";"TAB5",#N/A,TRUE,"GENERAL"}</definedName>
    <definedName name="khjk7" localSheetId="2" hidden="1">{"TAB1",#N/A,TRUE,"GENERAL";"TAB2",#N/A,TRUE,"GENERAL";"TAB3",#N/A,TRUE,"GENERAL";"TAB4",#N/A,TRUE,"GENERAL";"TAB5",#N/A,TRUE,"GENERAL"}</definedName>
    <definedName name="khjk7">#REF!</definedName>
    <definedName name="Ki">#REF!</definedName>
    <definedName name="kikik" localSheetId="10" hidden="1">{"via1",#N/A,TRUE,"general";"via2",#N/A,TRUE,"general";"via3",#N/A,TRUE,"general"}</definedName>
    <definedName name="kikik" localSheetId="2" hidden="1">{"via1",#N/A,TRUE,"general";"via2",#N/A,TRUE,"general";"via3",#N/A,TRUE,"general"}</definedName>
    <definedName name="kikik">#REF!</definedName>
    <definedName name="kikio">#REF!</definedName>
    <definedName name="kil">#REF!</definedName>
    <definedName name="kio">#REF!</definedName>
    <definedName name="kip">#REF!</definedName>
    <definedName name="KITAIS">#REF!</definedName>
    <definedName name="KitCarretera">#REF!</definedName>
    <definedName name="KitCarreteraCostos">#REF!</definedName>
    <definedName name="KIU" localSheetId="5">#REF!</definedName>
    <definedName name="KIU">#REF!</definedName>
    <definedName name="Kiunga_Elec">#REF!</definedName>
    <definedName name="KIUU" localSheetId="5">#REF!</definedName>
    <definedName name="KIUU">#REF!</definedName>
    <definedName name="kj">#REF!</definedName>
    <definedName name="KJFKLSKGF">#REF!</definedName>
    <definedName name="KJGJ">#REF!</definedName>
    <definedName name="KJH">#REF!</definedName>
    <definedName name="kjhkd" localSheetId="10" hidden="1">{"via1",#N/A,TRUE,"general";"via2",#N/A,TRUE,"general";"via3",#N/A,TRUE,"general"}</definedName>
    <definedName name="kjhkd" localSheetId="2" hidden="1">{"via1",#N/A,TRUE,"general";"via2",#N/A,TRUE,"general";"via3",#N/A,TRUE,"general"}</definedName>
    <definedName name="kjhkd">#REF!</definedName>
    <definedName name="kjj">#REF!</definedName>
    <definedName name="kjk" localSheetId="10" hidden="1">{"via1",#N/A,TRUE,"general";"via2",#N/A,TRUE,"general";"via3",#N/A,TRUE,"general"}</definedName>
    <definedName name="kjk" localSheetId="2" hidden="1">{"via1",#N/A,TRUE,"general";"via2",#N/A,TRUE,"general";"via3",#N/A,TRUE,"general"}</definedName>
    <definedName name="kjk">#REF!</definedName>
    <definedName name="kjkjk">#REF!</definedName>
    <definedName name="kjkuy">#REF!</definedName>
    <definedName name="kjljkl">#REF!</definedName>
    <definedName name="kjtrkjr" localSheetId="10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>#REF!</definedName>
    <definedName name="KJUI" localSheetId="5">#REF!</definedName>
    <definedName name="KJUI">#REF!</definedName>
    <definedName name="KK">#REF!</definedName>
    <definedName name="KKJ">#REF!</definedName>
    <definedName name="KKK">#REF!</definedName>
    <definedName name="kkkk">#REF!</definedName>
    <definedName name="kkkki" localSheetId="10" hidden="1">{"via1",#N/A,TRUE,"general";"via2",#N/A,TRUE,"general";"via3",#N/A,TRUE,"general"}</definedName>
    <definedName name="kkkki" localSheetId="2" hidden="1">{"via1",#N/A,TRUE,"general";"via2",#N/A,TRUE,"general";"via3",#N/A,TRUE,"general"}</definedName>
    <definedName name="kkkki">#REF!</definedName>
    <definedName name="kkkkkki" localSheetId="10" hidden="1">{"TAB1",#N/A,TRUE,"GENERAL";"TAB2",#N/A,TRUE,"GENERAL";"TAB3",#N/A,TRUE,"GENERAL";"TAB4",#N/A,TRUE,"GENERAL";"TAB5",#N/A,TRUE,"GENERAL"}</definedName>
    <definedName name="kkkkkki" localSheetId="2" hidden="1">{"TAB1",#N/A,TRUE,"GENERAL";"TAB2",#N/A,TRUE,"GENERAL";"TAB3",#N/A,TRUE,"GENERAL";"TAB4",#N/A,TRUE,"GENERAL";"TAB5",#N/A,TRUE,"GENERAL"}</definedName>
    <definedName name="kkkkkki">#REF!</definedName>
    <definedName name="kkkkkkk">#REF!</definedName>
    <definedName name="kkkkkkkk">#REF!</definedName>
    <definedName name="kkkkkkkkkkk">#REF!</definedName>
    <definedName name="KL">#REF!</definedName>
    <definedName name="KLJKLMDS">#REF!</definedName>
    <definedName name="klklk">#REF!</definedName>
    <definedName name="km">#REF!</definedName>
    <definedName name="Kn_a_Ton">#REF!</definedName>
    <definedName name="kñy">#REF!</definedName>
    <definedName name="KO" hidden="1">#REF!</definedName>
    <definedName name="KOIUIYUU">#REF!</definedName>
    <definedName name="KOP">#REF!</definedName>
    <definedName name="Kr.j">#REF!</definedName>
    <definedName name="krtrk" localSheetId="10" hidden="1">{"via1",#N/A,TRUE,"general";"via2",#N/A,TRUE,"general";"via3",#N/A,TRUE,"general"}</definedName>
    <definedName name="krtrk" localSheetId="2" hidden="1">{"via1",#N/A,TRUE,"general";"via2",#N/A,TRUE,"general";"via3",#N/A,TRUE,"general"}</definedName>
    <definedName name="krtrk">#REF!</definedName>
    <definedName name="ks">#REF!</definedName>
    <definedName name="ksogtk">#REF!</definedName>
    <definedName name="KTES_AL">#REF!</definedName>
    <definedName name="KU">#REF!</definedName>
    <definedName name="kuh">#REF!</definedName>
    <definedName name="KUKU">#REF!</definedName>
    <definedName name="kuy">#REF!</definedName>
    <definedName name="kuyhgbe">#REF!</definedName>
    <definedName name="kyr" localSheetId="10" hidden="1">{"TAB1",#N/A,TRUE,"GENERAL";"TAB2",#N/A,TRUE,"GENERAL";"TAB3",#N/A,TRUE,"GENERAL";"TAB4",#N/A,TRUE,"GENERAL";"TAB5",#N/A,TRUE,"GENERAL"}</definedName>
    <definedName name="kyr" localSheetId="2" hidden="1">{"TAB1",#N/A,TRUE,"GENERAL";"TAB2",#N/A,TRUE,"GENERAL";"TAB3",#N/A,TRUE,"GENERAL";"TAB4",#N/A,TRUE,"GENERAL";"TAB5",#N/A,TRUE,"GENERAL"}</definedName>
    <definedName name="kyr">#REF!</definedName>
    <definedName name="l" comment="Codigo Insumo">#REF!</definedName>
    <definedName name="L_L">#N/A</definedName>
    <definedName name="L_manos_Royal_colgar_clor" localSheetId="5">#REF!</definedName>
    <definedName name="L_manos_Royal_colgar_clor">#REF!</definedName>
    <definedName name="L_manos_Royal_sobrep_clor">#REF!</definedName>
    <definedName name="L21_001">#REF!</definedName>
    <definedName name="l21_002">#REF!</definedName>
    <definedName name="l21_003">#REF!</definedName>
    <definedName name="l21_004">#REF!</definedName>
    <definedName name="l21_005">#REF!</definedName>
    <definedName name="l21_006">#REF!</definedName>
    <definedName name="l21_007">#REF!</definedName>
    <definedName name="l21_008">#REF!</definedName>
    <definedName name="l21_009">#REF!</definedName>
    <definedName name="l21_011">#REF!</definedName>
    <definedName name="l21_012">#REF!</definedName>
    <definedName name="l21_013">#REF!</definedName>
    <definedName name="l21_014">#REF!</definedName>
    <definedName name="l21_015">#REF!</definedName>
    <definedName name="l21_016">#REF!</definedName>
    <definedName name="l21_017">#REF!</definedName>
    <definedName name="l21_018">#REF!</definedName>
    <definedName name="l21_019">#REF!</definedName>
    <definedName name="l21_020">#REF!</definedName>
    <definedName name="l21_021">#REF!</definedName>
    <definedName name="L21_022">#REF!</definedName>
    <definedName name="l21_023">#REF!</definedName>
    <definedName name="l21_024">#REF!</definedName>
    <definedName name="l21_025">#REF!</definedName>
    <definedName name="l21_026">#REF!</definedName>
    <definedName name="l21_027">#REF!</definedName>
    <definedName name="l21_028">#REF!</definedName>
    <definedName name="l21_029">#REF!</definedName>
    <definedName name="l21_030">#REF!</definedName>
    <definedName name="l21_032">#REF!</definedName>
    <definedName name="l21_033">#REF!</definedName>
    <definedName name="l21_034">#REF!</definedName>
    <definedName name="l21_035">#REF!</definedName>
    <definedName name="l21_036">#REF!</definedName>
    <definedName name="l21_038">#REF!</definedName>
    <definedName name="l21_039">#REF!</definedName>
    <definedName name="l21_040">#REF!</definedName>
    <definedName name="l21_042">#REF!</definedName>
    <definedName name="l9001_1">#REF!</definedName>
    <definedName name="l9001_2">#REF!</definedName>
    <definedName name="l9001_4">#REF!</definedName>
    <definedName name="la">#REF!</definedName>
    <definedName name="Labour">#REF!</definedName>
    <definedName name="Laca_semimate_Pintuco">#REF!</definedName>
    <definedName name="Laca_Transp_Phillac">#REF!</definedName>
    <definedName name="LAD">#REF!</definedName>
    <definedName name="ladrillo">#REF!</definedName>
    <definedName name="ladrillo_adobón">#REF!</definedName>
    <definedName name="LADRILLO_COMUN">#REF!</definedName>
    <definedName name="ladrillo_cuadrilongo">#REF!</definedName>
    <definedName name="Ladrillo_cuarto_x_26_tono_natural_rustico">#REF!</definedName>
    <definedName name="Ladrillo_cuartón_Moore">#REF!</definedName>
    <definedName name="ladrillo_farol">#REF!</definedName>
    <definedName name="Ladrillo_hueco_H_10">#REF!</definedName>
    <definedName name="Ladrillo_hueco_H_15">#REF!</definedName>
    <definedName name="Ladrillo_Jamba_Doble_Coral_Moore">#REF!</definedName>
    <definedName name="Ladrillo_Portante_Trefilado_14__15x30x10">#REF!</definedName>
    <definedName name="Ladrillo_prensado">#REF!</definedName>
    <definedName name="Ladrillo_prensado_fino_santafe">#REF!</definedName>
    <definedName name="Ladrillo_recocido">#REF!</definedName>
    <definedName name="Ladrillo_tablon_natural_1_4___26___6_Tono_natural.">#REF!</definedName>
    <definedName name="Ladrillo_tol._Moore_cuart">#REF!</definedName>
    <definedName name="Ladrillo_tolete_comun">#REF!</definedName>
    <definedName name="Ladrillo_Tolete_prensado">#REF!</definedName>
    <definedName name="Ladrillo_Tolete_Recocido">#REF!</definedName>
    <definedName name="LAF">#REF!</definedName>
    <definedName name="lala">#REF!</definedName>
    <definedName name="lame">#REF!</definedName>
    <definedName name="Lámina_Acesco_cerramiento">#REF!</definedName>
    <definedName name="Lamina_acril_prism_3mm">#REF!</definedName>
    <definedName name="Lamina_Alfajor_1_8">#REF!</definedName>
    <definedName name="Lamina_C.R_cal_16_1x2">#REF!</definedName>
    <definedName name="Lamina_C.R_cal_18_1x2">#REF!</definedName>
    <definedName name="LAMINA_CAL_18">#REF!</definedName>
    <definedName name="Lámina_cold_rolled_cal_18">#REF!</definedName>
    <definedName name="Lamina_de_acero_inox.">#REF!</definedName>
    <definedName name="Lamina_de_acero_inox._11">#REF!</definedName>
    <definedName name="Lamina_de_icopor_3mm">#REF!</definedName>
    <definedName name="Lamina_de_plomo_1_5mm">#REF!</definedName>
    <definedName name="Lamina_de_plomo_1_5mm_11">#REF!</definedName>
    <definedName name="Lamina_de_triplex_4mm.">#REF!</definedName>
    <definedName name="Lamina_Formica_gris">#REF!</definedName>
    <definedName name="Lamina_galv._Cal_18">#REF!</definedName>
    <definedName name="Lamina_galv._Cal_18_11">#REF!</definedName>
    <definedName name="Lamina_galv._Cal_20">#REF!</definedName>
    <definedName name="Lamina_galv._Cal_20_11">#REF!</definedName>
    <definedName name="Lamina_galv._Cal_22">#REF!</definedName>
    <definedName name="Lamina_galv._Cal_22_11">#REF!</definedName>
    <definedName name="Lamina_galv._Cal_24">#REF!</definedName>
    <definedName name="Lamina_galv._Cal_24_11">#REF!</definedName>
    <definedName name="Lamina_galv._Cal_26">#REF!</definedName>
    <definedName name="Lamina_galv._Cal_26_11">#REF!</definedName>
    <definedName name="Lamina_galv._Cal_28">#REF!</definedName>
    <definedName name="Lamina_galv._Cal_28_11">#REF!</definedName>
    <definedName name="Lamina_galv._Cal_30">#REF!</definedName>
    <definedName name="Lamina_galv._Cal_30_11">#REF!</definedName>
    <definedName name="Lamina_galv._Cal_31">#REF!</definedName>
    <definedName name="Lamina_galv._Cal_31_11">#REF!</definedName>
    <definedName name="Lamina_Gvnzd_Ca_22_1_2mt">#REF!</definedName>
    <definedName name="Lamina_HR_6mm">#REF!</definedName>
    <definedName name="lamina_identificacion">#REF!</definedName>
    <definedName name="LAMINA_METALDECK_CAL_22">#REF!</definedName>
    <definedName name="Lamina_superboard">#REF!</definedName>
    <definedName name="Lamp._decorativa_exter.">#REF!</definedName>
    <definedName name="Lamp.fluors_60x60_2TB32w_incrs.">#REF!</definedName>
    <definedName name="Lamp.fluors_60x60_2TB32w_sobrep">#REF!</definedName>
    <definedName name="lampara.fluorescente">#REF!</definedName>
    <definedName name="lampara.incandescente">#REF!</definedName>
    <definedName name="LAMPARA_FLUORESCENTE_2X39">#REF!</definedName>
    <definedName name="Lámpara_halógena">#REF!</definedName>
    <definedName name="Lamparas_2_48">#REF!</definedName>
    <definedName name="LAMPARATOT">#REF!</definedName>
    <definedName name="LAMPARATOT_11">#REF!</definedName>
    <definedName name="LANODO">#REF!</definedName>
    <definedName name="LANODOFT">#REF!</definedName>
    <definedName name="largovr">#REF!</definedName>
    <definedName name="Last_Row" localSheetId="10">#N/A</definedName>
    <definedName name="Last_Row" localSheetId="2">#N/A</definedName>
    <definedName name="Last_Row">#REF!</definedName>
    <definedName name="LAVAB">#REF!</definedName>
    <definedName name="LAVAB_11">#REF!</definedName>
    <definedName name="LAVABLA">#REF!</definedName>
    <definedName name="LAVABLA_11">#REF!</definedName>
    <definedName name="Lavam._Blanco_Royal_735">#REF!</definedName>
    <definedName name="Lavaman_blanco_Royal_734">#REF!</definedName>
    <definedName name="LAVAMANOS">#REF!</definedName>
    <definedName name="lavamanos.trevi">#REF!</definedName>
    <definedName name="Lavamanos_de_empotrar">#REF!</definedName>
    <definedName name="Lavamanos_de_empotrar_11">#REF!</definedName>
    <definedName name="Lavamanos_de_pedal_Acero_inox.">#REF!</definedName>
    <definedName name="Lavamanos_de_pedal_Acero_inox._11">#REF!</definedName>
    <definedName name="Lavamanos_de_Pedestal">#REF!</definedName>
    <definedName name="Lavamanos_de_Pedestal_11">#REF!</definedName>
    <definedName name="Lavamanos_de_sobre_poner_Corona">#REF!</definedName>
    <definedName name="Lavamanos_de_sobreponer_en_acero_inoxidable.">#REF!</definedName>
    <definedName name="Lavamanos_de_Sobreponer_Ref._07349">#REF!</definedName>
    <definedName name="Lavamanos_NOVA_738_grif.">#REF!</definedName>
    <definedName name="LAVANOVATOT">#REF!</definedName>
    <definedName name="LAVANOVATOT_11">#REF!</definedName>
    <definedName name="Lavaplatos_acero_inox.">#REF!</definedName>
    <definedName name="Lavaplatos_acero_inox._11">#REF!</definedName>
    <definedName name="LAVAPLATOS_ACERO_INOXIDABLE">#REF!</definedName>
    <definedName name="Lavaplatos_Bar_Redondo_Ref._0556_999">#REF!</definedName>
    <definedName name="LAVAPLATOT">#REF!</definedName>
    <definedName name="LAVAPLATOT_11">#REF!</definedName>
    <definedName name="lb">#REF!</definedName>
    <definedName name="LC">#REF!</definedName>
    <definedName name="ld">#REF!</definedName>
    <definedName name="Le">#REF!</definedName>
    <definedName name="Lechada_juntas">#REF!</definedName>
    <definedName name="lecho">#REF!</definedName>
    <definedName name="led">#REF!</definedName>
    <definedName name="Left_Header" hidden="1">#REF!</definedName>
    <definedName name="LEGALDIRECCION">#REF!</definedName>
    <definedName name="LENCY">#REF!</definedName>
    <definedName name="leña">#REF!</definedName>
    <definedName name="LEO">#REF!</definedName>
    <definedName name="LEROLERO">#REF!</definedName>
    <definedName name="letra">#REF!</definedName>
    <definedName name="Letras_en_bronce_H_0.30">#REF!</definedName>
    <definedName name="lev0.1">#REF!</definedName>
    <definedName name="LEVANTE10">#REF!</definedName>
    <definedName name="LEVANTE10_11">#REF!</definedName>
    <definedName name="LEVANTE20">#REF!</definedName>
    <definedName name="LEVANTE20_11">#REF!</definedName>
    <definedName name="Lf">#REF!</definedName>
    <definedName name="Lh">#REF!</definedName>
    <definedName name="Li">#REF!</definedName>
    <definedName name="lia">#REF!</definedName>
    <definedName name="Libro1_Hoja1_Lista">#REF!</definedName>
    <definedName name="LICITACION">#REF!</definedName>
    <definedName name="LIDER">#REF!</definedName>
    <definedName name="LIDER_1">#REF!</definedName>
    <definedName name="LIDER_2">#REF!</definedName>
    <definedName name="LIDER_4">#REF!</definedName>
    <definedName name="lides">#REF!</definedName>
    <definedName name="LIGBOQ">#REF!</definedName>
    <definedName name="LIGGARDE">#REF!</definedName>
    <definedName name="LIGRECAP">#REF!</definedName>
    <definedName name="LIGTITRE">#REF!</definedName>
    <definedName name="Lija">#REF!</definedName>
    <definedName name="Lija__pliego">#REF!</definedName>
    <definedName name="Lija_de_Agua">#REF!</definedName>
    <definedName name="LIJOIJOI">#REF!</definedName>
    <definedName name="Limahoya_asbt_cemt">#REF!</definedName>
    <definedName name="Limahoya_asbt_cemt_11">#REF!</definedName>
    <definedName name="limat">#REF!</definedName>
    <definedName name="LIMATESA">#REF!</definedName>
    <definedName name="Limatesa_A.C.">#REF!</definedName>
    <definedName name="Limatesa_asbt_cemt">#REF!</definedName>
    <definedName name="Limatesa_asbt_cemt_11">#REF!</definedName>
    <definedName name="Limatesa_thermo">#REF!</definedName>
    <definedName name="limcount" hidden="1">1</definedName>
    <definedName name="limite">#REF!</definedName>
    <definedName name="LIMP">#REF!</definedName>
    <definedName name="limpiador">#REF!</definedName>
    <definedName name="Limpiador_CPVC_400102">#REF!</definedName>
    <definedName name="Limpiador_PVC__cuarto">#REF!</definedName>
    <definedName name="LIMPIADOR_TUBERIA_PVC">#REF!</definedName>
    <definedName name="LINA">#REF!</definedName>
    <definedName name="LINDA">#REF!</definedName>
    <definedName name="LINEA">#REF!</definedName>
    <definedName name="Liner_Bolts">#REF!</definedName>
    <definedName name="Liquor.SG">#REF!</definedName>
    <definedName name="LisaCodSAO">#REF!</definedName>
    <definedName name="LISBASE1">#REF!</definedName>
    <definedName name="LISBASE2">#REF!</definedName>
    <definedName name="LIST">#REF!</definedName>
    <definedName name="List_cuadrillas" localSheetId="11">#REF!</definedName>
    <definedName name="List_cuadrillas" localSheetId="12">#REF!</definedName>
    <definedName name="List_cuadrillas" localSheetId="5">#REF!</definedName>
    <definedName name="List_cuadrillas">#REF!</definedName>
    <definedName name="List_Equ">#REF!</definedName>
    <definedName name="List_Gen">#REF!</definedName>
    <definedName name="List_Herr">#REF!</definedName>
    <definedName name="List_Mat">#REF!</definedName>
    <definedName name="List_MO">#REF!</definedName>
    <definedName name="List_Modelos">#REF!</definedName>
    <definedName name="List_Proy">#REF!</definedName>
    <definedName name="List_trans">#REF!</definedName>
    <definedName name="LISTA">#REF!</definedName>
    <definedName name="LISTA_DE_UNITARIOS">#REF!</definedName>
    <definedName name="Lista_Mater">#REF!</definedName>
    <definedName name="Lista_MO">#REF!</definedName>
    <definedName name="LISTA_PROCESOS">#REF!</definedName>
    <definedName name="LISTA_PROCESOS_1">#REF!</definedName>
    <definedName name="LISTA_PROCESOS_2">#REF!</definedName>
    <definedName name="Lista_Profesionales">#REF!</definedName>
    <definedName name="LISTA2">#REF!</definedName>
    <definedName name="lista3">#REF!</definedName>
    <definedName name="Listacanti">#REF!</definedName>
    <definedName name="ListaCantidad">#REF!</definedName>
    <definedName name="listadfo">#REF!</definedName>
    <definedName name="Listado">#REF!</definedName>
    <definedName name="LISTADO_1">#REF!</definedName>
    <definedName name="LISTADO_2">#REF!</definedName>
    <definedName name="Listado1">#REF!</definedName>
    <definedName name="LISTADOAPU">#REF!</definedName>
    <definedName name="LISTADOEQUIPOS">#REF!</definedName>
    <definedName name="LISTADOMATERIALES">#REF!</definedName>
    <definedName name="LISTADOMO">#REF!</definedName>
    <definedName name="ListadoProfesionales">#REF!</definedName>
    <definedName name="Listados">INDIRECT("List_"&amp;#REF!)</definedName>
    <definedName name="LISTADOTRANSPORTES">#REF!</definedName>
    <definedName name="ListaItem">#REF!</definedName>
    <definedName name="LISTAPU">#REF!</definedName>
    <definedName name="ListaUni">#REF!</definedName>
    <definedName name="listequi">#REF!</definedName>
    <definedName name="listmat">#REF!</definedName>
    <definedName name="liston">#REF!</definedName>
    <definedName name="Listón_1.5x3x3">#REF!</definedName>
    <definedName name="LISTON_2_2">#REF!</definedName>
    <definedName name="LISTON_2_4">#REF!</definedName>
    <definedName name="Liston_2x2">#REF!</definedName>
    <definedName name="LISTON_DE_2X4X15">#REF!</definedName>
    <definedName name="Liston_de_Teja" localSheetId="5">#REF!</definedName>
    <definedName name="Liston_de_Teja">#REF!</definedName>
    <definedName name="Listón_M.H._Guayacán">#REF!</definedName>
    <definedName name="Listón_Machihembrado">#REF!</definedName>
    <definedName name="Listón_MH_Amarillo">#REF!</definedName>
    <definedName name="LISTON_ORDINARO__L__2_2">#REF!</definedName>
    <definedName name="Liston_Teja_en_TabCH">#REF!</definedName>
    <definedName name="LISTON2">#REF!</definedName>
    <definedName name="LISTON2_11">#REF!</definedName>
    <definedName name="liston2x4">#REF!</definedName>
    <definedName name="LISTON2x4x15">#REF!</definedName>
    <definedName name="LISTON4">#REF!</definedName>
    <definedName name="LISTON4_11">#REF!</definedName>
    <definedName name="liston4x4">#REF!</definedName>
    <definedName name="listones">#REF!</definedName>
    <definedName name="ListÝm_Machihembrado">#REF!</definedName>
    <definedName name="liuoo" localSheetId="10" hidden="1">{"TAB1",#N/A,TRUE,"GENERAL";"TAB2",#N/A,TRUE,"GENERAL";"TAB3",#N/A,TRUE,"GENERAL";"TAB4",#N/A,TRUE,"GENERAL";"TAB5",#N/A,TRUE,"GENERAL"}</definedName>
    <definedName name="liuoo" localSheetId="2" hidden="1">{"TAB1",#N/A,TRUE,"GENERAL";"TAB2",#N/A,TRUE,"GENERAL";"TAB3",#N/A,TRUE,"GENERAL";"TAB4",#N/A,TRUE,"GENERAL";"TAB5",#N/A,TRUE,"GENERAL"}</definedName>
    <definedName name="liuoo">#REF!</definedName>
    <definedName name="LIZAMA">#REF!</definedName>
    <definedName name="Lj">#REF!</definedName>
    <definedName name="Lk">#REF!</definedName>
    <definedName name="lkfg">#REF!</definedName>
    <definedName name="lkj" localSheetId="10" hidden="1">{"via1",#N/A,TRUE,"general";"via2",#N/A,TRUE,"general";"via3",#N/A,TRUE,"general"}</definedName>
    <definedName name="lkj" localSheetId="2" hidden="1">{"via1",#N/A,TRUE,"general";"via2",#N/A,TRUE,"general";"via3",#N/A,TRUE,"general"}</definedName>
    <definedName name="lkj">#REF!</definedName>
    <definedName name="LKJLJK" localSheetId="10" hidden="1">{"TAB1",#N/A,TRUE,"GENERAL";"TAB2",#N/A,TRUE,"GENERAL";"TAB3",#N/A,TRUE,"GENERAL";"TAB4",#N/A,TRUE,"GENERAL";"TAB5",#N/A,TRUE,"GENERAL"}</definedName>
    <definedName name="LKJLJK" localSheetId="2" hidden="1">{"TAB1",#N/A,TRUE,"GENERAL";"TAB2",#N/A,TRUE,"GENERAL";"TAB3",#N/A,TRUE,"GENERAL";"TAB4",#N/A,TRUE,"GENERAL";"TAB5",#N/A,TRUE,"GENERAL"}</definedName>
    <definedName name="LKJLJK">#REF!</definedName>
    <definedName name="lkkl">#REF!</definedName>
    <definedName name="ll">#REF!</definedName>
    <definedName name="LL_1P1">#REF!</definedName>
    <definedName name="LL_1P2">#REF!</definedName>
    <definedName name="LL_1P3">#REF!</definedName>
    <definedName name="LL_2P1">#REF!</definedName>
    <definedName name="LL_2P2">#REF!</definedName>
    <definedName name="LL_2P3">#REF!</definedName>
    <definedName name="LL_3P1">#REF!</definedName>
    <definedName name="LL_3P2">#REF!</definedName>
    <definedName name="LL_3P3">#REF!</definedName>
    <definedName name="LL_4P1">#REF!</definedName>
    <definedName name="LL_4P2">#REF!</definedName>
    <definedName name="LL_4P3">#REF!</definedName>
    <definedName name="llam">#REF!</definedName>
    <definedName name="LLANTAS">#REF!</definedName>
    <definedName name="Llave_automatica_Ref._71100_000_000">#REF!</definedName>
    <definedName name="LLAVE_DE_CHORRO_1_2">#REF!</definedName>
    <definedName name="LLAVE_DE_PASO_1_2">#REF!</definedName>
    <definedName name="LLAVE_DE_PASO_DE_BOLA_DE_3_4">#REF!</definedName>
    <definedName name="Llave_jardinería" localSheetId="5">#REF!</definedName>
    <definedName name="Llave_jardinería">#REF!</definedName>
    <definedName name="Llave_Manguera">#REF!</definedName>
    <definedName name="Llave_paso_1_2">#REF!</definedName>
    <definedName name="Llave_paso_1_2_11">#REF!</definedName>
    <definedName name="Llave_ter.cromada_Grival">#REF!</definedName>
    <definedName name="Llave_terminal_1_2">#REF!</definedName>
    <definedName name="Llave_terminal_1_2_11">#REF!</definedName>
    <definedName name="LLAVE1_2">#REF!</definedName>
    <definedName name="LLAVE1_2_11">#REF!</definedName>
    <definedName name="LLAVE3_4TOT">#REF!</definedName>
    <definedName name="LLAVE3_4TOT_11">#REF!</definedName>
    <definedName name="LLAVEMANGUETOT">#REF!</definedName>
    <definedName name="LLAVEMANGUETOT_11">#REF!</definedName>
    <definedName name="LLC_north_perc">50</definedName>
    <definedName name="LLC_south_perc">100</definedName>
    <definedName name="LLENACUADRO">#REF!</definedName>
    <definedName name="llenov">#REF!</definedName>
    <definedName name="LLJHJKLHDFHDAHASDFKUJUUUUUY">#REF!</definedName>
    <definedName name="lll">#REF!</definedName>
    <definedName name="LLLL">#REF!</definedName>
    <definedName name="lllllh" localSheetId="10" hidden="1">{"via1",#N/A,TRUE,"general";"via2",#N/A,TRUE,"general";"via3",#N/A,TRUE,"general"}</definedName>
    <definedName name="lllllh" localSheetId="2" hidden="1">{"via1",#N/A,TRUE,"general";"via2",#N/A,TRUE,"general";"via3",#N/A,TRUE,"general"}</definedName>
    <definedName name="lllllh">#REF!</definedName>
    <definedName name="lllllllllll">#REF!</definedName>
    <definedName name="LLLLLLLLLLLLLLLLLLLLLLLLLLLLLLLL">#REF!</definedName>
    <definedName name="lllllllo" localSheetId="10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>#REF!</definedName>
    <definedName name="LLUVIA">#REF!</definedName>
    <definedName name="LM">#REF!</definedName>
    <definedName name="lmf">#REF!</definedName>
    <definedName name="LMO">#REF!</definedName>
    <definedName name="Ln">#REF!</definedName>
    <definedName name="LNA">#REF!</definedName>
    <definedName name="LNAS">#REF!</definedName>
    <definedName name="lng">#REF!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">#REF!</definedName>
    <definedName name="LÑP">#REF!</definedName>
    <definedName name="LO" localSheetId="10">#REF!,#REF!,#REF!,#REF!,#REF!,#REF!,#REF!</definedName>
    <definedName name="LO" localSheetId="2">#REF!,#REF!,#REF!,#REF!,#REF!,#REF!,#REF!</definedName>
    <definedName name="lo">#REF!</definedName>
    <definedName name="Loan_Amount">#REF!</definedName>
    <definedName name="Loan_Start">#REF!</definedName>
    <definedName name="Loan_Years">#REF!</definedName>
    <definedName name="LOCA" localSheetId="0">#REF!</definedName>
    <definedName name="LOCA" localSheetId="1">#REF!</definedName>
    <definedName name="LOCA" localSheetId="10">#REF!</definedName>
    <definedName name="LOCA" localSheetId="2">#REF!</definedName>
    <definedName name="LOCA">#N/A</definedName>
    <definedName name="LOCA1">#REF!</definedName>
    <definedName name="local">#REF!</definedName>
    <definedName name="LOCAL_MYSQL_DATE_FORMAT" localSheetId="24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25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4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41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42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43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44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45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46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47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48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49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5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51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52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53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54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55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56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57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58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91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92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2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IZACION">#REF!</definedName>
    <definedName name="LOCALIZACION_Y_REPLANTEO">#REF!</definedName>
    <definedName name="LOCALIZACIÓN_Y_REPLANTEO._ESTRUCTURAS">#REF!</definedName>
    <definedName name="LOCALIZACIONV">#REF!</definedName>
    <definedName name="localizamuro">#REF!</definedName>
    <definedName name="location">#REF!</definedName>
    <definedName name="location1">#REF!</definedName>
    <definedName name="logLiquida">#REF!</definedName>
    <definedName name="LOGO">#N/A</definedName>
    <definedName name="LOGO_10">#N/A</definedName>
    <definedName name="LOGO_3">#N/A</definedName>
    <definedName name="LOGO_4">#N/A</definedName>
    <definedName name="LOGO_5">#N/A</definedName>
    <definedName name="LOGO_6">#N/A</definedName>
    <definedName name="LOGO_7">#N/A</definedName>
    <definedName name="LOGO_8">#N/A</definedName>
    <definedName name="LOGO_9">#N/A</definedName>
    <definedName name="LOI">#REF!</definedName>
    <definedName name="LOLA">#REF!</definedName>
    <definedName name="lolol" localSheetId="10" hidden="1">{"TAB1",#N/A,TRUE,"GENERAL";"TAB2",#N/A,TRUE,"GENERAL";"TAB3",#N/A,TRUE,"GENERAL";"TAB4",#N/A,TRUE,"GENERAL";"TAB5",#N/A,TRUE,"GENERAL"}</definedName>
    <definedName name="lolol" localSheetId="2" hidden="1">{"TAB1",#N/A,TRUE,"GENERAL";"TAB2",#N/A,TRUE,"GENERAL";"TAB3",#N/A,TRUE,"GENERAL";"TAB4",#N/A,TRUE,"GENERAL";"TAB5",#N/A,TRUE,"GENERAL"}</definedName>
    <definedName name="lolol">#REF!</definedName>
    <definedName name="lomo">#REF!</definedName>
    <definedName name="LONG">#REF!</definedName>
    <definedName name="Longitud">#REF!</definedName>
    <definedName name="Longitud1">#REF!</definedName>
    <definedName name="Longitud2">#REF!</definedName>
    <definedName name="LongitudTubo">IF(COUNT(#REF!)=0,0,ABS(#REF!))</definedName>
    <definedName name="LOPE">#REF!</definedName>
    <definedName name="lora" localSheetId="0">#REF!</definedName>
    <definedName name="lora" localSheetId="1">#REF!</definedName>
    <definedName name="lora">"#REF!"</definedName>
    <definedName name="lora_1">"#REF!"</definedName>
    <definedName name="lora_2">"#REF!"</definedName>
    <definedName name="LORENa">#REF!</definedName>
    <definedName name="LOSETA">#REF!</definedName>
    <definedName name="LP" localSheetId="5">#REF!</definedName>
    <definedName name="LP">#REF!</definedName>
    <definedName name="LP_1P1">#REF!</definedName>
    <definedName name="LP_1P2">#REF!</definedName>
    <definedName name="LP_1P3">#REF!</definedName>
    <definedName name="LP_2P1">#REF!</definedName>
    <definedName name="LP_2P2">#REF!</definedName>
    <definedName name="LP_2P3">#REF!</definedName>
    <definedName name="lplpl" localSheetId="10" hidden="1">{"via1",#N/A,TRUE,"general";"via2",#N/A,TRUE,"general";"via3",#N/A,TRUE,"general"}</definedName>
    <definedName name="lplpl" localSheetId="2" hidden="1">{"via1",#N/A,TRUE,"general";"via2",#N/A,TRUE,"general";"via3",#N/A,TRUE,"general"}</definedName>
    <definedName name="lplpl">#REF!</definedName>
    <definedName name="LPZ">#REF!</definedName>
    <definedName name="Lq">#REF!</definedName>
    <definedName name="Lr">#REF!</definedName>
    <definedName name="lrr">#REF!</definedName>
    <definedName name="Ls">#REF!</definedName>
    <definedName name="lsttros">#REF!</definedName>
    <definedName name="lt">#REF!</definedName>
    <definedName name="Lu">#REF!</definedName>
    <definedName name="LubeCostOutput">#REF!</definedName>
    <definedName name="Lubricante" localSheetId="5">#REF!</definedName>
    <definedName name="Lubricante">#REF!</definedName>
    <definedName name="luchs">#REF!</definedName>
    <definedName name="LUCY" localSheetId="10">#N/A</definedName>
    <definedName name="LUCY" localSheetId="2">#N/A</definedName>
    <definedName name="LUCY">#REF!</definedName>
    <definedName name="luis">#REF!</definedName>
    <definedName name="Lum._incan._prueb_vapor">#REF!</definedName>
    <definedName name="LUMINARIA_AHORRADORA_32_WATS">#REF!</definedName>
    <definedName name="Luminaria_Artistica_Riel_2.43_m__6_Proyectores_Incand._de_100_W._120_V.">#REF!</definedName>
    <definedName name="Luminaria_Cerrada_Tipo_AP_de_Sodio_de_150_W._220_V.__Incluye_Fotocelda">#REF!</definedName>
    <definedName name="Luminaria_Cerrada_Tipo_AP_de_Sodio_de_250_W._220_V.">#REF!</definedName>
    <definedName name="Luminaria_Hermetica_de_Piso_Grado_IP65_de_90_W._120_V.">#REF!</definedName>
    <definedName name="Luminaria_incandescente">#REF!</definedName>
    <definedName name="Luminaria_Industrial_Metal_Halide_de_250_W._220_V.">#REF!</definedName>
    <definedName name="Luminaria_Tipo_Wall_Pack_de_70_W._220_V.">#REF!</definedName>
    <definedName name="Luminarias_Fluorescentes_Sistema_Modular_de_2x32_W__120_V__Tipo_T_8">#REF!</definedName>
    <definedName name="Luminarias_Fluorescentes_Tipo_Industrial_de_2x32_W__120_V__Tipo_T_8">#REF!</definedName>
    <definedName name="Luminarias_Fluorescentes_Tubos_en__U__de_2x32_W__120_V__Tipo_T_8">#REF!</definedName>
    <definedName name="lun">#REF!</definedName>
    <definedName name="LUNINARIA_DE_SODIO_TIPO_PEDESTAL_CON_FOTOCELDA">#REF!</definedName>
    <definedName name="lv">#REF!</definedName>
    <definedName name="Lw">#REF!</definedName>
    <definedName name="lx">#REF!</definedName>
    <definedName name="ly">#REF!</definedName>
    <definedName name="Lz">#REF!</definedName>
    <definedName name="M">#REF!</definedName>
    <definedName name="M.D.O._Alistado_de_Pisos">#REF!</definedName>
    <definedName name="M.D.O._Aseo_Durnate_la_Obra">#REF!</definedName>
    <definedName name="M.D.O._Aseo_Final">#REF!</definedName>
    <definedName name="M.D.O._Cargue_Volqueta">#REF!</definedName>
    <definedName name="M.D.O._Chazos_en_Madera">#REF!</definedName>
    <definedName name="M.D.O._Demolicion_Muro">#REF!</definedName>
    <definedName name="M.D.O._Enchape_Ceramica">#REF!</definedName>
    <definedName name="M.D.O._Instalacion_Alfombra">#REF!</definedName>
    <definedName name="M.D.O._Instalacion_Cieloraso">#REF!</definedName>
    <definedName name="M.D.O._Instalacion_Granito">#REF!</definedName>
    <definedName name="M.D.O._Instalacion_Zocalo_en_Granito">#REF!</definedName>
    <definedName name="M.D.O._Pañete_Liso_Muros">#REF!</definedName>
    <definedName name="M.D.O._Preparacion_Grouting">#REF!</definedName>
    <definedName name="M.D.O._Preparacion_Mortero">#REF!</definedName>
    <definedName name="M.D.O._Replanteo">#REF!</definedName>
    <definedName name="M.D.O._Trasciego_de_Escombros">#REF!</definedName>
    <definedName name="M.D.O._Vinilo_Estuco">#REF!</definedName>
    <definedName name="M.DE.OBRA">#REF!</definedName>
    <definedName name="M.O" comment="Mano de obra">#REF!</definedName>
    <definedName name="M.O.">#REF!</definedName>
    <definedName name="M1002P">#REF!</definedName>
    <definedName name="M1003P">#REF!</definedName>
    <definedName name="M1005P">#REF!</definedName>
    <definedName name="M101A">#REF!</definedName>
    <definedName name="M1101A">#REF!</definedName>
    <definedName name="M201A">#REF!</definedName>
    <definedName name="M202A">#REF!</definedName>
    <definedName name="M301A">#REF!</definedName>
    <definedName name="M302A">#REF!</definedName>
    <definedName name="M303P">#REF!</definedName>
    <definedName name="M303S">#REF!</definedName>
    <definedName name="M304P">#REF!</definedName>
    <definedName name="M304S">#REF!</definedName>
    <definedName name="M401P">#REF!</definedName>
    <definedName name="M401S">#REF!</definedName>
    <definedName name="M501P">#REF!</definedName>
    <definedName name="M501S">#REF!</definedName>
    <definedName name="M601P">#REF!</definedName>
    <definedName name="M601S">#REF!</definedName>
    <definedName name="M602P">#REF!</definedName>
    <definedName name="M602S">#REF!</definedName>
    <definedName name="M603P">#REF!</definedName>
    <definedName name="M603S">#REF!</definedName>
    <definedName name="M604P">#REF!</definedName>
    <definedName name="M604S">#REF!</definedName>
    <definedName name="M605S">#REF!</definedName>
    <definedName name="M701P">#REF!</definedName>
    <definedName name="M701S">#REF!</definedName>
    <definedName name="M702A">#REF!</definedName>
    <definedName name="M703P">#REF!</definedName>
    <definedName name="M703S">#REF!</definedName>
    <definedName name="M704P">#REF!</definedName>
    <definedName name="M704S">#REF!</definedName>
    <definedName name="M705S">#REF!</definedName>
    <definedName name="M706S">#REF!</definedName>
    <definedName name="M707S">#REF!</definedName>
    <definedName name="M801A">#REF!</definedName>
    <definedName name="M802P">#REF!</definedName>
    <definedName name="M802S">#REF!</definedName>
    <definedName name="M803S">#REF!</definedName>
    <definedName name="M804S">#REF!</definedName>
    <definedName name="MA">#REF!</definedName>
    <definedName name="MAA">#N/A</definedName>
    <definedName name="mac" localSheetId="5">#REF!</definedName>
    <definedName name="mac">#REF!</definedName>
    <definedName name="Macetas">#REF!</definedName>
    <definedName name="Macilla_PINTUCO">#REF!</definedName>
    <definedName name="MACO">#REF!</definedName>
    <definedName name="MACR">#REF!</definedName>
    <definedName name="MACRDEL">#REF!</definedName>
    <definedName name="Macroactividad">#REF!</definedName>
    <definedName name="MACROMEDIDOR__3__B_x_B">#REF!</definedName>
    <definedName name="MACROMEDIDOR_4__B_x_B">#REF!</definedName>
    <definedName name="MACROMEDIDORES">#REF!</definedName>
    <definedName name="Madeflex_lisa_3.2_mm__120__240">#REF!</definedName>
    <definedName name="Madera_teca_suministro__instalacion__pulida_y_lacada">#REF!</definedName>
    <definedName name="Maderas_var._campamento">#REF!</definedName>
    <definedName name="Maestro">#REF!</definedName>
    <definedName name="MAESTRO_DE_OBRA">#REF!</definedName>
    <definedName name="mafdsf" localSheetId="10" hidden="1">{"via1",#N/A,TRUE,"general";"via2",#N/A,TRUE,"general";"via3",#N/A,TRUE,"general"}</definedName>
    <definedName name="mafdsf" localSheetId="2" hidden="1">{"via1",#N/A,TRUE,"general";"via2",#N/A,TRUE,"general";"via3",#N/A,TRUE,"general"}</definedName>
    <definedName name="mafdsf">#REF!</definedName>
    <definedName name="mafe">#REF!</definedName>
    <definedName name="Magnolio_1.50_m">#REF!</definedName>
    <definedName name="Maint_Labour_Factor">#REF!</definedName>
    <definedName name="MaintManHours">#REF!</definedName>
    <definedName name="MAL" localSheetId="0">#REF!&lt;2.5</definedName>
    <definedName name="MAL" localSheetId="1">#REF!&lt;2.5</definedName>
    <definedName name="MAL" localSheetId="10">#REF!&lt;2.5</definedName>
    <definedName name="MAL" localSheetId="2">#REF!&lt;2.5</definedName>
    <definedName name="MAL">#REF!</definedName>
    <definedName name="MALLA">#REF!</definedName>
    <definedName name="Malla_4x4">#REF!</definedName>
    <definedName name="Malla_con_vena">#REF!</definedName>
    <definedName name="Malla_electrosold._3mm">#REF!</definedName>
    <definedName name="Malla_Electrosoldada">#REF!</definedName>
    <definedName name="MALLA_ELECTROSOLDADA_5MM_0_15_X_0_15">#REF!</definedName>
    <definedName name="MALLA_ELECTROSOLDADA_5MM_0_25_X_0_25">#REF!</definedName>
    <definedName name="Malla_electrosoldada_Q_3.1">#REF!</definedName>
    <definedName name="Malla_eslabonada">#REF!</definedName>
    <definedName name="Malla_IMT_30_Cal_12_e_2mm">#REF!</definedName>
    <definedName name="Malla_metalica_1___1">#REF!</definedName>
    <definedName name="Malla_redoblon">#REF!</definedName>
    <definedName name="Malla_redoblon_11">#REF!</definedName>
    <definedName name="Malla_Rfz">#REF!</definedName>
    <definedName name="mallae">#REF!</definedName>
    <definedName name="MALLAS">#REF!</definedName>
    <definedName name="Mallas_electrosoldadas_M___063">#REF!</definedName>
    <definedName name="MALO" localSheetId="0">#REF!&lt;2.5</definedName>
    <definedName name="MALO" localSheetId="1">#REF!&lt;2.5</definedName>
    <definedName name="MALO" localSheetId="10">#REF!&lt;2.5</definedName>
    <definedName name="MALO" localSheetId="2">#REF!&lt;2.5</definedName>
    <definedName name="MALO">#REF!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A" localSheetId="0">#REF!</definedName>
    <definedName name="MAMA" localSheetId="1">#REF!</definedName>
    <definedName name="MAMA">"#REF!"</definedName>
    <definedName name="MAMA_1">"#REF!"</definedName>
    <definedName name="MAMA_2">"#REF!"</definedName>
    <definedName name="Mamposteria">#REF!</definedName>
    <definedName name="MAN">#REF!</definedName>
    <definedName name="MANB1">#REF!</definedName>
    <definedName name="MANB2">#REF!</definedName>
    <definedName name="MANB3">#REF!</definedName>
    <definedName name="MANC1">#REF!</definedName>
    <definedName name="MANC2">#REF!</definedName>
    <definedName name="MANCAR">#REF!</definedName>
    <definedName name="MANCO">#REF!</definedName>
    <definedName name="MANEX">#REF!</definedName>
    <definedName name="MANGLE">#REF!</definedName>
    <definedName name="MANGLE_11">#REF!</definedName>
    <definedName name="Manguera_Hidr._1_2">#REF!</definedName>
    <definedName name="Manguera_Hidr._1_2_11">#REF!</definedName>
    <definedName name="Manguera_para_Agua_1_2">#REF!</definedName>
    <definedName name="Manguera_para_Niveles_3_8">#REF!</definedName>
    <definedName name="manguera_pf_diám._1_2_pg">#REF!</definedName>
    <definedName name="Manija_d_aluminio" localSheetId="5">#REF!</definedName>
    <definedName name="Manija_d_aluminio">#REF!</definedName>
    <definedName name="MANMO">#REF!</definedName>
    <definedName name="MANO">#REF!</definedName>
    <definedName name="MANO_DE_OBRA">#REF!</definedName>
    <definedName name="Mano_de_Obra_AA">#REF!</definedName>
    <definedName name="Mano_de_Obra_BB">#REF!</definedName>
    <definedName name="Mano_de_Obra_CC">#REF!</definedName>
    <definedName name="Mano_de_Obra_DD">#REF!</definedName>
    <definedName name="Mano_de_Oso_80_cm.">#REF!</definedName>
    <definedName name="MANO_OBRA_APU">#REF!</definedName>
    <definedName name="MANO1">#REF!</definedName>
    <definedName name="MANO10">#REF!</definedName>
    <definedName name="MANO100">#REF!</definedName>
    <definedName name="MANO101">#REF!</definedName>
    <definedName name="MANO102">#REF!</definedName>
    <definedName name="MANO103">#REF!</definedName>
    <definedName name="MANO104">#REF!</definedName>
    <definedName name="MANO105">#REF!</definedName>
    <definedName name="MANO106">#REF!</definedName>
    <definedName name="MANO107">#REF!</definedName>
    <definedName name="MANO108">#REF!</definedName>
    <definedName name="MANO109">#REF!</definedName>
    <definedName name="MANO11">#REF!</definedName>
    <definedName name="MANO110">#REF!</definedName>
    <definedName name="MANO111">#REF!</definedName>
    <definedName name="MANO112">#REF!</definedName>
    <definedName name="MANO113">#REF!</definedName>
    <definedName name="MANO114">#REF!</definedName>
    <definedName name="MANO115">#REF!</definedName>
    <definedName name="MANO116">#REF!</definedName>
    <definedName name="MANO117">#REF!</definedName>
    <definedName name="MANO118">#REF!</definedName>
    <definedName name="MANO119">#REF!</definedName>
    <definedName name="MANO12">#REF!</definedName>
    <definedName name="MANO120">#REF!</definedName>
    <definedName name="MANO121">#REF!</definedName>
    <definedName name="MANO122">#REF!</definedName>
    <definedName name="MANO123">#REF!</definedName>
    <definedName name="MANO124">#REF!</definedName>
    <definedName name="MANO125">#REF!</definedName>
    <definedName name="MANO126">#REF!</definedName>
    <definedName name="MANO127">#REF!</definedName>
    <definedName name="MANO128">#REF!</definedName>
    <definedName name="MANO129">#REF!</definedName>
    <definedName name="MANO13">#REF!</definedName>
    <definedName name="MANO130">#REF!</definedName>
    <definedName name="MANO131">#REF!</definedName>
    <definedName name="MANO132">#REF!</definedName>
    <definedName name="MANO133">#REF!</definedName>
    <definedName name="MANO134">#REF!</definedName>
    <definedName name="MANO135">#REF!</definedName>
    <definedName name="MANO136">#REF!</definedName>
    <definedName name="MANO137">#REF!</definedName>
    <definedName name="MANO138">#REF!</definedName>
    <definedName name="MANO139">#REF!</definedName>
    <definedName name="MANO14">#REF!</definedName>
    <definedName name="MANO140">#REF!</definedName>
    <definedName name="MANO141">#REF!</definedName>
    <definedName name="MANO142">#REF!</definedName>
    <definedName name="MANO143">#REF!</definedName>
    <definedName name="MANO144">#REF!</definedName>
    <definedName name="MANO145">#REF!</definedName>
    <definedName name="MANO146">#REF!</definedName>
    <definedName name="MANO147">#REF!</definedName>
    <definedName name="MANO148">#REF!</definedName>
    <definedName name="MANO149">#REF!</definedName>
    <definedName name="MANO15">#REF!</definedName>
    <definedName name="MANO150">#REF!</definedName>
    <definedName name="MANO151">#REF!</definedName>
    <definedName name="MANO152">#REF!</definedName>
    <definedName name="MANO153">#REF!</definedName>
    <definedName name="MANO154">#REF!</definedName>
    <definedName name="MANO155">#REF!</definedName>
    <definedName name="MANO156">#REF!</definedName>
    <definedName name="MANO157">#REF!</definedName>
    <definedName name="MANO158">#REF!</definedName>
    <definedName name="MANO159">#REF!</definedName>
    <definedName name="MANO16">#REF!</definedName>
    <definedName name="MANO160">#REF!</definedName>
    <definedName name="MANO161">#REF!</definedName>
    <definedName name="MANO162">#REF!</definedName>
    <definedName name="MANO163">#REF!</definedName>
    <definedName name="MANO164">#REF!</definedName>
    <definedName name="MANO165">#REF!</definedName>
    <definedName name="MANO166">#REF!</definedName>
    <definedName name="MANO167">#REF!</definedName>
    <definedName name="MANO168">#REF!</definedName>
    <definedName name="MANO169">#REF!</definedName>
    <definedName name="MANO17">#REF!</definedName>
    <definedName name="MANO170">#REF!</definedName>
    <definedName name="MANO171">#REF!</definedName>
    <definedName name="MANO172">#REF!</definedName>
    <definedName name="MANO173">#REF!</definedName>
    <definedName name="MANO174">#REF!</definedName>
    <definedName name="MANO175">#REF!</definedName>
    <definedName name="MANO176">#REF!</definedName>
    <definedName name="MANO177">#REF!</definedName>
    <definedName name="MANO178">#REF!</definedName>
    <definedName name="MANO179">#REF!</definedName>
    <definedName name="MANO18">#REF!</definedName>
    <definedName name="MANO180">#REF!</definedName>
    <definedName name="MANO181">#REF!</definedName>
    <definedName name="MANO182">#REF!</definedName>
    <definedName name="MANO183">#REF!</definedName>
    <definedName name="MANO184">#REF!</definedName>
    <definedName name="MANO185">#REF!</definedName>
    <definedName name="MANO186">#REF!</definedName>
    <definedName name="MANO187">#REF!</definedName>
    <definedName name="MANO188">#REF!</definedName>
    <definedName name="MANO189">#REF!</definedName>
    <definedName name="MANO19">#REF!</definedName>
    <definedName name="MANO190">#REF!</definedName>
    <definedName name="MANO191">#REF!</definedName>
    <definedName name="MANO192">#REF!</definedName>
    <definedName name="MANO193">#REF!</definedName>
    <definedName name="MANO194">#REF!</definedName>
    <definedName name="MANO195">#REF!</definedName>
    <definedName name="MANO196">#REF!</definedName>
    <definedName name="MANO197">#REF!</definedName>
    <definedName name="MANO198">#REF!</definedName>
    <definedName name="MANO199">#REF!</definedName>
    <definedName name="MANO2">#REF!</definedName>
    <definedName name="MANO20">#REF!</definedName>
    <definedName name="MANO200">#REF!</definedName>
    <definedName name="MANO201">#REF!</definedName>
    <definedName name="MANO202">#REF!</definedName>
    <definedName name="MANO203">#REF!</definedName>
    <definedName name="MANO204">#REF!</definedName>
    <definedName name="MANO205">#REF!</definedName>
    <definedName name="MANO206">#REF!</definedName>
    <definedName name="MANO207">#REF!</definedName>
    <definedName name="MANO208">#REF!</definedName>
    <definedName name="MANO209">#REF!</definedName>
    <definedName name="MANO21">#REF!</definedName>
    <definedName name="MANO210">#REF!</definedName>
    <definedName name="MANO211">#REF!</definedName>
    <definedName name="MANO212">#REF!</definedName>
    <definedName name="MANO213">#REF!</definedName>
    <definedName name="MANO214">#REF!</definedName>
    <definedName name="MANO215">#REF!</definedName>
    <definedName name="MANO216">#REF!</definedName>
    <definedName name="MANO217">#REF!</definedName>
    <definedName name="MANO218">#REF!</definedName>
    <definedName name="MANO219">#REF!</definedName>
    <definedName name="MANO22">#REF!</definedName>
    <definedName name="MANO220">#REF!</definedName>
    <definedName name="MANO221">#REF!</definedName>
    <definedName name="MANO222">#REF!</definedName>
    <definedName name="MANO223">#REF!</definedName>
    <definedName name="MANO224">#REF!</definedName>
    <definedName name="MANO225">#REF!</definedName>
    <definedName name="MANO226">#REF!</definedName>
    <definedName name="MANO227">#REF!</definedName>
    <definedName name="MANO228">#REF!</definedName>
    <definedName name="MANO229">#REF!</definedName>
    <definedName name="MANO23">#REF!</definedName>
    <definedName name="MANO230">#REF!</definedName>
    <definedName name="MANO231">#REF!</definedName>
    <definedName name="MANO232">#REF!</definedName>
    <definedName name="MANO233">#REF!</definedName>
    <definedName name="MANO234">#REF!</definedName>
    <definedName name="MANO235">#REF!</definedName>
    <definedName name="MANO236">#REF!</definedName>
    <definedName name="MANO237">#REF!</definedName>
    <definedName name="MANO238">#REF!</definedName>
    <definedName name="MANO239">#REF!</definedName>
    <definedName name="MANO24">#REF!</definedName>
    <definedName name="MANO240">#REF!</definedName>
    <definedName name="MANO241">#REF!</definedName>
    <definedName name="MANO242">#REF!</definedName>
    <definedName name="MANO243">#REF!</definedName>
    <definedName name="MANO244">#REF!</definedName>
    <definedName name="MANO245">#REF!</definedName>
    <definedName name="MANO246">#REF!</definedName>
    <definedName name="MANO247">#REF!</definedName>
    <definedName name="MANO248">#REF!</definedName>
    <definedName name="MANO249">#REF!</definedName>
    <definedName name="MANO25">#REF!</definedName>
    <definedName name="MANO250">#REF!</definedName>
    <definedName name="MANO251">#REF!</definedName>
    <definedName name="MANO252">#REF!</definedName>
    <definedName name="MANO253">#REF!</definedName>
    <definedName name="MANO254">#REF!</definedName>
    <definedName name="MANO255">#REF!</definedName>
    <definedName name="MANO256">#REF!</definedName>
    <definedName name="MANO257">#REF!</definedName>
    <definedName name="MANO258">#REF!</definedName>
    <definedName name="MANO259">#REF!</definedName>
    <definedName name="MANO26">#REF!</definedName>
    <definedName name="MANO260">#REF!</definedName>
    <definedName name="MANO261">#REF!</definedName>
    <definedName name="MANO262">#REF!</definedName>
    <definedName name="MANO263">#REF!</definedName>
    <definedName name="MANO264">#REF!</definedName>
    <definedName name="MANO265">#REF!</definedName>
    <definedName name="MANO266">#REF!</definedName>
    <definedName name="MANO267">#REF!</definedName>
    <definedName name="MANO268">#REF!</definedName>
    <definedName name="MANO269">#REF!</definedName>
    <definedName name="MANO27">#REF!</definedName>
    <definedName name="MANO270">#REF!</definedName>
    <definedName name="MANO271">#REF!</definedName>
    <definedName name="MANO272">#REF!</definedName>
    <definedName name="MANO273">#REF!</definedName>
    <definedName name="MANO274">#REF!</definedName>
    <definedName name="MANO275">#REF!</definedName>
    <definedName name="MANO276">#REF!</definedName>
    <definedName name="MANO277">#REF!</definedName>
    <definedName name="MANO278">#REF!</definedName>
    <definedName name="MANO279">#REF!</definedName>
    <definedName name="MANO28">#REF!</definedName>
    <definedName name="MANO280">#REF!</definedName>
    <definedName name="MANO281">#REF!</definedName>
    <definedName name="MANO282">#REF!</definedName>
    <definedName name="MANO283">#REF!</definedName>
    <definedName name="MANO284">#REF!</definedName>
    <definedName name="MANO285">#REF!</definedName>
    <definedName name="MANO286">#REF!</definedName>
    <definedName name="MANO287">#REF!</definedName>
    <definedName name="MANO288">#REF!</definedName>
    <definedName name="MANO289">#REF!</definedName>
    <definedName name="MANO29">#REF!</definedName>
    <definedName name="MANO290">#REF!</definedName>
    <definedName name="MANO291">#REF!</definedName>
    <definedName name="MANO292">#REF!</definedName>
    <definedName name="MANO293">#REF!</definedName>
    <definedName name="MANO294">#REF!</definedName>
    <definedName name="MANO295">#REF!</definedName>
    <definedName name="MANO296">#REF!</definedName>
    <definedName name="MANO297">#REF!</definedName>
    <definedName name="MANO298">#REF!</definedName>
    <definedName name="MANO299">#REF!</definedName>
    <definedName name="MANO3">#REF!</definedName>
    <definedName name="MANO30">#REF!</definedName>
    <definedName name="MANO300">#REF!</definedName>
    <definedName name="MANO301">#REF!</definedName>
    <definedName name="MANO302">#REF!</definedName>
    <definedName name="MANO303">#REF!</definedName>
    <definedName name="MANO304">#REF!</definedName>
    <definedName name="MANO305">#REF!</definedName>
    <definedName name="MANO306">#REF!</definedName>
    <definedName name="MANO307">#REF!</definedName>
    <definedName name="MANO308">#REF!</definedName>
    <definedName name="MANO309">#REF!</definedName>
    <definedName name="MANO31">#REF!</definedName>
    <definedName name="MANO310">#REF!</definedName>
    <definedName name="mano310.">#REF!</definedName>
    <definedName name="MANO311">#REF!</definedName>
    <definedName name="MANO312">#REF!</definedName>
    <definedName name="MANO313">#REF!</definedName>
    <definedName name="MANO314">#REF!</definedName>
    <definedName name="MANO315">#REF!</definedName>
    <definedName name="MANO316">#REF!</definedName>
    <definedName name="MANO317">#REF!</definedName>
    <definedName name="MANO318">#REF!</definedName>
    <definedName name="MANO319">#REF!</definedName>
    <definedName name="MANO32">#REF!</definedName>
    <definedName name="MANO320">#REF!</definedName>
    <definedName name="MANO321">#REF!</definedName>
    <definedName name="MANO322">#REF!</definedName>
    <definedName name="MANO323">#REF!</definedName>
    <definedName name="MANO324">#REF!</definedName>
    <definedName name="MANO325">#REF!</definedName>
    <definedName name="MANO326">#REF!</definedName>
    <definedName name="MANO327">#REF!</definedName>
    <definedName name="MANO328">#REF!</definedName>
    <definedName name="MANO329">#REF!</definedName>
    <definedName name="MANO33">#REF!</definedName>
    <definedName name="MANO330">#REF!</definedName>
    <definedName name="MANO331">#REF!</definedName>
    <definedName name="MANO332">#REF!</definedName>
    <definedName name="MANO333">#REF!</definedName>
    <definedName name="MANO334">#REF!</definedName>
    <definedName name="MANO335">#REF!</definedName>
    <definedName name="MANO336">#REF!</definedName>
    <definedName name="MANO337">#REF!</definedName>
    <definedName name="MANO338">#REF!</definedName>
    <definedName name="MANO339">#REF!</definedName>
    <definedName name="MANO34">#REF!</definedName>
    <definedName name="MANO340">#REF!</definedName>
    <definedName name="MANO341">#REF!</definedName>
    <definedName name="MANO342">#REF!</definedName>
    <definedName name="MANO343">#REF!</definedName>
    <definedName name="MANO344">#REF!</definedName>
    <definedName name="MANO345">#REF!</definedName>
    <definedName name="MANO346">#REF!</definedName>
    <definedName name="MANO347">#REF!</definedName>
    <definedName name="MANO348">#REF!</definedName>
    <definedName name="MANO349">#REF!</definedName>
    <definedName name="MANO35">#REF!</definedName>
    <definedName name="MANO350">#REF!</definedName>
    <definedName name="MANO351">#REF!</definedName>
    <definedName name="MANO352">#REF!</definedName>
    <definedName name="MANO353">#REF!</definedName>
    <definedName name="MANO354">#REF!</definedName>
    <definedName name="MANO355">#REF!</definedName>
    <definedName name="MANO356">#REF!</definedName>
    <definedName name="MANO357">#REF!</definedName>
    <definedName name="MANO358">#REF!</definedName>
    <definedName name="MANO359">#REF!</definedName>
    <definedName name="MANO36">#REF!</definedName>
    <definedName name="MANO360">#REF!</definedName>
    <definedName name="MANO361">#REF!</definedName>
    <definedName name="MANO362">#REF!</definedName>
    <definedName name="MANO363">#REF!</definedName>
    <definedName name="MANO364">#REF!</definedName>
    <definedName name="MANO365">#REF!</definedName>
    <definedName name="MANO366">#REF!</definedName>
    <definedName name="MANO367">#REF!</definedName>
    <definedName name="MANO368">#REF!</definedName>
    <definedName name="MANO369">#REF!</definedName>
    <definedName name="MANO37">#REF!</definedName>
    <definedName name="MANO370">#REF!</definedName>
    <definedName name="MANO371">#REF!</definedName>
    <definedName name="MANO372">#REF!</definedName>
    <definedName name="MANO373">#REF!</definedName>
    <definedName name="MANO374">#REF!</definedName>
    <definedName name="MANO375">#REF!</definedName>
    <definedName name="MANO376">#REF!</definedName>
    <definedName name="MANO377">#REF!</definedName>
    <definedName name="MANO378">#REF!</definedName>
    <definedName name="MANO379">#REF!</definedName>
    <definedName name="MANO38">#REF!</definedName>
    <definedName name="MANO380">#REF!</definedName>
    <definedName name="MANO381">#REF!</definedName>
    <definedName name="MANO382">#REF!</definedName>
    <definedName name="MANO383">#REF!</definedName>
    <definedName name="MANO384">#REF!</definedName>
    <definedName name="MANO385">#REF!</definedName>
    <definedName name="MANO386">#REF!</definedName>
    <definedName name="MANO387">#REF!</definedName>
    <definedName name="MANO388">#REF!</definedName>
    <definedName name="MANO389">#REF!</definedName>
    <definedName name="MANO39">#REF!</definedName>
    <definedName name="MANO390">#REF!</definedName>
    <definedName name="MANO391">#REF!</definedName>
    <definedName name="MANO392">#REF!</definedName>
    <definedName name="MANO393">#REF!</definedName>
    <definedName name="MANO394">#REF!</definedName>
    <definedName name="MANO395">#REF!</definedName>
    <definedName name="MANO396">#REF!</definedName>
    <definedName name="MANO397">#REF!</definedName>
    <definedName name="MANO398">#REF!</definedName>
    <definedName name="MANO399">#REF!</definedName>
    <definedName name="MANO4">#REF!</definedName>
    <definedName name="MANO40">#REF!</definedName>
    <definedName name="MANO400">#REF!</definedName>
    <definedName name="MANO401">#REF!</definedName>
    <definedName name="MANO402">#REF!</definedName>
    <definedName name="MANO403">#REF!</definedName>
    <definedName name="MANO404">#REF!</definedName>
    <definedName name="MANO405">#REF!</definedName>
    <definedName name="MANO406">#REF!</definedName>
    <definedName name="MANO407">#REF!</definedName>
    <definedName name="MANO408">#REF!</definedName>
    <definedName name="MANO409">#REF!</definedName>
    <definedName name="MANO41">#REF!</definedName>
    <definedName name="MANO410">#REF!</definedName>
    <definedName name="MANO411">#REF!</definedName>
    <definedName name="MANO412">#REF!</definedName>
    <definedName name="MANO413">#REF!</definedName>
    <definedName name="MANO414">#REF!</definedName>
    <definedName name="MANO415">#REF!</definedName>
    <definedName name="MANO416">#REF!</definedName>
    <definedName name="MANO417">#REF!</definedName>
    <definedName name="MANO418">#REF!</definedName>
    <definedName name="MANO419">#REF!</definedName>
    <definedName name="MANO42">#REF!</definedName>
    <definedName name="MANO420">#REF!</definedName>
    <definedName name="MANO421">#REF!</definedName>
    <definedName name="MANO422">#REF!</definedName>
    <definedName name="MANO423">#REF!</definedName>
    <definedName name="MANO424">#REF!</definedName>
    <definedName name="MANO425">#REF!</definedName>
    <definedName name="MANO426">#REF!</definedName>
    <definedName name="MANO427">#REF!</definedName>
    <definedName name="MANO428">#REF!</definedName>
    <definedName name="MANO429">#REF!</definedName>
    <definedName name="MANO43">#REF!</definedName>
    <definedName name="MANO430">#REF!</definedName>
    <definedName name="MANO431">#REF!</definedName>
    <definedName name="MANO432">#REF!</definedName>
    <definedName name="MANO433">#REF!</definedName>
    <definedName name="MANO434">#REF!</definedName>
    <definedName name="MANO435">#REF!</definedName>
    <definedName name="MANO436">#REF!</definedName>
    <definedName name="MANO437">#REF!</definedName>
    <definedName name="MANO438">#REF!</definedName>
    <definedName name="MANO439">#REF!</definedName>
    <definedName name="MANO44">#REF!</definedName>
    <definedName name="MANO440">#REF!</definedName>
    <definedName name="MANO441">#REF!</definedName>
    <definedName name="MANO442">#REF!</definedName>
    <definedName name="MANO443">#REF!</definedName>
    <definedName name="MANO444">#REF!</definedName>
    <definedName name="MANO445">#REF!</definedName>
    <definedName name="MANO446">#REF!</definedName>
    <definedName name="MANO447">#REF!</definedName>
    <definedName name="MANO448">#REF!</definedName>
    <definedName name="MANO449">#REF!</definedName>
    <definedName name="MANO45">#REF!</definedName>
    <definedName name="MANO450">#REF!</definedName>
    <definedName name="MANO451">#REF!</definedName>
    <definedName name="MANO452">#REF!</definedName>
    <definedName name="MANO453">#REF!</definedName>
    <definedName name="MANO454">#REF!</definedName>
    <definedName name="MANO455">#REF!</definedName>
    <definedName name="MANO456">#REF!</definedName>
    <definedName name="MANO457">#REF!</definedName>
    <definedName name="MANO458">#REF!</definedName>
    <definedName name="MANO459">#REF!</definedName>
    <definedName name="MANO46">#REF!</definedName>
    <definedName name="MANO460">#REF!</definedName>
    <definedName name="MANO461">#REF!</definedName>
    <definedName name="MANO462">#REF!</definedName>
    <definedName name="MANO463">#REF!</definedName>
    <definedName name="MANO464">#REF!</definedName>
    <definedName name="MANO465">#REF!</definedName>
    <definedName name="MANO466">#REF!</definedName>
    <definedName name="MANO467">#REF!</definedName>
    <definedName name="MANO468">#REF!</definedName>
    <definedName name="MANO469">#REF!</definedName>
    <definedName name="MANO47">#REF!</definedName>
    <definedName name="MANO470">#REF!</definedName>
    <definedName name="MANO471">#REF!</definedName>
    <definedName name="MANO472">#REF!</definedName>
    <definedName name="MANO473">#REF!</definedName>
    <definedName name="MANO474">#REF!</definedName>
    <definedName name="MANO475">#REF!</definedName>
    <definedName name="MANO476">#REF!</definedName>
    <definedName name="MANO477">#REF!</definedName>
    <definedName name="MANO478">#REF!</definedName>
    <definedName name="MANO479">#REF!</definedName>
    <definedName name="MANO48">#REF!</definedName>
    <definedName name="MANO480">#REF!</definedName>
    <definedName name="MANO481">#REF!</definedName>
    <definedName name="MANO482">#REF!</definedName>
    <definedName name="MANO483">#REF!</definedName>
    <definedName name="MANO484">#REF!</definedName>
    <definedName name="MANO485">#REF!</definedName>
    <definedName name="MANO486">#REF!</definedName>
    <definedName name="MANO487">#REF!</definedName>
    <definedName name="MANO488">#REF!</definedName>
    <definedName name="MANO489">#REF!</definedName>
    <definedName name="MANO49">#REF!</definedName>
    <definedName name="MANO490">#REF!</definedName>
    <definedName name="MANO491">#REF!</definedName>
    <definedName name="MANO492">#REF!</definedName>
    <definedName name="MANO493">#REF!</definedName>
    <definedName name="MANO494">#REF!</definedName>
    <definedName name="MANO495">#REF!</definedName>
    <definedName name="MANO496">#REF!</definedName>
    <definedName name="MANO497">#REF!</definedName>
    <definedName name="MANO498">#REF!</definedName>
    <definedName name="MANO499">#REF!</definedName>
    <definedName name="MANO5">#REF!</definedName>
    <definedName name="MANO50">#REF!</definedName>
    <definedName name="MANO500">#REF!</definedName>
    <definedName name="MANO501">#REF!</definedName>
    <definedName name="MANO502">#REF!</definedName>
    <definedName name="MANO503">#REF!</definedName>
    <definedName name="MANO504">#REF!</definedName>
    <definedName name="MANO505">#REF!</definedName>
    <definedName name="MANO506">#REF!</definedName>
    <definedName name="MANO507">#REF!</definedName>
    <definedName name="MANO508">#REF!</definedName>
    <definedName name="MANO509">#REF!</definedName>
    <definedName name="MANO51">#REF!</definedName>
    <definedName name="MANO510">#REF!</definedName>
    <definedName name="MANO511">#REF!</definedName>
    <definedName name="MANO512">#REF!</definedName>
    <definedName name="MANO513">#REF!</definedName>
    <definedName name="MANO514">#REF!</definedName>
    <definedName name="MANO515">#REF!</definedName>
    <definedName name="MANO516">#REF!</definedName>
    <definedName name="MANO517">#REF!</definedName>
    <definedName name="MANO518">#REF!</definedName>
    <definedName name="MANO519">#REF!</definedName>
    <definedName name="MANO52">#REF!</definedName>
    <definedName name="MANO520">#REF!</definedName>
    <definedName name="MANO521">#REF!</definedName>
    <definedName name="MANO522">#REF!</definedName>
    <definedName name="MANO523">#REF!</definedName>
    <definedName name="MANO524">#REF!</definedName>
    <definedName name="MANO525">#REF!</definedName>
    <definedName name="MANO526">#REF!</definedName>
    <definedName name="MANO527">#REF!</definedName>
    <definedName name="MANO528">#REF!</definedName>
    <definedName name="MANO529">#REF!</definedName>
    <definedName name="MANO53">#REF!</definedName>
    <definedName name="MANO530">#REF!</definedName>
    <definedName name="MANO531">#REF!</definedName>
    <definedName name="MANO532">#REF!</definedName>
    <definedName name="MANO533">#REF!</definedName>
    <definedName name="MANO534">#REF!</definedName>
    <definedName name="MANO535">#REF!</definedName>
    <definedName name="MANO536">#REF!</definedName>
    <definedName name="MANO537">#REF!</definedName>
    <definedName name="MANO538">#REF!</definedName>
    <definedName name="MANO539">#REF!</definedName>
    <definedName name="MANO54">#REF!</definedName>
    <definedName name="MANO540">#REF!</definedName>
    <definedName name="MANO541">#REF!</definedName>
    <definedName name="MANO542">#REF!</definedName>
    <definedName name="MANO543">#REF!</definedName>
    <definedName name="MANO544">#REF!</definedName>
    <definedName name="MANO545">#REF!</definedName>
    <definedName name="MANO546">#REF!</definedName>
    <definedName name="MANO547">#REF!</definedName>
    <definedName name="MANO548">#REF!</definedName>
    <definedName name="MANO549">#REF!</definedName>
    <definedName name="MANO55">#REF!</definedName>
    <definedName name="MANO550">#REF!</definedName>
    <definedName name="MANO551">#REF!</definedName>
    <definedName name="MANO552">#REF!</definedName>
    <definedName name="MANO553">#REF!</definedName>
    <definedName name="MANO554">#REF!</definedName>
    <definedName name="MANO555">#REF!</definedName>
    <definedName name="MANO556">#REF!</definedName>
    <definedName name="MANO557">#REF!</definedName>
    <definedName name="MANO558">#REF!</definedName>
    <definedName name="MANO559">#REF!</definedName>
    <definedName name="MANO56">#REF!</definedName>
    <definedName name="MANO560">#REF!</definedName>
    <definedName name="MANO561">#REF!</definedName>
    <definedName name="MANO562">#REF!</definedName>
    <definedName name="MANO563">#REF!</definedName>
    <definedName name="MANO564">#REF!</definedName>
    <definedName name="MANO565">#REF!</definedName>
    <definedName name="MANO566">#REF!</definedName>
    <definedName name="MANO567">#REF!</definedName>
    <definedName name="MANO568">#REF!</definedName>
    <definedName name="MANO569">#REF!</definedName>
    <definedName name="MANO57">#REF!</definedName>
    <definedName name="MANO570">#REF!</definedName>
    <definedName name="MANO571">#REF!</definedName>
    <definedName name="MANO572">#REF!</definedName>
    <definedName name="MANO573">#REF!</definedName>
    <definedName name="MANO574">#REF!</definedName>
    <definedName name="MANO575">#REF!</definedName>
    <definedName name="MANO576">#REF!</definedName>
    <definedName name="MANO577">#REF!</definedName>
    <definedName name="MANO578">#REF!</definedName>
    <definedName name="MANO579">#REF!</definedName>
    <definedName name="MANO58">#REF!</definedName>
    <definedName name="MANO580">#REF!</definedName>
    <definedName name="MANO581">#REF!</definedName>
    <definedName name="MANO582">#REF!</definedName>
    <definedName name="MANO583">#REF!</definedName>
    <definedName name="MANO584">#REF!</definedName>
    <definedName name="MANO585">#REF!</definedName>
    <definedName name="MANO586">#REF!</definedName>
    <definedName name="MANO587">#REF!</definedName>
    <definedName name="MANO588">#REF!</definedName>
    <definedName name="MANO589">#REF!</definedName>
    <definedName name="MANO59">#REF!</definedName>
    <definedName name="MANO590">#REF!</definedName>
    <definedName name="MANO591">#REF!</definedName>
    <definedName name="MANO592">#REF!</definedName>
    <definedName name="MANO593">#REF!</definedName>
    <definedName name="MANO594">#REF!</definedName>
    <definedName name="MANO595">#REF!</definedName>
    <definedName name="MANO596">#REF!</definedName>
    <definedName name="MANO597">#REF!</definedName>
    <definedName name="MANO598">#REF!</definedName>
    <definedName name="MANO599">#REF!</definedName>
    <definedName name="MANO6">#REF!</definedName>
    <definedName name="MANO60">#REF!</definedName>
    <definedName name="MANO600">#REF!</definedName>
    <definedName name="MANO601">#REF!</definedName>
    <definedName name="MANO602">#REF!</definedName>
    <definedName name="MANO603">#REF!</definedName>
    <definedName name="MANO604">#REF!</definedName>
    <definedName name="MANO605">#REF!</definedName>
    <definedName name="MANO606">#REF!</definedName>
    <definedName name="MANO607">#REF!</definedName>
    <definedName name="MANO608">#REF!</definedName>
    <definedName name="MANO609">#REF!</definedName>
    <definedName name="MANO61">#REF!</definedName>
    <definedName name="MANO610">#REF!</definedName>
    <definedName name="MANO611">#REF!</definedName>
    <definedName name="MANO612">#REF!</definedName>
    <definedName name="MANO613">#REF!</definedName>
    <definedName name="MANO614">#REF!</definedName>
    <definedName name="MANO615">#REF!</definedName>
    <definedName name="MANO616">#REF!</definedName>
    <definedName name="MANO617">#REF!</definedName>
    <definedName name="MANO618">#REF!</definedName>
    <definedName name="MANO619">#REF!</definedName>
    <definedName name="MANO62">#REF!</definedName>
    <definedName name="MANO620">#REF!</definedName>
    <definedName name="MANO621">#REF!</definedName>
    <definedName name="MANO622">#REF!</definedName>
    <definedName name="MANO623">#REF!</definedName>
    <definedName name="MANO624">#REF!</definedName>
    <definedName name="MANO625">#REF!</definedName>
    <definedName name="MANO626">#REF!</definedName>
    <definedName name="MANO627">#REF!</definedName>
    <definedName name="MANO628">#REF!</definedName>
    <definedName name="MANO629">#REF!</definedName>
    <definedName name="MANO63">#REF!</definedName>
    <definedName name="MANO630">#REF!</definedName>
    <definedName name="MANO631">#REF!</definedName>
    <definedName name="MANO632">#REF!</definedName>
    <definedName name="MANO633">#REF!</definedName>
    <definedName name="MANO634">#REF!</definedName>
    <definedName name="MANO635">#REF!</definedName>
    <definedName name="MANO636">#REF!</definedName>
    <definedName name="MANO637">#REF!</definedName>
    <definedName name="MANO638">#REF!</definedName>
    <definedName name="MANO639">#REF!</definedName>
    <definedName name="MANO64">#REF!</definedName>
    <definedName name="MANO640">#REF!</definedName>
    <definedName name="MANO641">#REF!</definedName>
    <definedName name="MANO642">#REF!</definedName>
    <definedName name="MANO643">#REF!</definedName>
    <definedName name="MANO644">#REF!</definedName>
    <definedName name="MANO645">#REF!</definedName>
    <definedName name="MANO646">#REF!</definedName>
    <definedName name="MANO647">#REF!</definedName>
    <definedName name="MANO648">#REF!</definedName>
    <definedName name="MANO649">#REF!</definedName>
    <definedName name="MANO65">#REF!</definedName>
    <definedName name="MANO650">#REF!</definedName>
    <definedName name="MANO651">#REF!</definedName>
    <definedName name="MANO652">#REF!</definedName>
    <definedName name="MANO653">#REF!</definedName>
    <definedName name="MANO654">#REF!</definedName>
    <definedName name="MANO655">#REF!</definedName>
    <definedName name="MANO656">#REF!</definedName>
    <definedName name="MANO657">#REF!</definedName>
    <definedName name="MANO658">#REF!</definedName>
    <definedName name="MANO659">#REF!</definedName>
    <definedName name="MANO66">#REF!</definedName>
    <definedName name="MANO660">#REF!</definedName>
    <definedName name="MANO661">#REF!</definedName>
    <definedName name="MANO662">#REF!</definedName>
    <definedName name="MANO663">#REF!</definedName>
    <definedName name="MANO664">#REF!</definedName>
    <definedName name="MANO665">#REF!</definedName>
    <definedName name="MANO666">#REF!</definedName>
    <definedName name="MANO667">#REF!</definedName>
    <definedName name="MANO668">#REF!</definedName>
    <definedName name="MANO669">#REF!</definedName>
    <definedName name="MANO67">#REF!</definedName>
    <definedName name="MANO670">#REF!</definedName>
    <definedName name="MANO671">#REF!</definedName>
    <definedName name="MANO672">#REF!</definedName>
    <definedName name="MANO673">#REF!</definedName>
    <definedName name="MANO674">#REF!</definedName>
    <definedName name="MANO675">#REF!</definedName>
    <definedName name="MANO676">#REF!</definedName>
    <definedName name="MANO677">#REF!</definedName>
    <definedName name="MANO678">#REF!</definedName>
    <definedName name="MANO679">#REF!</definedName>
    <definedName name="MANO68">#REF!</definedName>
    <definedName name="MANO680">#REF!</definedName>
    <definedName name="MANO681">#REF!</definedName>
    <definedName name="MANO682">#REF!</definedName>
    <definedName name="MANO683">#REF!</definedName>
    <definedName name="MANO684">#REF!</definedName>
    <definedName name="MANO685">#REF!</definedName>
    <definedName name="MANO686">#REF!</definedName>
    <definedName name="MANO687">#REF!</definedName>
    <definedName name="MANO688">#REF!</definedName>
    <definedName name="MANO689">#REF!</definedName>
    <definedName name="MANO69">#REF!</definedName>
    <definedName name="MANO690">#REF!</definedName>
    <definedName name="MANO691">#REF!</definedName>
    <definedName name="MANO692">#REF!</definedName>
    <definedName name="MANO693">#REF!</definedName>
    <definedName name="MANO694">#REF!</definedName>
    <definedName name="MANO695">#REF!</definedName>
    <definedName name="MANO696">#REF!</definedName>
    <definedName name="MANO697">#REF!</definedName>
    <definedName name="MANO698">#REF!</definedName>
    <definedName name="MANO699">#REF!</definedName>
    <definedName name="MANO7">#REF!</definedName>
    <definedName name="MANO70">#REF!</definedName>
    <definedName name="MANO700">#REF!</definedName>
    <definedName name="MANO71">#REF!</definedName>
    <definedName name="MANO72">#REF!</definedName>
    <definedName name="MANO73">#REF!</definedName>
    <definedName name="MANO74">#REF!</definedName>
    <definedName name="MANO75">#REF!</definedName>
    <definedName name="MANO76">#REF!</definedName>
    <definedName name="MANO77">#REF!</definedName>
    <definedName name="MANO78">#REF!</definedName>
    <definedName name="MANO79">#REF!</definedName>
    <definedName name="MANO8">#REF!</definedName>
    <definedName name="MANO80">#REF!</definedName>
    <definedName name="MANO81">#REF!</definedName>
    <definedName name="MANO82">#REF!</definedName>
    <definedName name="MANO83">#REF!</definedName>
    <definedName name="MANO84">#REF!</definedName>
    <definedName name="MANO85">#REF!</definedName>
    <definedName name="MANO86">#REF!</definedName>
    <definedName name="MANO87">#REF!</definedName>
    <definedName name="MANO88">#REF!</definedName>
    <definedName name="MANO89">#REF!</definedName>
    <definedName name="MANO9">#REF!</definedName>
    <definedName name="MANO90">#REF!</definedName>
    <definedName name="MANO91">#REF!</definedName>
    <definedName name="MANO92">#REF!</definedName>
    <definedName name="MANO93">#REF!</definedName>
    <definedName name="MANO94">#REF!</definedName>
    <definedName name="MANO95">#REF!</definedName>
    <definedName name="MANO96">#REF!</definedName>
    <definedName name="MANO97">#REF!</definedName>
    <definedName name="MANO98">#REF!</definedName>
    <definedName name="MANO99">#REF!</definedName>
    <definedName name="MANODEOBRA">#REF!</definedName>
    <definedName name="ManoObra">#REF!</definedName>
    <definedName name="MANPOSTERIA">#REF!</definedName>
    <definedName name="MANSILLA_1">#REF!</definedName>
    <definedName name="MANSILLA_2">#REF!</definedName>
    <definedName name="MANSILLA_3">#REF!</definedName>
    <definedName name="MANSOL">#REF!</definedName>
    <definedName name="mantenimiento" localSheetId="5">#REF!</definedName>
    <definedName name="mantenimiento">#REF!</definedName>
    <definedName name="MANTO">#REF!</definedName>
    <definedName name="Manto_Fiber_GLass_600_XT">#REF!</definedName>
    <definedName name="MANUAL">#REF!</definedName>
    <definedName name="Manual_de_Operación_y_Mantenimiento">#REF!</definedName>
    <definedName name="manufactures_lead_time">#REF!</definedName>
    <definedName name="MANV">#REF!</definedName>
    <definedName name="MANVOL">#REF!</definedName>
    <definedName name="mao" localSheetId="10" hidden="1">{"TAB1",#N/A,TRUE,"GENERAL";"TAB2",#N/A,TRUE,"GENERAL";"TAB3",#N/A,TRUE,"GENERAL";"TAB4",#N/A,TRUE,"GENERAL";"TAB5",#N/A,TRUE,"GENERAL"}</definedName>
    <definedName name="mao" localSheetId="2" hidden="1">{"TAB1",#N/A,TRUE,"GENERAL";"TAB2",#N/A,TRUE,"GENERAL";"TAB3",#N/A,TRUE,"GENERAL";"TAB4",#N/A,TRUE,"GENERAL";"TAB5",#N/A,TRUE,"GENERAL"}</definedName>
    <definedName name="mao">#REF!</definedName>
    <definedName name="maow" localSheetId="10" hidden="1">{"via1",#N/A,TRUE,"general";"via2",#N/A,TRUE,"general";"via3",#N/A,TRUE,"general"}</definedName>
    <definedName name="maow" localSheetId="2" hidden="1">{"via1",#N/A,TRUE,"general";"via2",#N/A,TRUE,"general";"via3",#N/A,TRUE,"general"}</definedName>
    <definedName name="maow">#REF!</definedName>
    <definedName name="MAP">#REF!</definedName>
    <definedName name="maq">#REF!</definedName>
    <definedName name="MAQUINAR">#REF!</definedName>
    <definedName name="Maquinaria">#REF!</definedName>
    <definedName name="MAQUINARIAPESADA">#REF!</definedName>
    <definedName name="MAR" localSheetId="5">#REF!</definedName>
    <definedName name="MAR">#REF!</definedName>
    <definedName name="Mar_C">#REF!</definedName>
    <definedName name="mar00">#REF!</definedName>
    <definedName name="MarAbr">#REF!</definedName>
    <definedName name="marc06">#REF!</definedName>
    <definedName name="marco">#REF!</definedName>
    <definedName name="marco.puerta">#REF!</definedName>
    <definedName name="Marco_en_angulo">#REF!</definedName>
    <definedName name="Marco_en_Lamina_Cal._18_2.10x1.50_P_13">#REF!</definedName>
    <definedName name="Marco_en_Lamina_Cal._18_2.10x75_P_9">#REF!</definedName>
    <definedName name="Marco_en_Lamina_Cal._18_2.10x90_P_7">#REF!</definedName>
    <definedName name="Marco_en_Lamina_Cal._18_2.25x90_P_6">#REF!</definedName>
    <definedName name="Marco_en_Lamina_Cal._18_2.40x4.80__Corrediza__P_16">#REF!</definedName>
    <definedName name="MARCO_H">#REF!</definedName>
    <definedName name="Marco_lámina_cal_18_P_2">#REF!</definedName>
    <definedName name="Marco_lámina_cal_18_P_3">#REF!</definedName>
    <definedName name="Marco_lámina_cal_18_P_5">#REF!</definedName>
    <definedName name="Marco_mad.ventana_similar">#REF!</definedName>
    <definedName name="Marco_madera_puerta__2_05x0_7">#REF!</definedName>
    <definedName name="Marco_madera_puerta__2_05x0_7_11">#REF!</definedName>
    <definedName name="Marco_madera_puerta__2_05x0_9">#REF!</definedName>
    <definedName name="Marco_madera_puerta__2_05x0_9_11">#REF!</definedName>
    <definedName name="Marco_madera_puerta__2_05x1_4">#REF!</definedName>
    <definedName name="Marco_madera_puerta__2_05x1_4_11">#REF!</definedName>
    <definedName name="Marco_metal_puerta__0_80x2_20">#REF!</definedName>
    <definedName name="Marco_metal_puerta__0_80x2_20_11">#REF!</definedName>
    <definedName name="Marco_para_Segueta">#REF!</definedName>
    <definedName name="Marco_tapa_caja_de_inspeccion_ORNAMENTACION.">#REF!</definedName>
    <definedName name="MARCOS_EN_ALUMINIO">#REF!</definedName>
    <definedName name="Marcos_en_concreto_visto_para_ventana_de_correr_7.5_X_30_cm.">#REF!</definedName>
    <definedName name="marga" localSheetId="0">#REF!</definedName>
    <definedName name="marga" localSheetId="1">#REF!</definedName>
    <definedName name="marga">NA()</definedName>
    <definedName name="marga_1">NA()</definedName>
    <definedName name="marga_2">NA()</definedName>
    <definedName name="MargenComercial">#REF!</definedName>
    <definedName name="MargenFinanciero">#REF!</definedName>
    <definedName name="MARIA">#REF!</definedName>
    <definedName name="marina">#REF!</definedName>
    <definedName name="MARINOCDMB1">#REF!</definedName>
    <definedName name="MARINOCDMB2">#REF!</definedName>
    <definedName name="MARINOCDMB3">#REF!</definedName>
    <definedName name="MARINOMT1">#REF!</definedName>
    <definedName name="MARINOMT2">#REF!</definedName>
    <definedName name="Maritimo">#REF!</definedName>
    <definedName name="Marmol_Gris_Perla_L.e__25" localSheetId="5">#REF!</definedName>
    <definedName name="Marmol_Gris_Perla_L.e__25">#REF!</definedName>
    <definedName name="Marmol_Gris_Perla_L.e__30">#REF!</definedName>
    <definedName name="Marmol_Gris_Perla_L.e__40">#REF!</definedName>
    <definedName name="Marmol_Gris_Perla_L.e__50">#REF!</definedName>
    <definedName name="Marmol_Gris_Perla_L.e__80">#REF!</definedName>
    <definedName name="Mármol_negro_azabache">#REF!</definedName>
    <definedName name="Mármol_Travertino">#REF!</definedName>
    <definedName name="Marmolina">#REF!</definedName>
    <definedName name="marol">#REF!</definedName>
    <definedName name="marol1">#REF!</definedName>
    <definedName name="Marquesina_en_Lámina">#REF!</definedName>
    <definedName name="Marquesinas_en_lamina_puntos_fijos">#REF!</definedName>
    <definedName name="MARTA">#N/A</definedName>
    <definedName name="MARTHA">#REF!</definedName>
    <definedName name="MASILLA">#REF!</definedName>
    <definedName name="masor" localSheetId="10" hidden="1">{"via1",#N/A,TRUE,"general";"via2",#N/A,TRUE,"general";"via3",#N/A,TRUE,"general"}</definedName>
    <definedName name="masor" localSheetId="2" hidden="1">{"via1",#N/A,TRUE,"general";"via2",#N/A,TRUE,"general";"via3",#N/A,TRUE,"general"}</definedName>
    <definedName name="masor">#REF!</definedName>
    <definedName name="MAT" localSheetId="5">#REF!</definedName>
    <definedName name="MAT">#REF!</definedName>
    <definedName name="MAT.">#REF!</definedName>
    <definedName name="MAT_APU">#REF!</definedName>
    <definedName name="MAT_ELEC">#REF!</definedName>
    <definedName name="Mat_p__concreto_1_3_4_ArLP_Tr" localSheetId="5">#REF!</definedName>
    <definedName name="Mat_p__concreto_1_3_4_ArLP_Tr">#REF!</definedName>
    <definedName name="MATE">#REF!</definedName>
    <definedName name="MATE1">#REF!</definedName>
    <definedName name="MATE10">#REF!</definedName>
    <definedName name="MATE100">#REF!</definedName>
    <definedName name="MATE101">#REF!</definedName>
    <definedName name="MATE102">#REF!</definedName>
    <definedName name="MATE103">#REF!</definedName>
    <definedName name="MATE104">#REF!</definedName>
    <definedName name="MATE105">#REF!</definedName>
    <definedName name="MATE106">#REF!</definedName>
    <definedName name="MATE107">#REF!</definedName>
    <definedName name="MATE108">#REF!</definedName>
    <definedName name="MATE109">#REF!</definedName>
    <definedName name="MATE11">#REF!</definedName>
    <definedName name="MATE110">#REF!</definedName>
    <definedName name="MATE111">#REF!</definedName>
    <definedName name="MATE112">#REF!</definedName>
    <definedName name="MATE113">#REF!</definedName>
    <definedName name="MATE114">#REF!</definedName>
    <definedName name="MATE115">#REF!</definedName>
    <definedName name="MATE116">#REF!</definedName>
    <definedName name="MATE117">#REF!</definedName>
    <definedName name="MATE118">#REF!</definedName>
    <definedName name="MATE119">#REF!</definedName>
    <definedName name="MATE12">#REF!</definedName>
    <definedName name="MATE120">#REF!</definedName>
    <definedName name="MATE121">#REF!</definedName>
    <definedName name="MATE122">#REF!</definedName>
    <definedName name="MATE123">#REF!</definedName>
    <definedName name="MATE124">#REF!</definedName>
    <definedName name="MATE125">#REF!</definedName>
    <definedName name="MATE126">#REF!</definedName>
    <definedName name="MATE127">#REF!</definedName>
    <definedName name="MATE128">#REF!</definedName>
    <definedName name="MATE129">#REF!</definedName>
    <definedName name="MATE13">#REF!</definedName>
    <definedName name="MATE130">#REF!</definedName>
    <definedName name="MATE131">#REF!</definedName>
    <definedName name="MATE132">#REF!</definedName>
    <definedName name="MATE133">#REF!</definedName>
    <definedName name="MATE134">#REF!</definedName>
    <definedName name="MATE135">#REF!</definedName>
    <definedName name="MATE136">#REF!</definedName>
    <definedName name="MATE137">#REF!</definedName>
    <definedName name="MATE138">#REF!</definedName>
    <definedName name="MATE139">#REF!</definedName>
    <definedName name="MATE14">#REF!</definedName>
    <definedName name="MATE140">#REF!</definedName>
    <definedName name="MATE141">#REF!</definedName>
    <definedName name="MATE142">#REF!</definedName>
    <definedName name="MATE143">#REF!</definedName>
    <definedName name="MATE144">#REF!</definedName>
    <definedName name="MATE145">#REF!</definedName>
    <definedName name="MATE146">#REF!</definedName>
    <definedName name="MATE147">#REF!</definedName>
    <definedName name="MATE148">#REF!</definedName>
    <definedName name="MATE149">#REF!</definedName>
    <definedName name="MATE15">#REF!</definedName>
    <definedName name="MATE150">#REF!</definedName>
    <definedName name="MATE151">#REF!</definedName>
    <definedName name="MATE152">#REF!</definedName>
    <definedName name="MATE153">#REF!</definedName>
    <definedName name="MATE154">#REF!</definedName>
    <definedName name="MATE155">#REF!</definedName>
    <definedName name="MATE156">#REF!</definedName>
    <definedName name="MATE157">#REF!</definedName>
    <definedName name="MATE158">#REF!</definedName>
    <definedName name="MATE159">#REF!</definedName>
    <definedName name="MATE16">#REF!</definedName>
    <definedName name="MATE160">#REF!</definedName>
    <definedName name="MATE161">#REF!</definedName>
    <definedName name="MATE162">#REF!</definedName>
    <definedName name="MATE163">#REF!</definedName>
    <definedName name="MATE164">#REF!</definedName>
    <definedName name="MATE165">#REF!</definedName>
    <definedName name="MATE166">#REF!</definedName>
    <definedName name="MATE167">#REF!</definedName>
    <definedName name="MATE168">#REF!</definedName>
    <definedName name="MATE169">#REF!</definedName>
    <definedName name="MATE17">#REF!</definedName>
    <definedName name="MATE170">#REF!</definedName>
    <definedName name="MATE171">#REF!</definedName>
    <definedName name="MATE172">#REF!</definedName>
    <definedName name="MATE173">#REF!</definedName>
    <definedName name="MATE174">#REF!</definedName>
    <definedName name="MATE175">#REF!</definedName>
    <definedName name="MATE176">#REF!</definedName>
    <definedName name="MATE177">#REF!</definedName>
    <definedName name="MATE178">#REF!</definedName>
    <definedName name="MATE179">#REF!</definedName>
    <definedName name="MATE18">#REF!</definedName>
    <definedName name="MATE180">#REF!</definedName>
    <definedName name="MATE181">#REF!</definedName>
    <definedName name="MATE182">#REF!</definedName>
    <definedName name="MATE183">#REF!</definedName>
    <definedName name="MATE184">#REF!</definedName>
    <definedName name="MATE185">#REF!</definedName>
    <definedName name="MATE186">#REF!</definedName>
    <definedName name="MATE187">#REF!</definedName>
    <definedName name="MATE188">#REF!</definedName>
    <definedName name="MATE189">#REF!</definedName>
    <definedName name="MATE19">#REF!</definedName>
    <definedName name="MATE190">#REF!</definedName>
    <definedName name="MATE191">#REF!</definedName>
    <definedName name="MATE192">#REF!</definedName>
    <definedName name="MATE193">#REF!</definedName>
    <definedName name="MATE194">#REF!</definedName>
    <definedName name="MATE195">#REF!</definedName>
    <definedName name="MATE196">#REF!</definedName>
    <definedName name="MATE197">#REF!</definedName>
    <definedName name="MATE198">#REF!</definedName>
    <definedName name="MATE199">#REF!</definedName>
    <definedName name="MATE2">#REF!</definedName>
    <definedName name="MATE20">#REF!</definedName>
    <definedName name="MATE200">#REF!</definedName>
    <definedName name="MATE201">#REF!</definedName>
    <definedName name="MATE202">#REF!</definedName>
    <definedName name="MATE203">#REF!</definedName>
    <definedName name="MATE204">#REF!</definedName>
    <definedName name="MATE205">#REF!</definedName>
    <definedName name="MATE206">#REF!</definedName>
    <definedName name="MATE207">#REF!</definedName>
    <definedName name="MATE208">#REF!</definedName>
    <definedName name="MATE209">#REF!</definedName>
    <definedName name="MATE21">#REF!</definedName>
    <definedName name="MATE210">#REF!</definedName>
    <definedName name="MATE211">#REF!</definedName>
    <definedName name="MATE212">#REF!</definedName>
    <definedName name="MATE213">#REF!</definedName>
    <definedName name="MATE214">#REF!</definedName>
    <definedName name="MATE215">#REF!</definedName>
    <definedName name="MATE216">#REF!</definedName>
    <definedName name="MATE217">#REF!</definedName>
    <definedName name="MATE218">#REF!</definedName>
    <definedName name="MATE219">#REF!</definedName>
    <definedName name="MATE22">#REF!</definedName>
    <definedName name="MATE220">#REF!</definedName>
    <definedName name="MATE221">#REF!</definedName>
    <definedName name="MATE222">#REF!</definedName>
    <definedName name="MATE223">#REF!</definedName>
    <definedName name="MATE224">#REF!</definedName>
    <definedName name="MATE225">#REF!</definedName>
    <definedName name="MATE226">#REF!</definedName>
    <definedName name="MATE227">#REF!</definedName>
    <definedName name="MATE228">#REF!</definedName>
    <definedName name="MATE229">#REF!</definedName>
    <definedName name="MATE23">#REF!</definedName>
    <definedName name="MATE230">#REF!</definedName>
    <definedName name="MATE231">#REF!</definedName>
    <definedName name="MATE232">#REF!</definedName>
    <definedName name="MATE233">#REF!</definedName>
    <definedName name="MATE234">#REF!</definedName>
    <definedName name="MATE235">#REF!</definedName>
    <definedName name="MATE236">#REF!</definedName>
    <definedName name="MATE237">#REF!</definedName>
    <definedName name="MATE238">#REF!</definedName>
    <definedName name="MATE239">#REF!</definedName>
    <definedName name="MATE24">#REF!</definedName>
    <definedName name="MATE240">#REF!</definedName>
    <definedName name="MATE241">#REF!</definedName>
    <definedName name="MATE242">#REF!</definedName>
    <definedName name="MATE243">#REF!</definedName>
    <definedName name="MATE244">#REF!</definedName>
    <definedName name="MATE245">#REF!</definedName>
    <definedName name="MATE246">#REF!</definedName>
    <definedName name="MATE247">#REF!</definedName>
    <definedName name="MATE248">#REF!</definedName>
    <definedName name="MATE249">#REF!</definedName>
    <definedName name="MATE25">#REF!</definedName>
    <definedName name="MATE250">#REF!</definedName>
    <definedName name="MATE251">#REF!</definedName>
    <definedName name="MATE252">#REF!</definedName>
    <definedName name="MATE253">#REF!</definedName>
    <definedName name="MATE254">#REF!</definedName>
    <definedName name="MATE255">#REF!</definedName>
    <definedName name="MATE256">#REF!</definedName>
    <definedName name="MATE257">#REF!</definedName>
    <definedName name="MATE258">#REF!</definedName>
    <definedName name="MATE259">#REF!</definedName>
    <definedName name="MATE26">#REF!</definedName>
    <definedName name="MATE260">#REF!</definedName>
    <definedName name="MATE261">#REF!</definedName>
    <definedName name="MATE262">#REF!</definedName>
    <definedName name="MATE263">#REF!</definedName>
    <definedName name="MATE264">#REF!</definedName>
    <definedName name="MATE265">#REF!</definedName>
    <definedName name="MATE266">#REF!</definedName>
    <definedName name="MATE267">#REF!</definedName>
    <definedName name="MATE268">#REF!</definedName>
    <definedName name="MATE269">#REF!</definedName>
    <definedName name="MATE27">#REF!</definedName>
    <definedName name="MATE270">#REF!</definedName>
    <definedName name="MATE271">#REF!</definedName>
    <definedName name="MATE272">#REF!</definedName>
    <definedName name="MATE273">#REF!</definedName>
    <definedName name="MATE274">#REF!</definedName>
    <definedName name="MATE275">#REF!</definedName>
    <definedName name="MATE276">#REF!</definedName>
    <definedName name="MATE277">#REF!</definedName>
    <definedName name="MATE278">#REF!</definedName>
    <definedName name="MATE279">#REF!</definedName>
    <definedName name="MATE28">#REF!</definedName>
    <definedName name="MATE280">#REF!</definedName>
    <definedName name="MATE281">#REF!</definedName>
    <definedName name="MATE282">#REF!</definedName>
    <definedName name="MATE283">#REF!</definedName>
    <definedName name="MATE284">#REF!</definedName>
    <definedName name="MATE285">#REF!</definedName>
    <definedName name="MATE286">#REF!</definedName>
    <definedName name="MATE287">#REF!</definedName>
    <definedName name="MATE288">#REF!</definedName>
    <definedName name="MATE289">#REF!</definedName>
    <definedName name="MATE29">#REF!</definedName>
    <definedName name="MATE290">#REF!</definedName>
    <definedName name="MATE291">#REF!</definedName>
    <definedName name="MATE292">#REF!</definedName>
    <definedName name="MATE293">#REF!</definedName>
    <definedName name="MATE294">#REF!</definedName>
    <definedName name="MATE295">#REF!</definedName>
    <definedName name="MATE296">#REF!</definedName>
    <definedName name="MATE297">#REF!</definedName>
    <definedName name="MATE298">#REF!</definedName>
    <definedName name="MATE299">#REF!</definedName>
    <definedName name="MATE3">#REF!</definedName>
    <definedName name="MATE30">#REF!</definedName>
    <definedName name="MATE300">#REF!</definedName>
    <definedName name="MATE301">#REF!</definedName>
    <definedName name="MATE302">#REF!</definedName>
    <definedName name="MATE303">#REF!</definedName>
    <definedName name="MATE304">#REF!</definedName>
    <definedName name="MATE305">#REF!</definedName>
    <definedName name="MATE306">#REF!</definedName>
    <definedName name="MATE307">#REF!</definedName>
    <definedName name="MATE308">#REF!</definedName>
    <definedName name="MATE309">#REF!</definedName>
    <definedName name="MATE31">#REF!</definedName>
    <definedName name="MATE310">#REF!</definedName>
    <definedName name="MATE311">#REF!</definedName>
    <definedName name="MATE312">#REF!</definedName>
    <definedName name="MATE313">#REF!</definedName>
    <definedName name="MATE314">#REF!</definedName>
    <definedName name="MATE315">#REF!</definedName>
    <definedName name="MATE316">#REF!</definedName>
    <definedName name="MATE317">#REF!</definedName>
    <definedName name="MATE318">#REF!</definedName>
    <definedName name="MATE319">#REF!</definedName>
    <definedName name="MATE32">#REF!</definedName>
    <definedName name="MATE320">#REF!</definedName>
    <definedName name="MATE321">#REF!</definedName>
    <definedName name="MATE322">#REF!</definedName>
    <definedName name="MATE323">#REF!</definedName>
    <definedName name="MATE324">#REF!</definedName>
    <definedName name="MATE325">#REF!</definedName>
    <definedName name="MATE326">#REF!</definedName>
    <definedName name="MATE327">#REF!</definedName>
    <definedName name="MATE328">#REF!</definedName>
    <definedName name="MATE329">#REF!</definedName>
    <definedName name="MATE33">#REF!</definedName>
    <definedName name="MATE330">#REF!</definedName>
    <definedName name="MATE331">#REF!</definedName>
    <definedName name="MATE332">#REF!</definedName>
    <definedName name="MATE333">#REF!</definedName>
    <definedName name="MATE334">#REF!</definedName>
    <definedName name="MATE335">#REF!</definedName>
    <definedName name="MATE336">#REF!</definedName>
    <definedName name="MATE337">#REF!</definedName>
    <definedName name="MATE338">#REF!</definedName>
    <definedName name="MATE339">#REF!</definedName>
    <definedName name="MATE34">#REF!</definedName>
    <definedName name="MATE340">#REF!</definedName>
    <definedName name="MATE341">#REF!</definedName>
    <definedName name="MATE342">#REF!</definedName>
    <definedName name="MATE343">#REF!</definedName>
    <definedName name="MATE344">#REF!</definedName>
    <definedName name="MATE345">#REF!</definedName>
    <definedName name="MATE346">#REF!</definedName>
    <definedName name="MATE347">#REF!</definedName>
    <definedName name="MATE348">#REF!</definedName>
    <definedName name="MATE349">#REF!</definedName>
    <definedName name="MATE35">#REF!</definedName>
    <definedName name="MATE350">#REF!</definedName>
    <definedName name="MATE351">#REF!</definedName>
    <definedName name="MATE352">#REF!</definedName>
    <definedName name="MATE353">#REF!</definedName>
    <definedName name="MATE354">#REF!</definedName>
    <definedName name="MATE355">#REF!</definedName>
    <definedName name="MATE356">#REF!</definedName>
    <definedName name="MATE357">#REF!</definedName>
    <definedName name="MATE358">#REF!</definedName>
    <definedName name="MATE359">#REF!</definedName>
    <definedName name="MATE36">#REF!</definedName>
    <definedName name="MATE360">#REF!</definedName>
    <definedName name="MATE361">#REF!</definedName>
    <definedName name="MATE362">#REF!</definedName>
    <definedName name="MATE363">#REF!</definedName>
    <definedName name="MATE364">#REF!</definedName>
    <definedName name="MATE365">#REF!</definedName>
    <definedName name="MATE366">#REF!</definedName>
    <definedName name="MATE367">#REF!</definedName>
    <definedName name="MATE368">#REF!</definedName>
    <definedName name="MATE369">#REF!</definedName>
    <definedName name="MATE37">#REF!</definedName>
    <definedName name="MATE370">#REF!</definedName>
    <definedName name="MATE371">#REF!</definedName>
    <definedName name="MATE372">#REF!</definedName>
    <definedName name="MATE373">#REF!</definedName>
    <definedName name="MATE374">#REF!</definedName>
    <definedName name="MATE375">#REF!</definedName>
    <definedName name="MATE376">#REF!</definedName>
    <definedName name="MATE377">#REF!</definedName>
    <definedName name="MATE378">#REF!</definedName>
    <definedName name="MATE379">#REF!</definedName>
    <definedName name="MATE38">#REF!</definedName>
    <definedName name="MATE380">#REF!</definedName>
    <definedName name="MATE381">#REF!</definedName>
    <definedName name="MATE382">#REF!</definedName>
    <definedName name="MATE383">#REF!</definedName>
    <definedName name="MATE384">#REF!</definedName>
    <definedName name="MATE385">#REF!</definedName>
    <definedName name="MATE386">#REF!</definedName>
    <definedName name="MATE387">#REF!</definedName>
    <definedName name="MATE388">#REF!</definedName>
    <definedName name="MATE389">#REF!</definedName>
    <definedName name="MATE39">#REF!</definedName>
    <definedName name="MATE390">#REF!</definedName>
    <definedName name="MATE391">#REF!</definedName>
    <definedName name="MATE392">#REF!</definedName>
    <definedName name="MATE393">#REF!</definedName>
    <definedName name="MATE394">#REF!</definedName>
    <definedName name="MATE395">#REF!</definedName>
    <definedName name="MATE396">#REF!</definedName>
    <definedName name="MATE397">#REF!</definedName>
    <definedName name="MATE398">#REF!</definedName>
    <definedName name="MATE399">#REF!</definedName>
    <definedName name="MATE4">#REF!</definedName>
    <definedName name="MATE40">#REF!</definedName>
    <definedName name="MATE400">#REF!</definedName>
    <definedName name="MATE401">#REF!</definedName>
    <definedName name="MATE402">#REF!</definedName>
    <definedName name="MATE403">#REF!</definedName>
    <definedName name="MATE404">#REF!</definedName>
    <definedName name="MATE405">#REF!</definedName>
    <definedName name="MATE406">#REF!</definedName>
    <definedName name="MATE407">#REF!</definedName>
    <definedName name="MATE408">#REF!</definedName>
    <definedName name="MATE409">#REF!</definedName>
    <definedName name="MATE41">#REF!</definedName>
    <definedName name="MATE410">#REF!</definedName>
    <definedName name="MATE411">#REF!</definedName>
    <definedName name="MATE412">#REF!</definedName>
    <definedName name="MATE413">#REF!</definedName>
    <definedName name="MATE414">#REF!</definedName>
    <definedName name="MATE415">#REF!</definedName>
    <definedName name="MATE416">#REF!</definedName>
    <definedName name="MATE417">#REF!</definedName>
    <definedName name="MATE418">#REF!</definedName>
    <definedName name="MATE419">#REF!</definedName>
    <definedName name="MATE42">#REF!</definedName>
    <definedName name="MATE420">#REF!</definedName>
    <definedName name="MATE421">#REF!</definedName>
    <definedName name="MATE422">#REF!</definedName>
    <definedName name="MATE423">#REF!</definedName>
    <definedName name="MATE424">#REF!</definedName>
    <definedName name="MATE425">#REF!</definedName>
    <definedName name="MATE426">#REF!</definedName>
    <definedName name="MATE427">#REF!</definedName>
    <definedName name="MATE428">#REF!</definedName>
    <definedName name="MATE429">#REF!</definedName>
    <definedName name="MATE43">#REF!</definedName>
    <definedName name="MATE430">#REF!</definedName>
    <definedName name="MATE431">#REF!</definedName>
    <definedName name="MATE432">#REF!</definedName>
    <definedName name="MATE433">#REF!</definedName>
    <definedName name="MATE434">#REF!</definedName>
    <definedName name="MATE435">#REF!</definedName>
    <definedName name="MATE436">#REF!</definedName>
    <definedName name="MATE437">#REF!</definedName>
    <definedName name="MATE438">#REF!</definedName>
    <definedName name="MATE439">#REF!</definedName>
    <definedName name="MATE44">#REF!</definedName>
    <definedName name="MATE440">#REF!</definedName>
    <definedName name="MATE441">#REF!</definedName>
    <definedName name="MATE442">#REF!</definedName>
    <definedName name="MATE443">#REF!</definedName>
    <definedName name="MATE444">#REF!</definedName>
    <definedName name="MATE445">#REF!</definedName>
    <definedName name="MATE446">#REF!</definedName>
    <definedName name="MATE447">#REF!</definedName>
    <definedName name="MATE448">#REF!</definedName>
    <definedName name="MATE449">#REF!</definedName>
    <definedName name="MATE45">#REF!</definedName>
    <definedName name="MATE450">#REF!</definedName>
    <definedName name="MATE451">#REF!</definedName>
    <definedName name="MATE452">#REF!</definedName>
    <definedName name="MATE453">#REF!</definedName>
    <definedName name="MATE454">#REF!</definedName>
    <definedName name="MATE455">#REF!</definedName>
    <definedName name="MATE456">#REF!</definedName>
    <definedName name="MATE457">#REF!</definedName>
    <definedName name="MATE458">#REF!</definedName>
    <definedName name="MATE459">#REF!</definedName>
    <definedName name="MATE46">#REF!</definedName>
    <definedName name="MATE460">#REF!</definedName>
    <definedName name="MATE461">#REF!</definedName>
    <definedName name="MATE462">#REF!</definedName>
    <definedName name="MATE463">#REF!</definedName>
    <definedName name="MATE464">#REF!</definedName>
    <definedName name="MATE465">#REF!</definedName>
    <definedName name="MATE466">#REF!</definedName>
    <definedName name="MATE467">#REF!</definedName>
    <definedName name="MATE468">#REF!</definedName>
    <definedName name="MATE469">#REF!</definedName>
    <definedName name="MATE47">#REF!</definedName>
    <definedName name="MATE470">#REF!</definedName>
    <definedName name="MATE471">#REF!</definedName>
    <definedName name="MATE472">#REF!</definedName>
    <definedName name="MATE473">#REF!</definedName>
    <definedName name="MATE474">#REF!</definedName>
    <definedName name="MATE475">#REF!</definedName>
    <definedName name="MATE476">#REF!</definedName>
    <definedName name="MATE477">#REF!</definedName>
    <definedName name="MATE478">#REF!</definedName>
    <definedName name="MATE479">#REF!</definedName>
    <definedName name="MATE48">#REF!</definedName>
    <definedName name="MATE480">#REF!</definedName>
    <definedName name="MATE481">#REF!</definedName>
    <definedName name="MATE482">#REF!</definedName>
    <definedName name="MATE483">#REF!</definedName>
    <definedName name="MATE484">#REF!</definedName>
    <definedName name="MATE485">#REF!</definedName>
    <definedName name="MATE486">#REF!</definedName>
    <definedName name="MATE487">#REF!</definedName>
    <definedName name="MATE488">#REF!</definedName>
    <definedName name="MATE489">#REF!</definedName>
    <definedName name="MATE49">#REF!</definedName>
    <definedName name="MATE490">#REF!</definedName>
    <definedName name="MATE491">#REF!</definedName>
    <definedName name="MATE492">#REF!</definedName>
    <definedName name="MATE493">#REF!</definedName>
    <definedName name="MATE494">#REF!</definedName>
    <definedName name="MATE495">#REF!</definedName>
    <definedName name="MATE496">#REF!</definedName>
    <definedName name="MATE497">#REF!</definedName>
    <definedName name="MATE498">#REF!</definedName>
    <definedName name="MATE499">#REF!</definedName>
    <definedName name="MATE5">#REF!</definedName>
    <definedName name="MATE50">#REF!</definedName>
    <definedName name="MATE500">#REF!</definedName>
    <definedName name="MATE501">#REF!</definedName>
    <definedName name="MATE502">#REF!</definedName>
    <definedName name="MATE503">#REF!</definedName>
    <definedName name="MATE504">#REF!</definedName>
    <definedName name="MATE505">#REF!</definedName>
    <definedName name="MATE506">#REF!</definedName>
    <definedName name="MATE507">#REF!</definedName>
    <definedName name="MATE508">#REF!</definedName>
    <definedName name="MATE509">#REF!</definedName>
    <definedName name="MATE51">#REF!</definedName>
    <definedName name="MATE510">#REF!</definedName>
    <definedName name="MATE511">#REF!</definedName>
    <definedName name="MATE512">#REF!</definedName>
    <definedName name="MATE513">#REF!</definedName>
    <definedName name="MATE514">#REF!</definedName>
    <definedName name="MATE515">#REF!</definedName>
    <definedName name="MATE516">#REF!</definedName>
    <definedName name="MATE517">#REF!</definedName>
    <definedName name="MATE518">#REF!</definedName>
    <definedName name="MATE519">#REF!</definedName>
    <definedName name="MATE52">#REF!</definedName>
    <definedName name="MATE520">#REF!</definedName>
    <definedName name="MATE521">#REF!</definedName>
    <definedName name="MATE522">#REF!</definedName>
    <definedName name="MATE523">#REF!</definedName>
    <definedName name="MATE524">#REF!</definedName>
    <definedName name="MATE525">#REF!</definedName>
    <definedName name="MATE526">#REF!</definedName>
    <definedName name="MATE527">#REF!</definedName>
    <definedName name="MATE528">#REF!</definedName>
    <definedName name="MATE529">#REF!</definedName>
    <definedName name="MATE53">#REF!</definedName>
    <definedName name="MATE530">#REF!</definedName>
    <definedName name="MATE531">#REF!</definedName>
    <definedName name="MATE532">#REF!</definedName>
    <definedName name="MATE533">#REF!</definedName>
    <definedName name="MATE534">#REF!</definedName>
    <definedName name="MATE535">#REF!</definedName>
    <definedName name="MATE536">#REF!</definedName>
    <definedName name="MATE537">#REF!</definedName>
    <definedName name="MATE538">#REF!</definedName>
    <definedName name="MATE539">#REF!</definedName>
    <definedName name="MATE54">#REF!</definedName>
    <definedName name="MATE540">#REF!</definedName>
    <definedName name="MATE541">#REF!</definedName>
    <definedName name="MATE542">#REF!</definedName>
    <definedName name="MATE543">#REF!</definedName>
    <definedName name="MATE544">#REF!</definedName>
    <definedName name="MATE545">#REF!</definedName>
    <definedName name="MATE546">#REF!</definedName>
    <definedName name="MATE547">#REF!</definedName>
    <definedName name="MATE548">#REF!</definedName>
    <definedName name="MATE549">#REF!</definedName>
    <definedName name="MATE55">#REF!</definedName>
    <definedName name="MATE550">#REF!</definedName>
    <definedName name="MATE551">#REF!</definedName>
    <definedName name="MATE552">#REF!</definedName>
    <definedName name="MATE553">#REF!</definedName>
    <definedName name="MATE554">#REF!</definedName>
    <definedName name="MATE555">#REF!</definedName>
    <definedName name="MATE556">#REF!</definedName>
    <definedName name="MATE557">#REF!</definedName>
    <definedName name="MATE558">#REF!</definedName>
    <definedName name="MATE559">#REF!</definedName>
    <definedName name="MATE56">#REF!</definedName>
    <definedName name="MATE560">#REF!</definedName>
    <definedName name="MATE561">#REF!</definedName>
    <definedName name="MATE562">#REF!</definedName>
    <definedName name="MATE563">#REF!</definedName>
    <definedName name="MATE564">#REF!</definedName>
    <definedName name="MATE565">#REF!</definedName>
    <definedName name="MATE566">#REF!</definedName>
    <definedName name="MATE567">#REF!</definedName>
    <definedName name="MATE568">#REF!</definedName>
    <definedName name="MATE569">#REF!</definedName>
    <definedName name="MATE57">#REF!</definedName>
    <definedName name="MATE570">#REF!</definedName>
    <definedName name="MATE571">#REF!</definedName>
    <definedName name="MATE572">#REF!</definedName>
    <definedName name="MATE573">#REF!</definedName>
    <definedName name="MATE574">#REF!</definedName>
    <definedName name="MATE575">#REF!</definedName>
    <definedName name="MATE576">#REF!</definedName>
    <definedName name="MATE577">#REF!</definedName>
    <definedName name="MATE578">#REF!</definedName>
    <definedName name="MATE579">#REF!</definedName>
    <definedName name="MATE58">#REF!</definedName>
    <definedName name="MATE580">#REF!</definedName>
    <definedName name="MATE581">#REF!</definedName>
    <definedName name="MATE582">#REF!</definedName>
    <definedName name="MATE583">#REF!</definedName>
    <definedName name="MATE584">#REF!</definedName>
    <definedName name="MATE585">#REF!</definedName>
    <definedName name="MATE586">#REF!</definedName>
    <definedName name="MATE587">#REF!</definedName>
    <definedName name="MATE588">#REF!</definedName>
    <definedName name="MATE589">#REF!</definedName>
    <definedName name="MATE59">#REF!</definedName>
    <definedName name="MATE590">#REF!</definedName>
    <definedName name="MATE591">#REF!</definedName>
    <definedName name="MATE592">#REF!</definedName>
    <definedName name="MATE593">#REF!</definedName>
    <definedName name="MATE594">#REF!</definedName>
    <definedName name="MATE595">#REF!</definedName>
    <definedName name="MATE596">#REF!</definedName>
    <definedName name="MATE597">#REF!</definedName>
    <definedName name="MATE598">#REF!</definedName>
    <definedName name="MATE599">#REF!</definedName>
    <definedName name="MATE6">#REF!</definedName>
    <definedName name="MATE60">#REF!</definedName>
    <definedName name="MATE600">#REF!</definedName>
    <definedName name="MATE601">#REF!</definedName>
    <definedName name="MATE602">#REF!</definedName>
    <definedName name="MATE603">#REF!</definedName>
    <definedName name="MATE604">#REF!</definedName>
    <definedName name="MATE605">#REF!</definedName>
    <definedName name="MATE606">#REF!</definedName>
    <definedName name="MATE607">#REF!</definedName>
    <definedName name="MATE608">#REF!</definedName>
    <definedName name="MATE609">#REF!</definedName>
    <definedName name="MATE61">#REF!</definedName>
    <definedName name="MATE610">#REF!</definedName>
    <definedName name="MATE611">#REF!</definedName>
    <definedName name="MATE612">#REF!</definedName>
    <definedName name="MATE613">#REF!</definedName>
    <definedName name="MATE614">#REF!</definedName>
    <definedName name="MATE615">#REF!</definedName>
    <definedName name="MATE616">#REF!</definedName>
    <definedName name="MATE617">#REF!</definedName>
    <definedName name="MATE618">#REF!</definedName>
    <definedName name="MATE619">#REF!</definedName>
    <definedName name="MATE62">#REF!</definedName>
    <definedName name="MATE620">#REF!</definedName>
    <definedName name="MATE621">#REF!</definedName>
    <definedName name="MATE622">#REF!</definedName>
    <definedName name="MATE623">#REF!</definedName>
    <definedName name="MATE624">#REF!</definedName>
    <definedName name="MATE625">#REF!</definedName>
    <definedName name="MATE626">#REF!</definedName>
    <definedName name="MATE627">#REF!</definedName>
    <definedName name="MATE628">#REF!</definedName>
    <definedName name="MATE629">#REF!</definedName>
    <definedName name="MATE63">#REF!</definedName>
    <definedName name="MATE630">#REF!</definedName>
    <definedName name="MATE631">#REF!</definedName>
    <definedName name="MATE632">#REF!</definedName>
    <definedName name="MATE633">#REF!</definedName>
    <definedName name="MATE634">#REF!</definedName>
    <definedName name="MATE635">#REF!</definedName>
    <definedName name="MATE636">#REF!</definedName>
    <definedName name="MATE637">#REF!</definedName>
    <definedName name="MATE638">#REF!</definedName>
    <definedName name="MATE639">#REF!</definedName>
    <definedName name="MATE64">#REF!</definedName>
    <definedName name="MATE640">#REF!</definedName>
    <definedName name="MATE641">#REF!</definedName>
    <definedName name="MATE642">#REF!</definedName>
    <definedName name="MATE643">#REF!</definedName>
    <definedName name="MATE644">#REF!</definedName>
    <definedName name="MATE645">#REF!</definedName>
    <definedName name="MATE646">#REF!</definedName>
    <definedName name="MATE647">#REF!</definedName>
    <definedName name="MATE648">#REF!</definedName>
    <definedName name="MATE649">#REF!</definedName>
    <definedName name="MATE65">#REF!</definedName>
    <definedName name="MATE650">#REF!</definedName>
    <definedName name="MATE651">#REF!</definedName>
    <definedName name="MATE652">#REF!</definedName>
    <definedName name="MATE653">#REF!</definedName>
    <definedName name="MATE654">#REF!</definedName>
    <definedName name="MATE655">#REF!</definedName>
    <definedName name="MATE656">#REF!</definedName>
    <definedName name="MATE657">#REF!</definedName>
    <definedName name="MATE658">#REF!</definedName>
    <definedName name="MATE659">#REF!</definedName>
    <definedName name="MATE66">#REF!</definedName>
    <definedName name="MATE660">#REF!</definedName>
    <definedName name="MATE661">#REF!</definedName>
    <definedName name="MATE662">#REF!</definedName>
    <definedName name="MATE663">#REF!</definedName>
    <definedName name="MATE664">#REF!</definedName>
    <definedName name="MATE665">#REF!</definedName>
    <definedName name="MATE666">#REF!</definedName>
    <definedName name="MATE667">#REF!</definedName>
    <definedName name="MATE668">#REF!</definedName>
    <definedName name="MATE669">#REF!</definedName>
    <definedName name="MATE67">#REF!</definedName>
    <definedName name="MATE670">#REF!</definedName>
    <definedName name="MATE671">#REF!</definedName>
    <definedName name="MATE672">#REF!</definedName>
    <definedName name="MATE673">#REF!</definedName>
    <definedName name="MATE674">#REF!</definedName>
    <definedName name="MATE675">#REF!</definedName>
    <definedName name="MATE676">#REF!</definedName>
    <definedName name="MATE677">#REF!</definedName>
    <definedName name="MATE678">#REF!</definedName>
    <definedName name="MATE679">#REF!</definedName>
    <definedName name="MATE68">#REF!</definedName>
    <definedName name="MATE680">#REF!</definedName>
    <definedName name="MATE681">#REF!</definedName>
    <definedName name="MATE682">#REF!</definedName>
    <definedName name="MATE683">#REF!</definedName>
    <definedName name="MATE684">#REF!</definedName>
    <definedName name="MATE685">#REF!</definedName>
    <definedName name="MATE686">#REF!</definedName>
    <definedName name="MATE687">#REF!</definedName>
    <definedName name="MATE688">#REF!</definedName>
    <definedName name="MATE689">#REF!</definedName>
    <definedName name="MATE69">#REF!</definedName>
    <definedName name="MATE690">#REF!</definedName>
    <definedName name="MATE691">#REF!</definedName>
    <definedName name="MATE692">#REF!</definedName>
    <definedName name="MATE693">#REF!</definedName>
    <definedName name="MATE694">#REF!</definedName>
    <definedName name="MATE695">#REF!</definedName>
    <definedName name="MATE696">#REF!</definedName>
    <definedName name="MATE697">#REF!</definedName>
    <definedName name="MATE698">#REF!</definedName>
    <definedName name="MATE699">#REF!</definedName>
    <definedName name="MATE7">#REF!</definedName>
    <definedName name="MATE70">#REF!</definedName>
    <definedName name="MATE700">#REF!</definedName>
    <definedName name="MATE71">#REF!</definedName>
    <definedName name="MATE72">#REF!</definedName>
    <definedName name="MATE73">#REF!</definedName>
    <definedName name="MATE74">#REF!</definedName>
    <definedName name="MATE75">#REF!</definedName>
    <definedName name="MATE76">#REF!</definedName>
    <definedName name="MATE77">#REF!</definedName>
    <definedName name="MATE78">#REF!</definedName>
    <definedName name="MATE79">#REF!</definedName>
    <definedName name="MATE8">#REF!</definedName>
    <definedName name="MATE80">#REF!</definedName>
    <definedName name="MATE81">#REF!</definedName>
    <definedName name="MATE82">#REF!</definedName>
    <definedName name="MATE83">#REF!</definedName>
    <definedName name="MATE84">#REF!</definedName>
    <definedName name="MATE85">#REF!</definedName>
    <definedName name="MATE86">#REF!</definedName>
    <definedName name="MATE87">#REF!</definedName>
    <definedName name="MATE88">#REF!</definedName>
    <definedName name="MATE89">#REF!</definedName>
    <definedName name="MATE9">#REF!</definedName>
    <definedName name="MATE90">#REF!</definedName>
    <definedName name="MATE91">#REF!</definedName>
    <definedName name="MATE92">#REF!</definedName>
    <definedName name="MATE93">#REF!</definedName>
    <definedName name="MATE94">#REF!</definedName>
    <definedName name="MATE95">#REF!</definedName>
    <definedName name="MATE96">#REF!</definedName>
    <definedName name="MATE97">#REF!</definedName>
    <definedName name="MATE98">#REF!</definedName>
    <definedName name="MATE99">#REF!</definedName>
    <definedName name="MATER">#REF!</definedName>
    <definedName name="Materas_arcilla_.40_h_.50">#REF!</definedName>
    <definedName name="MATERIAL">#REF!</definedName>
    <definedName name="MATERIAL_FILTRANTE">#REF!</definedName>
    <definedName name="Material_seleccionado">#REF!</definedName>
    <definedName name="Materiales" localSheetId="11">#REF!</definedName>
    <definedName name="Materiales" localSheetId="12">#REF!</definedName>
    <definedName name="Materiales" localSheetId="5">#REF!</definedName>
    <definedName name="materiales">#REF!</definedName>
    <definedName name="materiales_1">#REF!</definedName>
    <definedName name="MATERIALES_2">#REF!</definedName>
    <definedName name="MATERIALES_4">NA()</definedName>
    <definedName name="materiales1">#REF!</definedName>
    <definedName name="MaterialTub">#REF!</definedName>
    <definedName name="matgranular">#REF!</definedName>
    <definedName name="MATOS">#REF!</definedName>
    <definedName name="MATRIZ">#REF!</definedName>
    <definedName name="MATRIZ_DE_DATOS">#REF!</definedName>
    <definedName name="MATRIZ2">#REF!</definedName>
    <definedName name="MATRIZ3">#REF!</definedName>
    <definedName name="MATRIZ5">#REF!</definedName>
    <definedName name="MATRIZRICS">#REF!</definedName>
    <definedName name="mauro">#REF!</definedName>
    <definedName name="MAX">#REF!</definedName>
    <definedName name="maxcosto">#REF!</definedName>
    <definedName name="maxdeficit">#REF!</definedName>
    <definedName name="MAY" localSheetId="5">#REF!</definedName>
    <definedName name="MAY">#REF!</definedName>
    <definedName name="may00">#REF!</definedName>
    <definedName name="MayJun">#REF!</definedName>
    <definedName name="MayJun_C">#REF!</definedName>
    <definedName name="MAYORES">#REF!</definedName>
    <definedName name="Mb">#REF!</definedName>
    <definedName name="MCCs">#REF!</definedName>
    <definedName name="MCDYSD">#REF!</definedName>
    <definedName name="MDC">#REF!</definedName>
    <definedName name="mdd" localSheetId="10" hidden="1">{"via1",#N/A,TRUE,"general";"via2",#N/A,TRUE,"general";"via3",#N/A,TRUE,"general"}</definedName>
    <definedName name="mdd" localSheetId="2" hidden="1">{"via1",#N/A,TRUE,"general";"via2",#N/A,TRUE,"general";"via3",#N/A,TRUE,"general"}</definedName>
    <definedName name="mdd">#REF!</definedName>
    <definedName name="MDEO">NA()</definedName>
    <definedName name="MDEO_4">NA()</definedName>
    <definedName name="mdo">#REF!</definedName>
    <definedName name="ME">#REF!</definedName>
    <definedName name="ME_22">#REF!</definedName>
    <definedName name="ME_22S">#REF!</definedName>
    <definedName name="ME247S">#REF!</definedName>
    <definedName name="ME26S">#REF!</definedName>
    <definedName name="ME35S">#REF!</definedName>
    <definedName name="Mecheros_Bunsen">#REF!</definedName>
    <definedName name="MEDFAM">#REF!</definedName>
    <definedName name="mediah_reposo_comida">#REF!</definedName>
    <definedName name="MEDIDOR">#REF!</definedName>
    <definedName name="Medidores__Domestico__2">#REF!</definedName>
    <definedName name="Medidores__Incendio__1_1_2">#REF!</definedName>
    <definedName name="MEDIO">#REF!</definedName>
    <definedName name="medios">#REF!</definedName>
    <definedName name="MEDIOSRECEPCION">#REF!</definedName>
    <definedName name="meg" localSheetId="10" hidden="1">{"TAB1",#N/A,TRUE,"GENERAL";"TAB2",#N/A,TRUE,"GENERAL";"TAB3",#N/A,TRUE,"GENERAL";"TAB4",#N/A,TRUE,"GENERAL";"TAB5",#N/A,TRUE,"GENERAL"}</definedName>
    <definedName name="meg" localSheetId="2" hidden="1">{"TAB1",#N/A,TRUE,"GENERAL";"TAB2",#N/A,TRUE,"GENERAL";"TAB3",#N/A,TRUE,"GENERAL";"TAB4",#N/A,TRUE,"GENERAL";"TAB5",#N/A,TRUE,"GENERAL"}</definedName>
    <definedName name="meg">#REF!</definedName>
    <definedName name="MEJORA">#REF!</definedName>
    <definedName name="mejoramientosubrasante">#REF!</definedName>
    <definedName name="MEMALC">#REF!</definedName>
    <definedName name="MEMO">#REF!</definedName>
    <definedName name="MEMODA">#REF!</definedName>
    <definedName name="MEMODA2">#REF!</definedName>
    <definedName name="MEMOFRI" localSheetId="56" hidden="1">{#N/A,#N/A,TRUE,"Unifilar"}</definedName>
    <definedName name="MEMOFRI" localSheetId="57" hidden="1">{#N/A,#N/A,TRUE,"Unifilar"}</definedName>
    <definedName name="MEMOFRI" localSheetId="58" hidden="1">{#N/A,#N/A,TRUE,"Unifilar"}</definedName>
    <definedName name="MEMOFRI" hidden="1">{#N/A,#N/A,TRUE,"Unifilar"}</definedName>
    <definedName name="MEMORIA">#REF!</definedName>
    <definedName name="MEMORIAS1.2">#REF!</definedName>
    <definedName name="MEMORIAS2">#REF!</definedName>
    <definedName name="MENOR">#REF!</definedName>
    <definedName name="MENSAJERO">#REF!</definedName>
    <definedName name="MENU">#REF!</definedName>
    <definedName name="MENU0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rchandCostos">#REF!</definedName>
    <definedName name="Merchandisig">#REF!</definedName>
    <definedName name="Merulex_N_Env_16K">#REF!</definedName>
    <definedName name="MES">#REF!</definedName>
    <definedName name="MesCotiz">#REF!</definedName>
    <definedName name="MesCotizacion">#REF!</definedName>
    <definedName name="meses" localSheetId="5">#REF!</definedName>
    <definedName name="meses">#REF!</definedName>
    <definedName name="MesesMora">#REF!</definedName>
    <definedName name="MesIn">#REF!</definedName>
    <definedName name="meson.60">#REF!</definedName>
    <definedName name="meson.granito">#REF!</definedName>
    <definedName name="Meson_acero_inox.con_bandeja">#REF!</definedName>
    <definedName name="Meson_acero_inox.con_bandeja_11">#REF!</definedName>
    <definedName name="Mesones_de_atención_en_granito_color_gris_jaspe.">#REF!</definedName>
    <definedName name="MESONGRANITO">#REF!</definedName>
    <definedName name="MESONGRANITO_11">#REF!</definedName>
    <definedName name="Meta1">#REF!</definedName>
    <definedName name="Meta2">#REF!</definedName>
    <definedName name="Meta3">#REF!</definedName>
    <definedName name="Metal_Deck_Cal_22">#REF!</definedName>
    <definedName name="METROAGUA">#REF!</definedName>
    <definedName name="Mezcl._Lavam._Grival71504">#REF!</definedName>
    <definedName name="MEZCLA">#REF!</definedName>
    <definedName name="MEZCLA_11">#REF!</definedName>
    <definedName name="Mezcla_granito_No_2">#REF!</definedName>
    <definedName name="Mezcla_granito_No_3">#REF!</definedName>
    <definedName name="Mezcladora">#REF!</definedName>
    <definedName name="Mezcladora_Apolo_1__bulto">#REF!</definedName>
    <definedName name="Mezcladora_Apolo_1__bulto_11">#REF!</definedName>
    <definedName name="mf">#REF!</definedName>
    <definedName name="mfgjrdt" localSheetId="10" hidden="1">{"TAB1",#N/A,TRUE,"GENERAL";"TAB2",#N/A,TRUE,"GENERAL";"TAB3",#N/A,TRUE,"GENERAL";"TAB4",#N/A,TRUE,"GENERAL";"TAB5",#N/A,TRUE,"GENERAL"}</definedName>
    <definedName name="mfgjrdt" localSheetId="2" hidden="1">{"TAB1",#N/A,TRUE,"GENERAL";"TAB2",#N/A,TRUE,"GENERAL";"TAB3",#N/A,TRUE,"GENERAL";"TAB4",#N/A,TRUE,"GENERAL";"TAB5",#N/A,TRUE,"GENERAL"}</definedName>
    <definedName name="mfgjrdt">#REF!</definedName>
    <definedName name="mghm" localSheetId="10" hidden="1">{"via1",#N/A,TRUE,"general";"via2",#N/A,TRUE,"general";"via3",#N/A,TRUE,"general"}</definedName>
    <definedName name="mghm" localSheetId="2" hidden="1">{"via1",#N/A,TRUE,"general";"via2",#N/A,TRUE,"general";"via3",#N/A,TRUE,"general"}</definedName>
    <definedName name="mghm">#REF!</definedName>
    <definedName name="MH_1">#REF!</definedName>
    <definedName name="MH_2">#REF!</definedName>
    <definedName name="MH_3">#REF!</definedName>
    <definedName name="MH_4">#REF!</definedName>
    <definedName name="MH_5">#REF!</definedName>
    <definedName name="mhg">#REF!</definedName>
    <definedName name="mht">#REF!</definedName>
    <definedName name="mhy">#REF!</definedName>
    <definedName name="MI" localSheetId="0">#REF!,#REF!,#REF!,#REF!,#REF!,#REF!,#REF!</definedName>
    <definedName name="MI" localSheetId="1">#REF!,#REF!,#REF!,#REF!,#REF!,#REF!,#REF!</definedName>
    <definedName name="MI">NA()</definedName>
    <definedName name="Mi_Salida">#REF!</definedName>
    <definedName name="Mi_Salida1">#REF!</definedName>
    <definedName name="MICR">#REF!</definedName>
    <definedName name="MIGUEL">#REF!</definedName>
    <definedName name="milesima">#REF!</definedName>
    <definedName name="Mill_Head_H2O.Total_Volume">#REF!</definedName>
    <definedName name="Mill_Screen_H2O.Total_Volume">#REF!</definedName>
    <definedName name="Mill_Weight">#REF!</definedName>
    <definedName name="min">#REF!</definedName>
    <definedName name="MIN_MAX_sma">#REF!</definedName>
    <definedName name="Mine_Equip_Hrs">#REF!</definedName>
    <definedName name="Mine_Equip_Hrs_MARC">#REF!</definedName>
    <definedName name="Mine_Equip_Hrs_Remaining">#REF!</definedName>
    <definedName name="Mineral">#REF!</definedName>
    <definedName name="Mineral_color" localSheetId="5">#REF!</definedName>
    <definedName name="Mineral_color">#REF!</definedName>
    <definedName name="MineUsed">#REF!</definedName>
    <definedName name="Minimo">#REF!</definedName>
    <definedName name="Mínimo">#REF!</definedName>
    <definedName name="minos">#REF!</definedName>
    <definedName name="Minutos">#REF!</definedName>
    <definedName name="MIO">#REF!</definedName>
    <definedName name="mios" localSheetId="0">#REF!</definedName>
    <definedName name="mios" localSheetId="1">#REF!</definedName>
    <definedName name="mios">"#REF!"</definedName>
    <definedName name="mios_1">"#REF!"</definedName>
    <definedName name="mios_2">"#REF!"</definedName>
    <definedName name="mjmj" localSheetId="10" hidden="1">{"via1",#N/A,TRUE,"general";"via2",#N/A,TRUE,"general";"via3",#N/A,TRUE,"general"}</definedName>
    <definedName name="mjmj" localSheetId="2" hidden="1">{"via1",#N/A,TRUE,"general";"via2",#N/A,TRUE,"general";"via3",#N/A,TRUE,"general"}</definedName>
    <definedName name="mjmj">#REF!</definedName>
    <definedName name="mjmjmn" localSheetId="10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>#REF!</definedName>
    <definedName name="mjnhgkio" localSheetId="10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>#REF!</definedName>
    <definedName name="MJU">#REF!</definedName>
    <definedName name="mkljlk">#REF!</definedName>
    <definedName name="mku">#REF!</definedName>
    <definedName name="ML" localSheetId="0">#REF!,#REF!,#REF!,#REF!,#REF!,#REF!,#REF!</definedName>
    <definedName name="ML" localSheetId="1">#REF!,#REF!,#REF!,#REF!,#REF!,#REF!,#REF!</definedName>
    <definedName name="ML">NA()</definedName>
    <definedName name="mm">#REF!</definedName>
    <definedName name="mmdf">#REF!</definedName>
    <definedName name="MMH">#REF!</definedName>
    <definedName name="MMHBS">#REF!</definedName>
    <definedName name="mmhcosts">#REF!</definedName>
    <definedName name="MMHJUN02">#REF!</definedName>
    <definedName name="mmhmarch2000">#REF!</definedName>
    <definedName name="mmjmjh" localSheetId="10" hidden="1">{"TAB1",#N/A,TRUE,"GENERAL";"TAB2",#N/A,TRUE,"GENERAL";"TAB3",#N/A,TRUE,"GENERAL";"TAB4",#N/A,TRUE,"GENERAL";"TAB5",#N/A,TRUE,"GENERAL"}</definedName>
    <definedName name="mmjmjh" localSheetId="2" hidden="1">{"TAB1",#N/A,TRUE,"GENERAL";"TAB2",#N/A,TRUE,"GENERAL";"TAB3",#N/A,TRUE,"GENERAL";"TAB4",#N/A,TRUE,"GENERAL";"TAB5",#N/A,TRUE,"GENERAL"}</definedName>
    <definedName name="mmjmjh">#REF!</definedName>
    <definedName name="MMJV">#REF!</definedName>
    <definedName name="mmm" localSheetId="10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>#REF!</definedName>
    <definedName name="mmmh" localSheetId="10" hidden="1">{"via1",#N/A,TRUE,"general";"via2",#N/A,TRUE,"general";"via3",#N/A,TRUE,"general"}</definedName>
    <definedName name="mmmh" localSheetId="2" hidden="1">{"via1",#N/A,TRUE,"general";"via2",#N/A,TRUE,"general";"via3",#N/A,TRUE,"general"}</definedName>
    <definedName name="mmmh">#REF!</definedName>
    <definedName name="mmmmmjyt" localSheetId="10" hidden="1">{"TAB1",#N/A,TRUE,"GENERAL";"TAB2",#N/A,TRUE,"GENERAL";"TAB3",#N/A,TRUE,"GENERAL";"TAB4",#N/A,TRUE,"GENERAL";"TAB5",#N/A,TRUE,"GENERAL"}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>#REF!</definedName>
    <definedName name="mmmmmmg" localSheetId="10" hidden="1">{"via1",#N/A,TRUE,"general";"via2",#N/A,TRUE,"general";"via3",#N/A,TRUE,"general"}</definedName>
    <definedName name="mmmmmmg" localSheetId="2" hidden="1">{"via1",#N/A,TRUE,"general";"via2",#N/A,TRUE,"general";"via3",#N/A,TRUE,"general"}</definedName>
    <definedName name="mmmmmmg">#REF!</definedName>
    <definedName name="Mmto">#REF!</definedName>
    <definedName name="MN" localSheetId="5">#REF!</definedName>
    <definedName name="MN">#REF!</definedName>
    <definedName name="mnbvc">#REF!</definedName>
    <definedName name="MNO">#REF!</definedName>
    <definedName name="MO" localSheetId="5">#REF!</definedName>
    <definedName name="MO">#REF!</definedName>
    <definedName name="MOA" localSheetId="10" hidden="1">{#N/A,#N/A,FALSE,"Hoja1";#N/A,#N/A,FALSE,"Hoja2"}</definedName>
    <definedName name="MOA" localSheetId="2" hidden="1">{#N/A,#N/A,FALSE,"Hoja1";#N/A,#N/A,FALSE,"Hoja2"}</definedName>
    <definedName name="MOA">#REF!</definedName>
    <definedName name="MOAYU">#REF!</definedName>
    <definedName name="mobil06">#REF!</definedName>
    <definedName name="mobra">#REF!</definedName>
    <definedName name="MOBRAS">#REF!</definedName>
    <definedName name="MOCAMP">#REF!</definedName>
    <definedName name="MOCAMPS">#REF!</definedName>
    <definedName name="MOCBM80aS">#REF!</definedName>
    <definedName name="MOCCO">#REF!</definedName>
    <definedName name="MOCCPM101aS">#REF!</definedName>
    <definedName name="MOCDR">#REF!</definedName>
    <definedName name="MOCDRS">#REF!</definedName>
    <definedName name="MOCG">#REF!</definedName>
    <definedName name="MOCGS">#REF!</definedName>
    <definedName name="MOD">#REF!</definedName>
    <definedName name="MODE">#REF!</definedName>
    <definedName name="MODEL">#REF!</definedName>
    <definedName name="MODES">#REF!</definedName>
    <definedName name="MODIF">#REF!</definedName>
    <definedName name="modif1">#REF!</definedName>
    <definedName name="MODIFICACION1">#REF!</definedName>
    <definedName name="MODIVejec" localSheetId="10" hidden="1">{#N/A,#N/A,FALSE,"Hoja1";#N/A,#N/A,FALSE,"Hoja2"}</definedName>
    <definedName name="MODIVejec" localSheetId="2" hidden="1">{#N/A,#N/A,FALSE,"Hoja1";#N/A,#N/A,FALSE,"Hoja2"}</definedName>
    <definedName name="MODIVejec">#REF!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localSheetId="10" hidden="1">{#N/A,#N/A,FALSE,"Hoja1";#N/A,#N/A,FALSE,"Hoja2"}</definedName>
    <definedName name="MOE" localSheetId="2" hidden="1">{#N/A,#N/A,FALSE,"Hoja1";#N/A,#N/A,FALSE,"Hoja2"}</definedName>
    <definedName name="MOE">#REF!</definedName>
    <definedName name="MOEX">#REF!</definedName>
    <definedName name="MOEXS">#REF!</definedName>
    <definedName name="MOMATECA">#REF!</definedName>
    <definedName name="MONEDA">#REF!</definedName>
    <definedName name="MONEDAS" localSheetId="0">#REF!</definedName>
    <definedName name="MONEDAS" localSheetId="1">#REF!</definedName>
    <definedName name="MONEDAS">"#REF!"</definedName>
    <definedName name="MONEDAS_1">"#REF!"</definedName>
    <definedName name="MONEDAS_2">"#REF!"</definedName>
    <definedName name="MONEDAS_3">"#REF!"</definedName>
    <definedName name="MONEDAS_4">"#REF!"</definedName>
    <definedName name="MONEDAS_5">"#REF!"</definedName>
    <definedName name="MONETARY">#REF!</definedName>
    <definedName name="MONI" localSheetId="5">#REF!</definedName>
    <definedName name="MONI">#REF!</definedName>
    <definedName name="MONJE">#REF!</definedName>
    <definedName name="mono">#REF!</definedName>
    <definedName name="MONTAJE">#REF!</definedName>
    <definedName name="Month">#REF!</definedName>
    <definedName name="MONTH_X">#REF!</definedName>
    <definedName name="MONTO">#REF!</definedName>
    <definedName name="MONTO1">#REF!</definedName>
    <definedName name="MONTO10">#REF!</definedName>
    <definedName name="MONTO11">#REF!</definedName>
    <definedName name="MONTO12">#REF!</definedName>
    <definedName name="MONTO2">#REF!</definedName>
    <definedName name="MONTO3">#REF!</definedName>
    <definedName name="MONTO4">#REF!</definedName>
    <definedName name="MONTO5">#REF!</definedName>
    <definedName name="MONTO6">#REF!</definedName>
    <definedName name="MONTO7">#REF!</definedName>
    <definedName name="MONTO8">#REF!</definedName>
    <definedName name="MONTO9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1_4">#REF!</definedName>
    <definedName name="Mora">#REF!</definedName>
    <definedName name="MORET2a">#REF!</definedName>
    <definedName name="MORET2aS">#REF!</definedName>
    <definedName name="MORET4a">#REF!</definedName>
    <definedName name="MORET4aS">#REF!</definedName>
    <definedName name="MORET6a">#REF!</definedName>
    <definedName name="MORET6aS">#REF!</definedName>
    <definedName name="MORET7a">#REF!</definedName>
    <definedName name="MORET7aS">#REF!</definedName>
    <definedName name="MORON">#REF!</definedName>
    <definedName name="MORP">#REF!</definedName>
    <definedName name="MORS">#REF!</definedName>
    <definedName name="mort4">600000</definedName>
    <definedName name="MORTE12">#REF!</definedName>
    <definedName name="MORTE12IMP">#REF!</definedName>
    <definedName name="MORTE13">#REF!</definedName>
    <definedName name="MORTE13IMP">#REF!</definedName>
    <definedName name="MORTE14">#REF!</definedName>
    <definedName name="MORTE15">#REF!</definedName>
    <definedName name="MORTE16">#REF!</definedName>
    <definedName name="MORTER_IMPERMEABILIZANTE1_3">#REF!</definedName>
    <definedName name="MORTER_JUNTAS_BORDILLO_PREFABRICADO">#REF!</definedName>
    <definedName name="MORTER1_1">#REF!</definedName>
    <definedName name="MORTER1_2">#REF!</definedName>
    <definedName name="MORTER1_3">#REF!</definedName>
    <definedName name="MORTER1_4">#REF!</definedName>
    <definedName name="mortero">#REF!</definedName>
    <definedName name="Mortero_1___3">#REF!</definedName>
    <definedName name="Mortero_1_10">#REF!</definedName>
    <definedName name="Mortero_1_2">#REF!</definedName>
    <definedName name="Mortero_1_3">#REF!</definedName>
    <definedName name="Mortero_1_3_Impermeab.">#REF!</definedName>
    <definedName name="Mortero_1_3_impermeabilizado">#REF!</definedName>
    <definedName name="Mortero_1_4">#REF!</definedName>
    <definedName name="MORTERO_1_4_11">#REF!</definedName>
    <definedName name="Mortero_1_4_Pañete">#REF!</definedName>
    <definedName name="Mortero_1_4_Pañete_Imp.">#REF!</definedName>
    <definedName name="Mortero_1_5">#REF!</definedName>
    <definedName name="MORTERO_1_5_11">#REF!</definedName>
    <definedName name="Mortero_1_6">#REF!</definedName>
    <definedName name="MORTERO_1_8">#REF!</definedName>
    <definedName name="MORTERO_1_8_11">#REF!</definedName>
    <definedName name="Mortero_a_granel_con_silo_puesto_en_obra__1_3_de_4000_P.S.I.">#REF!</definedName>
    <definedName name="Mortero_a_granel_con_silo_puesto_en_obra__1_4_de_3000_P.S.I.">#REF!</definedName>
    <definedName name="Mortero_a_granel_con_silo_puesto_en_obra__1_5_de_2000_P.S.I.">#REF!</definedName>
    <definedName name="MORTERO_DE_PEGA_JUNTAS_BORDILLO_PREFABRICADO">#REF!</definedName>
    <definedName name="Mortero_impermeabilizado_1_4">#REF!</definedName>
    <definedName name="mortero14">#REF!</definedName>
    <definedName name="mortero15">#REF!</definedName>
    <definedName name="MORTERO4">#REF!</definedName>
    <definedName name="MORTERO4_11">#REF!</definedName>
    <definedName name="MORTERO5">#REF!</definedName>
    <definedName name="MORTERO5_11">#REF!</definedName>
    <definedName name="MOSA">#REF!</definedName>
    <definedName name="MOSAS">#REF!</definedName>
    <definedName name="MOSUB">#REF!</definedName>
    <definedName name="MOTO">#REF!</definedName>
    <definedName name="motobomba">#REF!</definedName>
    <definedName name="Motobomba_0_5_HP">#REF!</definedName>
    <definedName name="Motobomba_0_5_HP_11">#REF!</definedName>
    <definedName name="Motoniveladora_Baukema_SHM_5">#REF!</definedName>
    <definedName name="Motoniveladora_Baukema_SHM_5_11">#REF!</definedName>
    <definedName name="Motoniveladora_Champion_710A">#REF!</definedName>
    <definedName name="Motoniveladora_Champion_710A_11">#REF!</definedName>
    <definedName name="motosierra">#REF!</definedName>
    <definedName name="MOV" localSheetId="56" hidden="1">{#N/A,#N/A,FALSE,"Hoja1";#N/A,#N/A,FALSE,"Hoja2"}</definedName>
    <definedName name="MOV" localSheetId="57" hidden="1">{#N/A,#N/A,FALSE,"Hoja1";#N/A,#N/A,FALSE,"Hoja2"}</definedName>
    <definedName name="MOV" localSheetId="58" hidden="1">{#N/A,#N/A,FALSE,"Hoja1";#N/A,#N/A,FALSE,"Hoja2"}</definedName>
    <definedName name="MOV" hidden="1">{#N/A,#N/A,FALSE,"Hoja1";#N/A,#N/A,FALSE,"Hoja2"}</definedName>
    <definedName name="MPAMB">#REF!</definedName>
    <definedName name="mr">#REF!</definedName>
    <definedName name="MR_DESCRIPTION">#REF!</definedName>
    <definedName name="MRLART">#REF!</definedName>
    <definedName name="MRNumber">#REF!</definedName>
    <definedName name="MRO">#REF!</definedName>
    <definedName name="MRSUPDET">#REF!</definedName>
    <definedName name="MTD.ROM1_PercentFed">#REF!</definedName>
    <definedName name="MTD.ROM2_PercentFed">#REF!</definedName>
    <definedName name="MTD.ROM3_PercentFed">#REF!</definedName>
    <definedName name="MTD.ROM4_PercentFed">#REF!</definedName>
    <definedName name="MTD.ROM5_PercentFed">#REF!</definedName>
    <definedName name="MTD_Days">#REF!</definedName>
    <definedName name="MTH">#REF!</definedName>
    <definedName name="MTH_NAME">#REF!</definedName>
    <definedName name="Mtz_Avance">#REF!</definedName>
    <definedName name="MU" localSheetId="5">#REF!</definedName>
    <definedName name="MU">#REF!</definedName>
    <definedName name="Mueb._recep_s_._especif" localSheetId="5">#REF!</definedName>
    <definedName name="Mueb._recep_s_._especif">#REF!</definedName>
    <definedName name="Mueble_alto_cocina">#REF!</definedName>
    <definedName name="Mueble_alto_s__especif">#REF!</definedName>
    <definedName name="Mueble_bajo_s__especif.">#REF!</definedName>
    <definedName name="Mueble_M_6__en_obra">#REF!</definedName>
    <definedName name="Mueble_M_7__en_obra">#REF!</definedName>
    <definedName name="Mueble_M4__en_obra">#REF!</definedName>
    <definedName name="Mueble_M5__en_obra">#REF!</definedName>
    <definedName name="Mueble_mad.aseo_s__espec.">#REF!</definedName>
    <definedName name="Mueble_madera_para_M1">#REF!</definedName>
    <definedName name="Mueble_piso_cocina">#REF!</definedName>
    <definedName name="MUEBLEINFTOT">#REF!</definedName>
    <definedName name="MUEBLEINFTOT_11">#REF!</definedName>
    <definedName name="Muestra">#REF!</definedName>
    <definedName name="MuestraN">#REF!</definedName>
    <definedName name="MuestraNo">#REF!</definedName>
    <definedName name="MUNICIPIO" comment="NOMBRE DE MUNICIPIO">#REF!</definedName>
    <definedName name="Municipio_Proyecto">#REF!</definedName>
    <definedName name="MunicipioPrestacion">#REF!</definedName>
    <definedName name="murcia">#REF!</definedName>
    <definedName name="muro">#REF!</definedName>
    <definedName name="murocontencion">#REF!</definedName>
    <definedName name="Mv">#REF!</definedName>
    <definedName name="MXSMAR">#REF!</definedName>
    <definedName name="MY">#REF!</definedName>
    <definedName name="MZ" localSheetId="5">#REF!</definedName>
    <definedName name="MZ">#REF!</definedName>
    <definedName name="N" localSheetId="5">#REF!</definedName>
    <definedName name="N">#REF!</definedName>
    <definedName name="N_VISITA">#REF!</definedName>
    <definedName name="N_VISITA_1">#REF!</definedName>
    <definedName name="N_VISITA_2">#REF!</definedName>
    <definedName name="Na">#REF!</definedName>
    <definedName name="Nac">#REF!</definedName>
    <definedName name="Nada">#REF!</definedName>
    <definedName name="Nafta_2">#REF!</definedName>
    <definedName name="Nafta2">#REF!</definedName>
    <definedName name="Nafta3">#REF!</definedName>
    <definedName name="Nal">#REF!</definedName>
    <definedName name="nana">#REF!</definedName>
    <definedName name="nancy">#REF!</definedName>
    <definedName name="NARIÑO">#REF!</definedName>
    <definedName name="NARIÑO2">#REF!</definedName>
    <definedName name="NATAGA" comment="MUNICIPIO DE NATAGA">#REF!</definedName>
    <definedName name="NATURALEZA">#REF!</definedName>
    <definedName name="nb">#REF!</definedName>
    <definedName name="nbnbv">#REF!</definedName>
    <definedName name="nbv">#REF!</definedName>
    <definedName name="nbvmh">#REF!</definedName>
    <definedName name="nbvnv" localSheetId="10" hidden="1">{"via1",#N/A,TRUE,"general";"via2",#N/A,TRUE,"general";"via3",#N/A,TRUE,"general"}</definedName>
    <definedName name="nbvnv" localSheetId="2" hidden="1">{"via1",#N/A,TRUE,"general";"via2",#N/A,TRUE,"general";"via3",#N/A,TRUE,"general"}</definedName>
    <definedName name="nbvnv">#REF!</definedName>
    <definedName name="Nc">#REF!</definedName>
    <definedName name="NCRITCUMPLE">#REF!</definedName>
    <definedName name="Nd">#REF!</definedName>
    <definedName name="ndghsg">#REF!</definedName>
    <definedName name="NDHS" localSheetId="10" hidden="1">{"TAB1",#N/A,TRUE,"GENERAL";"TAB2",#N/A,TRUE,"GENERAL";"TAB3",#N/A,TRUE,"GENERAL";"TAB4",#N/A,TRUE,"GENERAL";"TAB5",#N/A,TRUE,"GENERAL"}</definedName>
    <definedName name="NDHS" localSheetId="2" hidden="1">{"TAB1",#N/A,TRUE,"GENERAL";"TAB2",#N/A,TRUE,"GENERAL";"TAB3",#N/A,TRUE,"GENERAL";"TAB4",#N/A,TRUE,"GENERAL";"TAB5",#N/A,TRUE,"GENERAL"}</definedName>
    <definedName name="NDHS">#REF!</definedName>
    <definedName name="ndto">#REF!</definedName>
    <definedName name="Ne">#REF!</definedName>
    <definedName name="nece.cab">#REF!</definedName>
    <definedName name="Necesidad_entorchado_Zonas">#REF!</definedName>
    <definedName name="NEIVA" comment="MUNICIPIO DE NEIVA">#REF!</definedName>
    <definedName name="NEOLAI">#REF!</definedName>
    <definedName name="NES">#REF!</definedName>
    <definedName name="Nett_Rev_COL_Nom">#REF!</definedName>
    <definedName name="Nevera">#REF!</definedName>
    <definedName name="new">#REF!</definedName>
    <definedName name="NF">#REF!</definedName>
    <definedName name="nfg" localSheetId="10" hidden="1">{"via1",#N/A,TRUE,"general";"via2",#N/A,TRUE,"general";"via3",#N/A,TRUE,"general"}</definedName>
    <definedName name="nfg" localSheetId="2" hidden="1">{"via1",#N/A,TRUE,"general";"via2",#N/A,TRUE,"general";"via3",#N/A,TRUE,"general"}</definedName>
    <definedName name="nfg">#REF!</definedName>
    <definedName name="nfgn" localSheetId="10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>#REF!</definedName>
    <definedName name="ng">#REF!</definedName>
    <definedName name="NG_1">#REF!</definedName>
    <definedName name="NG_2">#REF!</definedName>
    <definedName name="NG_3">#REF!</definedName>
    <definedName name="NG_4">#REF!</definedName>
    <definedName name="ngdn" localSheetId="10" hidden="1">{"TAB1",#N/A,TRUE,"GENERAL";"TAB2",#N/A,TRUE,"GENERAL";"TAB3",#N/A,TRUE,"GENERAL";"TAB4",#N/A,TRUE,"GENERAL";"TAB5",#N/A,TRUE,"GENERAL"}</definedName>
    <definedName name="ngdn" localSheetId="2" hidden="1">{"TAB1",#N/A,TRUE,"GENERAL";"TAB2",#N/A,TRUE,"GENERAL";"TAB3",#N/A,TRUE,"GENERAL";"TAB4",#N/A,TRUE,"GENERAL";"TAB5",#N/A,TRUE,"GENERAL"}</definedName>
    <definedName name="ngdn">#REF!</definedName>
    <definedName name="NGDNADGN">#REF!</definedName>
    <definedName name="ngfh" localSheetId="10" hidden="1">{"via1",#N/A,TRUE,"general";"via2",#N/A,TRUE,"general";"via3",#N/A,TRUE,"general"}</definedName>
    <definedName name="ngfh" localSheetId="2" hidden="1">{"via1",#N/A,TRUE,"general";"via2",#N/A,TRUE,"general";"via3",#N/A,TRUE,"general"}</definedName>
    <definedName name="ngfh">#REF!</definedName>
    <definedName name="NH">#REF!</definedName>
    <definedName name="NHG">#REF!</definedName>
    <definedName name="NHMN">#REF!</definedName>
    <definedName name="nhn" localSheetId="10" hidden="1">{"via1",#N/A,TRUE,"general";"via2",#N/A,TRUE,"general";"via3",#N/A,TRUE,"general"}</definedName>
    <definedName name="nhn" localSheetId="2" hidden="1">{"via1",#N/A,TRUE,"general";"via2",#N/A,TRUE,"general";"via3",#N/A,TRUE,"general"}</definedName>
    <definedName name="nhn">#REF!</definedName>
    <definedName name="nhncfgn" localSheetId="10" hidden="1">{"TAB1",#N/A,TRUE,"GENERAL";"TAB2",#N/A,TRUE,"GENERAL";"TAB3",#N/A,TRUE,"GENERAL";"TAB4",#N/A,TRUE,"GENERAL";"TAB5",#N/A,TRUE,"GENERAL"}</definedName>
    <definedName name="nhncfgn" localSheetId="2" hidden="1">{"TAB1",#N/A,TRUE,"GENERAL";"TAB2",#N/A,TRUE,"GENERAL";"TAB3",#N/A,TRUE,"GENERAL";"TAB4",#N/A,TRUE,"GENERAL";"TAB5",#N/A,TRUE,"GENERAL"}</definedName>
    <definedName name="nhncfgn">#REF!</definedName>
    <definedName name="nhndr" localSheetId="10" hidden="1">{"via1",#N/A,TRUE,"general";"via2",#N/A,TRUE,"general";"via3",#N/A,TRUE,"general"}</definedName>
    <definedName name="nhndr" localSheetId="2" hidden="1">{"via1",#N/A,TRUE,"general";"via2",#N/A,TRUE,"general";"via3",#N/A,TRUE,"general"}</definedName>
    <definedName name="nhndr">#REF!</definedName>
    <definedName name="NHNH">#REF!</definedName>
    <definedName name="nic_nis">#REF!</definedName>
    <definedName name="nicho">#REF!</definedName>
    <definedName name="ninguno">#REF!</definedName>
    <definedName name="NIPLE_DE_1_2__ROSCADO_DE_HG_x_L__3_PULGADAS">#REF!</definedName>
    <definedName name="NIPLE_DE_3__B_x_EL_L__0.25_MTS">#REF!</definedName>
    <definedName name="NIPLE_DE_4__B_x_EL_L__0.25_MTS">#REF!</definedName>
    <definedName name="Niple_galvan_1_2__L_0_5">#REF!</definedName>
    <definedName name="Niple_galvanizados">#REF!</definedName>
    <definedName name="NIPLE_L__0.25">#REF!</definedName>
    <definedName name="Niple_Pasamuros_en_Tuberia_y_Lamina_de_Acero_1">#REF!</definedName>
    <definedName name="Niple_Pasamuros_en_Tuberia_y_Lamina_de_Acero_1_1_2">#REF!</definedName>
    <definedName name="Niple_Pasamuros_en_Tuberia_y_Lamina_de_Acero_12">#REF!</definedName>
    <definedName name="Niple_Pasamuros_en_Tuberia_y_Lamina_de_Acero_14">#REF!</definedName>
    <definedName name="Niple_Pasamuros_en_Tuberia_y_Lamina_de_Acero_2">#REF!</definedName>
    <definedName name="Niple_Pasamuros_en_Tuberia_y_Lamina_de_Acero_3">#REF!</definedName>
    <definedName name="Niqui">#REF!</definedName>
    <definedName name="Nit">#REF!</definedName>
    <definedName name="NIVEL">#REF!</definedName>
    <definedName name="NIVEL_ACADEMICO">#REF!</definedName>
    <definedName name="NIVEL_PROFESIONAL">#REF!</definedName>
    <definedName name="NIVELACADEMICO">#REF!</definedName>
    <definedName name="NIVELES">#REF!</definedName>
    <definedName name="NJH">#REF!</definedName>
    <definedName name="NLL">"Rectángulo 9"</definedName>
    <definedName name="NM">#REF!</definedName>
    <definedName name="Nmax">#REF!</definedName>
    <definedName name="nmdlf">#REF!</definedName>
    <definedName name="nmmmm" localSheetId="10" hidden="1">{"via1",#N/A,TRUE,"general";"via2",#N/A,TRUE,"general";"via3",#N/A,TRUE,"general"}</definedName>
    <definedName name="nmmmm" localSheetId="2" hidden="1">{"via1",#N/A,TRUE,"general";"via2",#N/A,TRUE,"general";"via3",#N/A,TRUE,"general"}</definedName>
    <definedName name="nmmmm">#REF!</definedName>
    <definedName name="nmop">#REF!</definedName>
    <definedName name="NN">#REF!</definedName>
    <definedName name="nndng" localSheetId="10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>#REF!</definedName>
    <definedName name="nnn" localSheetId="10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>#REF!</definedName>
    <definedName name="nnnhd" localSheetId="10" hidden="1">{"via1",#N/A,TRUE,"general";"via2",#N/A,TRUE,"general";"via3",#N/A,TRUE,"general"}</definedName>
    <definedName name="nnnhd" localSheetId="2" hidden="1">{"via1",#N/A,TRUE,"general";"via2",#N/A,TRUE,"general";"via3",#N/A,TRUE,"general"}</definedName>
    <definedName name="nnnhd">#REF!</definedName>
    <definedName name="nnnn">#REF!</definedName>
    <definedName name="nnnnn" localSheetId="10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>#REF!</definedName>
    <definedName name="nnnnnd" localSheetId="10" hidden="1">{"TAB1",#N/A,TRUE,"GENERAL";"TAB2",#N/A,TRUE,"GENERAL";"TAB3",#N/A,TRUE,"GENERAL";"TAB4",#N/A,TRUE,"GENERAL";"TAB5",#N/A,TRUE,"GENERAL"}</definedName>
    <definedName name="nnnnnd" localSheetId="2" hidden="1">{"TAB1",#N/A,TRUE,"GENERAL";"TAB2",#N/A,TRUE,"GENERAL";"TAB3",#N/A,TRUE,"GENERAL";"TAB4",#N/A,TRUE,"GENERAL";"TAB5",#N/A,TRUE,"GENERAL"}</definedName>
    <definedName name="nnnnnd">#REF!</definedName>
    <definedName name="nnnnnf" localSheetId="10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>#REF!</definedName>
    <definedName name="nnnnnh" localSheetId="10" hidden="1">{"via1",#N/A,TRUE,"general";"via2",#N/A,TRUE,"general";"via3",#N/A,TRUE,"general"}</definedName>
    <definedName name="nnnnnh" localSheetId="2" hidden="1">{"via1",#N/A,TRUE,"general";"via2",#N/A,TRUE,"general";"via3",#N/A,TRUE,"general"}</definedName>
    <definedName name="nnnnnh">#REF!</definedName>
    <definedName name="NNNNNN">#REF!</definedName>
    <definedName name="NO">#N/A</definedName>
    <definedName name="No." localSheetId="5">#REF!</definedName>
    <definedName name="No.">#REF!</definedName>
    <definedName name="NO_10">#N/A</definedName>
    <definedName name="NO_3">#N/A</definedName>
    <definedName name="NO_4">#N/A</definedName>
    <definedName name="NO_5">#N/A</definedName>
    <definedName name="NO_6">#N/A</definedName>
    <definedName name="NO_7">#N/A</definedName>
    <definedName name="NO_8">#N/A</definedName>
    <definedName name="NO_9">#N/A</definedName>
    <definedName name="No_desarrolladas">#REF!,#REF!,#REF!,#REF!</definedName>
    <definedName name="NOA_4">#REF!</definedName>
    <definedName name="NOA_7">#REF!</definedName>
    <definedName name="NOES">#REF!</definedName>
    <definedName name="NoFacturable">#REF!</definedName>
    <definedName name="nom">#REF!</definedName>
    <definedName name="Nom.hoja">#REF!</definedName>
    <definedName name="NOM_ALCALDE">#REF!</definedName>
    <definedName name="NOM_M2">#REF!</definedName>
    <definedName name="NOM_MUNICIPIO">#REF!</definedName>
    <definedName name="Nom_Proyecto">#REF!</definedName>
    <definedName name="NOM_PROYECTOS">#REF!</definedName>
    <definedName name="NOM1.1">#REF!</definedName>
    <definedName name="NOMB5">#REF!</definedName>
    <definedName name="NOMBRE">#REF!</definedName>
    <definedName name="NOMBRE_3">#REF!</definedName>
    <definedName name="NombreCoordinador">#REF!</definedName>
    <definedName name="NombreDependencia">#REF!</definedName>
    <definedName name="NombrePrestador">#REF!</definedName>
    <definedName name="NombreProyecto">#REF!</definedName>
    <definedName name="NombreVicepresidencia">#REF!</definedName>
    <definedName name="NOMINA">#REF!</definedName>
    <definedName name="Nomina06">#REF!</definedName>
    <definedName name="NOPDEC93">#REF!</definedName>
    <definedName name="NoRepAtEnd">#REF!</definedName>
    <definedName name="Norte">#REF!</definedName>
    <definedName name="NORTECDMB1">#REF!</definedName>
    <definedName name="NORTECDMB2">#REF!</definedName>
    <definedName name="NORTEMT1">#REF!</definedName>
    <definedName name="NORTEMT2">#REF!</definedName>
    <definedName name="North_sales">#REF!</definedName>
    <definedName name="NOSA">#REF!</definedName>
    <definedName name="NoSuscriptores">#REF!</definedName>
    <definedName name="NOTA">#REF!</definedName>
    <definedName name="NOTA___0">#REF!</definedName>
    <definedName name="NOTARIA" localSheetId="5">#REF!</definedName>
    <definedName name="NOTARIA">#REF!</definedName>
    <definedName name="NOTAS">#REF!</definedName>
    <definedName name="NOV">#REF!</definedName>
    <definedName name="nov00">#REF!</definedName>
    <definedName name="NovDic">#REF!</definedName>
    <definedName name="NPAGE">#REF!</definedName>
    <definedName name="nr">#REF!</definedName>
    <definedName name="NSEM">#REF!</definedName>
    <definedName name="nt">#REF!</definedName>
    <definedName name="Nudo_2725">#REF!</definedName>
    <definedName name="NUEVO" localSheetId="5">#REF!</definedName>
    <definedName name="NUEVO">#REF!</definedName>
    <definedName name="Nuevo_Valor">#REF!</definedName>
    <definedName name="num">#REF!</definedName>
    <definedName name="Núm_de_pago">#REF!</definedName>
    <definedName name="Núm_pagos_al_año">#REF!</definedName>
    <definedName name="Num_Pmt_Per_Year">#REF!</definedName>
    <definedName name="Number_of_Payments" localSheetId="3">MATCH(0.01,End_Bal,-1)+1</definedName>
    <definedName name="Number_of_Payments" localSheetId="56">MATCH(0.01,End_Bal,-1)+1</definedName>
    <definedName name="Number_of_Payments" localSheetId="57">MATCH(0.01,[0]!End_Bal,-1)+1</definedName>
    <definedName name="Number_of_Payments" localSheetId="58">MATCH(0.01,[0]!End_Bal,-1)+1</definedName>
    <definedName name="Number_of_Payments" localSheetId="4">MATCH(0.01,[0]!End_Bal,-1)+1</definedName>
    <definedName name="Number_of_Payments" localSheetId="1">MATCH(0.01,End_Bal,-1)+1</definedName>
    <definedName name="Number_of_Payments" localSheetId="10">MATCH(0.01,End_Bal,-1)+1</definedName>
    <definedName name="Number_of_Payments" localSheetId="2">MATCH(0.01,[0]!End_Bal,-1)+1</definedName>
    <definedName name="Number_of_Payments">MATCH(0.01,End_Bal,-1)+1</definedName>
    <definedName name="Number_of_Payments_1" localSheetId="10">#N/A</definedName>
    <definedName name="Number_of_Payments_1" localSheetId="2">#N/A</definedName>
    <definedName name="Number_of_Payments_1">#REF!</definedName>
    <definedName name="Number_of_Payments_2" localSheetId="10">#N/A</definedName>
    <definedName name="Number_of_Payments_2" localSheetId="2">#N/A</definedName>
    <definedName name="Number_of_Payments_2">#REF!</definedName>
    <definedName name="NUMBER_X">#REF!</definedName>
    <definedName name="numero">#REF!</definedName>
    <definedName name="Número_de_pagos" localSheetId="3">MATCH(0.01,Saldo_final,-1)+1</definedName>
    <definedName name="Número_de_pagos" localSheetId="56">MATCH(0.01,Saldo_final,-1)+1</definedName>
    <definedName name="Número_de_pagos" localSheetId="57">MATCH(0.01,[0]!Saldo_final,-1)+1</definedName>
    <definedName name="Número_de_pagos" localSheetId="58">MATCH(0.01,[0]!Saldo_final,-1)+1</definedName>
    <definedName name="Número_de_pagos" localSheetId="4">MATCH(0.01,[0]!Saldo_final,-1)+1</definedName>
    <definedName name="Número_de_pagos" localSheetId="1">MATCH(0.01,Saldo_final,-1)+1</definedName>
    <definedName name="Número_de_pagos" localSheetId="5">MATCH(0.01,Saldo_final,-1)+1</definedName>
    <definedName name="Número_de_pagos" localSheetId="10">MATCH(0.01,Saldo_final,-1)+1</definedName>
    <definedName name="Número_de_pagos" localSheetId="2">MATCH(0.01,[0]!Saldo_final,-1)+1</definedName>
    <definedName name="Número_de_pagos">MATCH(0.01,Saldo_final,-1)+1</definedName>
    <definedName name="NUMMOD">#REF!</definedName>
    <definedName name="NUMPRO">#REF!</definedName>
    <definedName name="numproceso">#REF!</definedName>
    <definedName name="NUNI" localSheetId="5">#REF!</definedName>
    <definedName name="NUNI">#REF!</definedName>
    <definedName name="Nvo_Valor_Total">#REF!</definedName>
    <definedName name="NVOCD">#REF!</definedName>
    <definedName name="nxn" localSheetId="10" hidden="1">{"via1",#N/A,TRUE,"general";"via2",#N/A,TRUE,"general";"via3",#N/A,TRUE,"general"}</definedName>
    <definedName name="nxn" localSheetId="2" hidden="1">{"via1",#N/A,TRUE,"general";"via2",#N/A,TRUE,"general";"via3",#N/A,TRUE,"general"}</definedName>
    <definedName name="nxn">#REF!</definedName>
    <definedName name="Ñ" localSheetId="5">#REF!</definedName>
    <definedName name="Ñ">#REF!</definedName>
    <definedName name="ñl">#REF!</definedName>
    <definedName name="ññ">#REF!</definedName>
    <definedName name="ÑÑÑ">#REF!</definedName>
    <definedName name="ÑÑÑÑ">#REF!</definedName>
    <definedName name="ñok">#REF!</definedName>
    <definedName name="ñoño">#REF!</definedName>
    <definedName name="ñp">#REF!</definedName>
    <definedName name="ñpñpñ" localSheetId="10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>#REF!</definedName>
    <definedName name="ñpo">#REF!</definedName>
    <definedName name="O">#REF!</definedName>
    <definedName name="º1">#REF!</definedName>
    <definedName name="O1001A">#REF!</definedName>
    <definedName name="O1002P">#REF!</definedName>
    <definedName name="O1003P">#REF!</definedName>
    <definedName name="O1005P">#REF!</definedName>
    <definedName name="O101A">#REF!</definedName>
    <definedName name="O1101A">#REF!</definedName>
    <definedName name="O201A">#REF!</definedName>
    <definedName name="O202A">#REF!</definedName>
    <definedName name="O301A">#REF!</definedName>
    <definedName name="O302A">#REF!</definedName>
    <definedName name="O303P">#REF!</definedName>
    <definedName name="O303S">#REF!</definedName>
    <definedName name="O304P">#REF!</definedName>
    <definedName name="O304S">#REF!</definedName>
    <definedName name="O401P">#REF!</definedName>
    <definedName name="O401S">#REF!</definedName>
    <definedName name="O501P">#REF!</definedName>
    <definedName name="O501S">#REF!</definedName>
    <definedName name="O601P">#REF!</definedName>
    <definedName name="O601S">#REF!</definedName>
    <definedName name="O602P">#REF!</definedName>
    <definedName name="O602S">#REF!</definedName>
    <definedName name="O603P">#REF!</definedName>
    <definedName name="O603S">#REF!</definedName>
    <definedName name="O604P">#REF!</definedName>
    <definedName name="O604S">#REF!</definedName>
    <definedName name="O605S">#REF!</definedName>
    <definedName name="O701P">#REF!</definedName>
    <definedName name="O701S">#REF!</definedName>
    <definedName name="O702A">#REF!</definedName>
    <definedName name="O703P">#REF!</definedName>
    <definedName name="O703S">#REF!</definedName>
    <definedName name="O704P">#REF!</definedName>
    <definedName name="O704S">#REF!</definedName>
    <definedName name="O705S">#REF!</definedName>
    <definedName name="O706S">#REF!</definedName>
    <definedName name="O707S">#REF!</definedName>
    <definedName name="O801A">#REF!</definedName>
    <definedName name="O802P">#REF!</definedName>
    <definedName name="O802S">#REF!</definedName>
    <definedName name="O803S">#REF!</definedName>
    <definedName name="O804S">#REF!</definedName>
    <definedName name="o9o9" localSheetId="10" hidden="1">{"via1",#N/A,TRUE,"general";"via2",#N/A,TRUE,"general";"via3",#N/A,TRUE,"general"}</definedName>
    <definedName name="o9o9" localSheetId="2" hidden="1">{"via1",#N/A,TRUE,"general";"via2",#N/A,TRUE,"general";"via3",#N/A,TRUE,"general"}</definedName>
    <definedName name="o9o9">#REF!</definedName>
    <definedName name="OBJ">#REF!</definedName>
    <definedName name="OBJETIVO">#REF!</definedName>
    <definedName name="OBJETIVO_1">#REF!</definedName>
    <definedName name="OBJETIVO_2">#REF!</definedName>
    <definedName name="OBJETIVO_4">#REF!</definedName>
    <definedName name="ObjetivoProyecto">#REF!</definedName>
    <definedName name="objetivospolítica">#REF!</definedName>
    <definedName name="OBJETO">#REF!</definedName>
    <definedName name="OBJETO.CONTRATO">#REF!</definedName>
    <definedName name="objproceso">#REF!</definedName>
    <definedName name="Obra" localSheetId="0">#REF!</definedName>
    <definedName name="Obra" localSheetId="1">#REF!</definedName>
    <definedName name="Obra" localSheetId="5">#REF!</definedName>
    <definedName name="OBRA">"#REF!"</definedName>
    <definedName name="OBRA_1">"#REF!"</definedName>
    <definedName name="OBRA_2">"#REF!"</definedName>
    <definedName name="obras">#REF!</definedName>
    <definedName name="obras1" localSheetId="24">DATE(YEAR(#REF!),MONTH(#REF!)+Payment_Number,DAY(#REF!))</definedName>
    <definedName name="obras1" localSheetId="25">DATE(YEAR(#REF!),MONTH(#REF!)+Payment_Number,DAY(#REF!))</definedName>
    <definedName name="obras1" localSheetId="40">DATE(YEAR(#REF!),MONTH(#REF!)+Payment_Number,DAY(#REF!))</definedName>
    <definedName name="obras1" localSheetId="41">DATE(YEAR(#REF!),MONTH(#REF!)+Payment_Number,DAY(#REF!))</definedName>
    <definedName name="obras1" localSheetId="42">DATE(YEAR(#REF!),MONTH(#REF!)+Payment_Number,DAY(#REF!))</definedName>
    <definedName name="obras1" localSheetId="43">DATE(YEAR(#REF!),MONTH(#REF!)+Payment_Number,DAY(#REF!))</definedName>
    <definedName name="obras1" localSheetId="44">DATE(YEAR(#REF!),MONTH(#REF!)+Payment_Number,DAY(#REF!))</definedName>
    <definedName name="obras1" localSheetId="45">DATE(YEAR(#REF!),MONTH(#REF!)+Payment_Number,DAY(#REF!))</definedName>
    <definedName name="obras1" localSheetId="46">DATE(YEAR(#REF!),MONTH(#REF!)+Payment_Number,DAY(#REF!))</definedName>
    <definedName name="obras1" localSheetId="47">DATE(YEAR(#REF!),MONTH(#REF!)+Payment_Number,DAY(#REF!))</definedName>
    <definedName name="obras1" localSheetId="48">DATE(YEAR(#REF!),MONTH(#REF!)+Payment_Number,DAY(#REF!))</definedName>
    <definedName name="obras1" localSheetId="49">DATE(YEAR(#REF!),MONTH(#REF!)+Payment_Number,DAY(#REF!))</definedName>
    <definedName name="obras1" localSheetId="50">DATE(YEAR(#REF!),MONTH(#REF!)+Payment_Number,DAY(#REF!))</definedName>
    <definedName name="obras1" localSheetId="51">DATE(YEAR(#REF!),MONTH(#REF!)+Payment_Number,DAY(#REF!))</definedName>
    <definedName name="obras1" localSheetId="52">DATE(YEAR(#REF!),MONTH(#REF!)+Payment_Number,DAY(#REF!))</definedName>
    <definedName name="obras1" localSheetId="53">DATE(YEAR(#REF!),MONTH(#REF!)+Payment_Number,DAY(#REF!))</definedName>
    <definedName name="obras1" localSheetId="54">DATE(YEAR(#REF!),MONTH(#REF!)+Payment_Number,DAY(#REF!))</definedName>
    <definedName name="obras1" localSheetId="55">DATE(YEAR(#REF!),MONTH(#REF!)+Payment_Number,DAY(#REF!))</definedName>
    <definedName name="obras1" localSheetId="56">DATE(YEAR(#REF!),MONTH(#REF!)+Payment_Number,DAY(#REF!))</definedName>
    <definedName name="obras1" localSheetId="57">DATE(YEAR(#REF!),MONTH(#REF!)+Payment_Number,DAY(#REF!))</definedName>
    <definedName name="obras1" localSheetId="58">DATE(YEAR(#REF!),MONTH(#REF!)+Payment_Number,DAY(#REF!))</definedName>
    <definedName name="obras1" localSheetId="91">DATE(YEAR(#REF!),MONTH(#REF!)+Payment_Number,DAY(#REF!))</definedName>
    <definedName name="obras1" localSheetId="92">DATE(YEAR(#REF!),MONTH(#REF!)+Payment_Number,DAY(#REF!))</definedName>
    <definedName name="obras1" localSheetId="2">DATE(YEAR(#REF!),MONTH(#REF!)+Payment_Number,DAY(#REF!))</definedName>
    <definedName name="obras1">DATE(YEAR(#REF!),MONTH(#REF!)+Payment_Number,DAY(#REF!))</definedName>
    <definedName name="obras11">#REF!</definedName>
    <definedName name="obras111" localSheetId="24">DATE(YEAR(#REF!),MONTH(#REF!)+Payment_Number,DAY(#REF!))</definedName>
    <definedName name="obras111" localSheetId="25">DATE(YEAR(#REF!),MONTH(#REF!)+Payment_Number,DAY(#REF!))</definedName>
    <definedName name="obras111" localSheetId="40">DATE(YEAR(#REF!),MONTH(#REF!)+Payment_Number,DAY(#REF!))</definedName>
    <definedName name="obras111" localSheetId="41">DATE(YEAR(#REF!),MONTH(#REF!)+Payment_Number,DAY(#REF!))</definedName>
    <definedName name="obras111" localSheetId="42">DATE(YEAR(#REF!),MONTH(#REF!)+Payment_Number,DAY(#REF!))</definedName>
    <definedName name="obras111" localSheetId="43">DATE(YEAR(#REF!),MONTH(#REF!)+Payment_Number,DAY(#REF!))</definedName>
    <definedName name="obras111" localSheetId="44">DATE(YEAR(#REF!),MONTH(#REF!)+Payment_Number,DAY(#REF!))</definedName>
    <definedName name="obras111" localSheetId="45">DATE(YEAR(#REF!),MONTH(#REF!)+Payment_Number,DAY(#REF!))</definedName>
    <definedName name="obras111" localSheetId="46">DATE(YEAR(#REF!),MONTH(#REF!)+Payment_Number,DAY(#REF!))</definedName>
    <definedName name="obras111" localSheetId="47">DATE(YEAR(#REF!),MONTH(#REF!)+Payment_Number,DAY(#REF!))</definedName>
    <definedName name="obras111" localSheetId="48">DATE(YEAR(#REF!),MONTH(#REF!)+Payment_Number,DAY(#REF!))</definedName>
    <definedName name="obras111" localSheetId="49">DATE(YEAR(#REF!),MONTH(#REF!)+Payment_Number,DAY(#REF!))</definedName>
    <definedName name="obras111" localSheetId="50">DATE(YEAR(#REF!),MONTH(#REF!)+Payment_Number,DAY(#REF!))</definedName>
    <definedName name="obras111" localSheetId="51">DATE(YEAR(#REF!),MONTH(#REF!)+Payment_Number,DAY(#REF!))</definedName>
    <definedName name="obras111" localSheetId="52">DATE(YEAR(#REF!),MONTH(#REF!)+Payment_Number,DAY(#REF!))</definedName>
    <definedName name="obras111" localSheetId="53">DATE(YEAR(#REF!),MONTH(#REF!)+Payment_Number,DAY(#REF!))</definedName>
    <definedName name="obras111" localSheetId="54">DATE(YEAR(#REF!),MONTH(#REF!)+Payment_Number,DAY(#REF!))</definedName>
    <definedName name="obras111" localSheetId="55">DATE(YEAR(#REF!),MONTH(#REF!)+Payment_Number,DAY(#REF!))</definedName>
    <definedName name="obras111" localSheetId="56">DATE(YEAR(#REF!),MONTH(#REF!)+Payment_Number,DAY(#REF!))</definedName>
    <definedName name="obras111" localSheetId="57">DATE(YEAR(#REF!),MONTH(#REF!)+Payment_Number,DAY(#REF!))</definedName>
    <definedName name="obras111" localSheetId="58">DATE(YEAR(#REF!),MONTH(#REF!)+Payment_Number,DAY(#REF!))</definedName>
    <definedName name="obras111" localSheetId="91">DATE(YEAR(#REF!),MONTH(#REF!)+Payment_Number,DAY(#REF!))</definedName>
    <definedName name="obras111" localSheetId="92">DATE(YEAR(#REF!),MONTH(#REF!)+Payment_Number,DAY(#REF!))</definedName>
    <definedName name="obras111" localSheetId="2">DATE(YEAR(#REF!),MONTH(#REF!)+Payment_Number,DAY(#REF!))</definedName>
    <definedName name="obras111">DATE(YEAR(#REF!),MONTH(#REF!)+Payment_Number,DAY(#REF!))</definedName>
    <definedName name="OBRERO">#REF!</definedName>
    <definedName name="OBS_Data_Col" hidden="1">#REF!</definedName>
    <definedName name="observaciones">#REF!</definedName>
    <definedName name="OCD">#REF!</definedName>
    <definedName name="OCD1_1">#REF!</definedName>
    <definedName name="OCD1_1_1">#REF!</definedName>
    <definedName name="OCEquipData">#REF!</definedName>
    <definedName name="OCI">#REF!</definedName>
    <definedName name="OCI1_1">#REF!</definedName>
    <definedName name="OCI1_1_1">#REF!</definedName>
    <definedName name="OCIFICINAS" localSheetId="5">#REF!</definedName>
    <definedName name="OCIFICINAS">#REF!</definedName>
    <definedName name="OCT">#REF!</definedName>
    <definedName name="oct00">#REF!</definedName>
    <definedName name="octogonal">#REF!</definedName>
    <definedName name="OCTUBRE" localSheetId="10" hidden="1">{#N/A,#N/A,FALSE,"orthoflow";#N/A,#N/A,FALSE,"Miscelaneos";#N/A,#N/A,FALSE,"Instrumentacio";#N/A,#N/A,FALSE,"Electrico";#N/A,#N/A,FALSE,"Valv. Seguridad"}</definedName>
    <definedName name="OCTUBRE" localSheetId="2" hidden="1">{#N/A,#N/A,FALSE,"orthoflow";#N/A,#N/A,FALSE,"Miscelaneos";#N/A,#N/A,FALSE,"Instrumentacio";#N/A,#N/A,FALSE,"Electrico";#N/A,#N/A,FALSE,"Valv. Seguridad"}</definedName>
    <definedName name="OCTUBRE">#REF!</definedName>
    <definedName name="OD">#REF!</definedName>
    <definedName name="OF">#REF!</definedName>
    <definedName name="OFFICE_ENTITY">#REF!</definedName>
    <definedName name="OFI">#REF!</definedName>
    <definedName name="Oficial" localSheetId="5">#REF!</definedName>
    <definedName name="Oficial">#REF!</definedName>
    <definedName name="OficialHR">#REF!</definedName>
    <definedName name="Oficina">#REF!</definedName>
    <definedName name="OFICINAS">#REF!</definedName>
    <definedName name="OHaulCostOutput">#REF!</definedName>
    <definedName name="OIDEC93">#REF!</definedName>
    <definedName name="oiret" localSheetId="10" hidden="1">{"TAB1",#N/A,TRUE,"GENERAL";"TAB2",#N/A,TRUE,"GENERAL";"TAB3",#N/A,TRUE,"GENERAL";"TAB4",#N/A,TRUE,"GENERAL";"TAB5",#N/A,TRUE,"GENERAL"}</definedName>
    <definedName name="oiret" localSheetId="2" hidden="1">{"TAB1",#N/A,TRUE,"GENERAL";"TAB2",#N/A,TRUE,"GENERAL";"TAB3",#N/A,TRUE,"GENERAL";"TAB4",#N/A,TRUE,"GENERAL";"TAB5",#N/A,TRUE,"GENERAL"}</definedName>
    <definedName name="oiret">#REF!</definedName>
    <definedName name="oirgrth" localSheetId="10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>#REF!</definedName>
    <definedName name="OIUOIU" localSheetId="10" hidden="1">{"via1",#N/A,TRUE,"general";"via2",#N/A,TRUE,"general";"via3",#N/A,TRUE,"general"}</definedName>
    <definedName name="OIUOIU" localSheetId="2" hidden="1">{"via1",#N/A,TRUE,"general";"via2",#N/A,TRUE,"general";"via3",#N/A,TRUE,"general"}</definedName>
    <definedName name="OIUOIU">#REF!</definedName>
    <definedName name="OIUYUGJ">#REF!</definedName>
    <definedName name="Ojo" hidden="1">#REF!</definedName>
    <definedName name="ojuojoijojoijdlf">#REF!</definedName>
    <definedName name="OK">#REF!</definedName>
    <definedName name="OKEY" localSheetId="0">#REF!</definedName>
    <definedName name="OKEY" localSheetId="1">#REF!</definedName>
    <definedName name="OKEY">"#REF!"</definedName>
    <definedName name="OKEY_1">"#REF!"</definedName>
    <definedName name="OKEY_2">"#REF!"</definedName>
    <definedName name="OKIS" localSheetId="0">#REF!</definedName>
    <definedName name="OKIS" localSheetId="1">#REF!</definedName>
    <definedName name="OKIS">"#REF!"</definedName>
    <definedName name="OKIS_1">"#REF!"</definedName>
    <definedName name="OKIS_2">"#REF!"</definedName>
    <definedName name="OLE_LINK1" localSheetId="0">#REF!</definedName>
    <definedName name="OLE_LINK1" localSheetId="1">#REF!</definedName>
    <definedName name="OLE_LINK1" localSheetId="5">#REF!</definedName>
    <definedName name="OLE_LINK1">"#REF!"</definedName>
    <definedName name="OLE_LINK1_1">"#REF!"</definedName>
    <definedName name="OLE_LINK1_2">"#REF!"</definedName>
    <definedName name="om">#REF!</definedName>
    <definedName name="OnceThru">0</definedName>
    <definedName name="OÑ">#REF!</definedName>
    <definedName name="oo">#REF!</definedName>
    <definedName name="OOL">#REF!</definedName>
    <definedName name="ooo" localSheetId="10" hidden="1">{"via1",#N/A,TRUE,"general";"via2",#N/A,TRUE,"general";"via3",#N/A,TRUE,"general"}</definedName>
    <definedName name="ooo" localSheetId="2" hidden="1">{"via1",#N/A,TRUE,"general";"via2",#N/A,TRUE,"general";"via3",#N/A,TRUE,"general"}</definedName>
    <definedName name="ooo">#REF!</definedName>
    <definedName name="OOO____999">#REF!</definedName>
    <definedName name="ooooiii" localSheetId="10" hidden="1">{"TAB1",#N/A,TRUE,"GENERAL";"TAB2",#N/A,TRUE,"GENERAL";"TAB3",#N/A,TRUE,"GENERAL";"TAB4",#N/A,TRUE,"GENERAL";"TAB5",#N/A,TRUE,"GENERAL"}</definedName>
    <definedName name="ooooiii" localSheetId="2" hidden="1">{"TAB1",#N/A,TRUE,"GENERAL";"TAB2",#N/A,TRUE,"GENERAL";"TAB3",#N/A,TRUE,"GENERAL";"TAB4",#N/A,TRUE,"GENERAL";"TAB5",#N/A,TRUE,"GENERAL"}</definedName>
    <definedName name="ooooiii">#REF!</definedName>
    <definedName name="oooos" localSheetId="10" hidden="1">{"via1",#N/A,TRUE,"general";"via2",#N/A,TRUE,"general";"via3",#N/A,TRUE,"general"}</definedName>
    <definedName name="oooos" localSheetId="2" hidden="1">{"via1",#N/A,TRUE,"general";"via2",#N/A,TRUE,"general";"via3",#N/A,TRUE,"general"}</definedName>
    <definedName name="oooos">#REF!</definedName>
    <definedName name="OOOPPP333">#REF!</definedName>
    <definedName name="OP">#REF!</definedName>
    <definedName name="op´....">#REF!</definedName>
    <definedName name="opcion">#REF!</definedName>
    <definedName name="Openingpb" hidden="1">#REF!</definedName>
    <definedName name="OpEquip">#REF!</definedName>
    <definedName name="Operario">#REF!</definedName>
    <definedName name="OpexFac">#REF!</definedName>
    <definedName name="OPORAPA" comment="MUNICIPIO DE OPORAPA">#REF!</definedName>
    <definedName name="OPRTUNIDADES">#REF!</definedName>
    <definedName name="OPRTUNIDADES_1">#REF!</definedName>
    <definedName name="OPRTUNIDADES_2">#REF!</definedName>
    <definedName name="Option">#REF!</definedName>
    <definedName name="OR">#REF!</definedName>
    <definedName name="ORD">#REF!</definedName>
    <definedName name="ORDEN">#REF!</definedName>
    <definedName name="OreToStorage.Check_tonne_error">#REF!</definedName>
    <definedName name="OreToStorage.Check_Tonnes">#REF!</definedName>
    <definedName name="OreToStorage.Check_Volume">#REF!</definedName>
    <definedName name="OreToStorage.Pulp_Density">#REF!</definedName>
    <definedName name="orga" localSheetId="0">#REF!</definedName>
    <definedName name="orga" localSheetId="1">#REF!</definedName>
    <definedName name="orga" localSheetId="5">#REF!</definedName>
    <definedName name="orga">NA()</definedName>
    <definedName name="orga_1">NA()</definedName>
    <definedName name="orga_2">NA()</definedName>
    <definedName name="orga_3">NA()</definedName>
    <definedName name="orga_4">NA()</definedName>
    <definedName name="orga_5">NA()</definedName>
    <definedName name="Organizador_de_Cables_de_Puenteo">#REF!</definedName>
    <definedName name="organo">#REF!</definedName>
    <definedName name="ORIGEN">#REF!</definedName>
    <definedName name="OrigenConsultoria" localSheetId="5">#REF!</definedName>
    <definedName name="OrigenConsultoria">#REF!</definedName>
    <definedName name="OrigenObra" localSheetId="5">#REF!</definedName>
    <definedName name="OrigenObra">#REF!</definedName>
    <definedName name="ORIGINAL" localSheetId="10" hidden="1">{#N/A,#N/A,FALSE,"orthoflow";#N/A,#N/A,FALSE,"Miscelaneos";#N/A,#N/A,FALSE,"Instrumentacio";#N/A,#N/A,FALSE,"Electrico";#N/A,#N/A,FALSE,"Valv. Seguridad"}</definedName>
    <definedName name="ORIGINAL" localSheetId="2" hidden="1">{#N/A,#N/A,FALSE,"orthoflow";#N/A,#N/A,FALSE,"Miscelaneos";#N/A,#N/A,FALSE,"Instrumentacio";#N/A,#N/A,FALSE,"Electrico";#N/A,#N/A,FALSE,"Valv. Seguridad"}</definedName>
    <definedName name="ORIGINAL">#REF!</definedName>
    <definedName name="Orinal_blanco_Corona_884">#REF!</definedName>
    <definedName name="Orinal_Mediano_Ref._08860">#REF!</definedName>
    <definedName name="ORINALES">#REF!</definedName>
    <definedName name="ORO">#REF!</definedName>
    <definedName name="OROZCO">#REF!</definedName>
    <definedName name="ORTROPA">#REF!</definedName>
    <definedName name="os">#REF!</definedName>
    <definedName name="OSCAR">#REF!</definedName>
    <definedName name="OtherCosts">#REF!</definedName>
    <definedName name="ototototot">#REF!</definedName>
    <definedName name="OTR">#REF!</definedName>
    <definedName name="OTRO">#REF!</definedName>
    <definedName name="otro2">#REF!</definedName>
    <definedName name="otros">#REF!</definedName>
    <definedName name="OTROS_2">#REF!</definedName>
    <definedName name="OTROS1">#REF!</definedName>
    <definedName name="OtrosServicios">#REF!</definedName>
    <definedName name="OtrosServiciosCostos">#REF!</definedName>
    <definedName name="OTRUP" localSheetId="5">#REF!</definedName>
    <definedName name="OTRUP">#REF!</definedName>
    <definedName name="OU_1">#REF!</definedName>
    <definedName name="OU_2">#REF!</definedName>
    <definedName name="OU_3">#REF!</definedName>
    <definedName name="OU_4">#REF!</definedName>
    <definedName name="OU_5">#REF!</definedName>
    <definedName name="ØuRn1v">#REF!</definedName>
    <definedName name="ØuRn2v">#REF!</definedName>
    <definedName name="OUT">#REF!</definedName>
    <definedName name="ouyttf">#REF!</definedName>
    <definedName name="OWNER" hidden="1">#REF!</definedName>
    <definedName name="P" localSheetId="5">#REF!</definedName>
    <definedName name="P">#REF!</definedName>
    <definedName name="p.BS" hidden="1">#REF!</definedName>
    <definedName name="p.BSAssumptions" hidden="1">#REF!</definedName>
    <definedName name="p.CapStructure" hidden="1">#REF!</definedName>
    <definedName name="p.CashFlow" hidden="1">#REF!</definedName>
    <definedName name="p.Cover" hidden="1">#REF!</definedName>
    <definedName name="p.Depreciation" hidden="1">#REF!</definedName>
    <definedName name="p.Executive" hidden="1">#REF!</definedName>
    <definedName name="p.FactSheet" hidden="1">#REF!</definedName>
    <definedName name="p.IS" hidden="1">#REF!</definedName>
    <definedName name="p.ISAssumptions" hidden="1">#REF!</definedName>
    <definedName name="P.O.FEB19">#REF!,#REF!,#REF!,#REF!,#REF!,#REF!,#REF!</definedName>
    <definedName name="p.OpeningBS" hidden="1">#REF!</definedName>
    <definedName name="p.TaxCalculation" hidden="1">#REF!</definedName>
    <definedName name="p_1">#REF!</definedName>
    <definedName name="P_1___2.7x4.55___Plano_de_Detalle_No._A_170">#REF!</definedName>
    <definedName name="P_2">#REF!</definedName>
    <definedName name="P_2___2.7x4.8___Plano_de_Detalle_No._A_170">#REF!</definedName>
    <definedName name="P_2´___2.2x4.8___Plano_de_Detalle_No._A_171">#REF!</definedName>
    <definedName name="P_3___2.7x1.05___Plano_de_Detalle_No._A_170">#REF!</definedName>
    <definedName name="P_4___2.7x1.5___Plano_de_Detalle_No._A_170">#REF!</definedName>
    <definedName name="P_5___2.7x4.2___Plano_de_Detalle_No._A_171">#REF!</definedName>
    <definedName name="P_7´___2.7x0.9___Plano_de_Detalle_No._A_172">#REF!</definedName>
    <definedName name="P_CONTADOR">#REF!</definedName>
    <definedName name="P_UNITARIOS">#REF!</definedName>
    <definedName name="P_Yacimiento">#REF!</definedName>
    <definedName name="p0p0" localSheetId="10" hidden="1">{"via1",#N/A,TRUE,"general";"via2",#N/A,TRUE,"general";"via3",#N/A,TRUE,"general"}</definedName>
    <definedName name="p0p0" localSheetId="2" hidden="1">{"via1",#N/A,TRUE,"general";"via2",#N/A,TRUE,"general";"via3",#N/A,TRUE,"general"}</definedName>
    <definedName name="p0p0">#REF!</definedName>
    <definedName name="PA" localSheetId="5">#REF!</definedName>
    <definedName name="PA">#REF!</definedName>
    <definedName name="Pa_o_HILAR_con_latex" localSheetId="5">#REF!</definedName>
    <definedName name="Pa_o_HILAR_con_latex">#REF!</definedName>
    <definedName name="Pabmeril_Pliego_9_x11">#REF!</definedName>
    <definedName name="PACOMAT">#REF!</definedName>
    <definedName name="Paec1">#REF!</definedName>
    <definedName name="Paec2">#REF!</definedName>
    <definedName name="Paec3">#REF!</definedName>
    <definedName name="PAG">#N/A</definedName>
    <definedName name="Page">#REF!</definedName>
    <definedName name="Page____1____of____2">#REF!</definedName>
    <definedName name="PAGINA_1_DE_1">#REF!</definedName>
    <definedName name="Pago">#REF!</definedName>
    <definedName name="Pago_adicional">#REF!</definedName>
    <definedName name="Pago_mensual_programado">#REF!</definedName>
    <definedName name="Pago_progr">#REF!</definedName>
    <definedName name="Pago_total">#REF!</definedName>
    <definedName name="PagoFinanciero">#REF!</definedName>
    <definedName name="pagos">#REF!</definedName>
    <definedName name="Pagos_adicionales_programados">#REF!</definedName>
    <definedName name="PAISCONTRATOS">#REF!</definedName>
    <definedName name="Palas">#REF!</definedName>
    <definedName name="PANEL">#REF!</definedName>
    <definedName name="Panel_Led_Plano_de_18w">#REF!</definedName>
    <definedName name="panete.imp1.4">#REF!</definedName>
    <definedName name="panete1.3">#REF!</definedName>
    <definedName name="panete1.4">#REF!</definedName>
    <definedName name="pañet">#REF!</definedName>
    <definedName name="PAÑETE">#REF!</definedName>
    <definedName name="PAÑETE_11">#REF!</definedName>
    <definedName name="papa" localSheetId="0">#REF!</definedName>
    <definedName name="papa" localSheetId="1">#REF!</definedName>
    <definedName name="papa">"#REF!"</definedName>
    <definedName name="papa_1">"#REF!"</definedName>
    <definedName name="papa_2">"#REF!"</definedName>
    <definedName name="Papelera_AI_Ref._CA_08R">#REF!</definedName>
    <definedName name="Papelera_metálica" localSheetId="5">#REF!</definedName>
    <definedName name="Papelera_metálica">#REF!</definedName>
    <definedName name="Papelera_Royal_blanca">#REF!</definedName>
    <definedName name="Papelera_Royal_corona_624">#REF!</definedName>
    <definedName name="Paral_Telescópico_2_2_m">#REF!</definedName>
    <definedName name="Paral_Telescópico_2_4">#REF!</definedName>
    <definedName name="paralelo" localSheetId="0">#REF!</definedName>
    <definedName name="paralelo" localSheetId="1">#REF!</definedName>
    <definedName name="paralelo">"#REF!"</definedName>
    <definedName name="paralelo_1">"#REF!"</definedName>
    <definedName name="paralelo_2">"#REF!"</definedName>
    <definedName name="Parales_estrcuturales_para_presiana_Luxalon">#REF!</definedName>
    <definedName name="Parametro_Peso">#REF!</definedName>
    <definedName name="PARAMETROS" localSheetId="5">#REF!</definedName>
    <definedName name="PARAMETROS">#REF!</definedName>
    <definedName name="Pararayos_Ionizante__Incluye_Bajante_y_Pozo_de_Tierra">#REF!</definedName>
    <definedName name="Pared_en_Dry_Wall_E.10_CM">#REF!</definedName>
    <definedName name="Pared_en_sistema_dray_wall_e_0.15">#REF!</definedName>
    <definedName name="PAROUE_CENTENARIO_MUNICIPIO_DE_TAURAMENA">#REF!</definedName>
    <definedName name="Partic_baño_seg._epecif">#REF!</definedName>
    <definedName name="PASADOR__METALICO">#REF!</definedName>
    <definedName name="Pasador_horizontal_P_wc">#REF!</definedName>
    <definedName name="Pasam_cedro_rojo_.05x15">#REF!</definedName>
    <definedName name="Pasamano_madera_conFMPTO4">#REF!</definedName>
    <definedName name="pasamanos">#REF!</definedName>
    <definedName name="Pasamanos_en_madera">#REF!</definedName>
    <definedName name="PASAMU">#REF!</definedName>
    <definedName name="pasamuro">#REF!</definedName>
    <definedName name="PASAMURO_B_x_EL_L_0.25_Z_0.125_M">#REF!</definedName>
    <definedName name="Pasamuros_HG_Diam._3">#REF!</definedName>
    <definedName name="PASOELE">#REF!</definedName>
    <definedName name="Pasos_escalera_nariz__L__especial_de_Moore_o_similar__tono_coral">#REF!</definedName>
    <definedName name="Patch_Panel_de_16_Puertos_RJ_45_Cat._5E">#REF!</definedName>
    <definedName name="Patch_Panel_de_32_Puertos_RJ_45_Cat._5E">#REF!</definedName>
    <definedName name="PATIOS">#REF!</definedName>
    <definedName name="PAUJIL">#REF!</definedName>
    <definedName name="pav">#REF!</definedName>
    <definedName name="PAVIMENTO">#REF!</definedName>
    <definedName name="PAVIMENTO_11">#REF!</definedName>
    <definedName name="Pay_Date">#REF!</definedName>
    <definedName name="Pay_Num">#REF!</definedName>
    <definedName name="Payment_Date" localSheetId="10">DATE(YEAR(Loan_Start),MONTH(Loan_Start)+Payment_Number,DAY(Loan_Start))</definedName>
    <definedName name="Payment_Date" localSheetId="2">DATE(YEAR([0]!Loan_Start),MONTH([0]!Loan_Start)+Payment_Number,DAY([0]!Loan_Start))</definedName>
    <definedName name="Payment_Date">#N/A</definedName>
    <definedName name="Payment_Date_1" localSheetId="10">#N/A</definedName>
    <definedName name="Payment_Date_1" localSheetId="2">#N/A</definedName>
    <definedName name="Payment_Date_1">#REF!</definedName>
    <definedName name="Payment_Date_2" localSheetId="10">#N/A</definedName>
    <definedName name="Payment_Date_2" localSheetId="2">#N/A</definedName>
    <definedName name="Payment_Date_2">#REF!</definedName>
    <definedName name="Payment_Date1" localSheetId="24">DATE(YEAR(#REF!),MONTH(#REF!)+Payment_Number,DAY(#REF!))</definedName>
    <definedName name="Payment_Date1" localSheetId="25">DATE(YEAR(#REF!),MONTH(#REF!)+Payment_Number,DAY(#REF!))</definedName>
    <definedName name="Payment_Date1" localSheetId="40">DATE(YEAR(#REF!),MONTH(#REF!)+Payment_Number,DAY(#REF!))</definedName>
    <definedName name="Payment_Date1" localSheetId="41">DATE(YEAR(#REF!),MONTH(#REF!)+Payment_Number,DAY(#REF!))</definedName>
    <definedName name="Payment_Date1" localSheetId="42">DATE(YEAR(#REF!),MONTH(#REF!)+Payment_Number,DAY(#REF!))</definedName>
    <definedName name="Payment_Date1" localSheetId="43">DATE(YEAR(#REF!),MONTH(#REF!)+Payment_Number,DAY(#REF!))</definedName>
    <definedName name="Payment_Date1" localSheetId="44">DATE(YEAR(#REF!),MONTH(#REF!)+Payment_Number,DAY(#REF!))</definedName>
    <definedName name="Payment_Date1" localSheetId="45">DATE(YEAR(#REF!),MONTH(#REF!)+Payment_Number,DAY(#REF!))</definedName>
    <definedName name="Payment_Date1" localSheetId="46">DATE(YEAR(#REF!),MONTH(#REF!)+Payment_Number,DAY(#REF!))</definedName>
    <definedName name="Payment_Date1" localSheetId="47">DATE(YEAR(#REF!),MONTH(#REF!)+Payment_Number,DAY(#REF!))</definedName>
    <definedName name="Payment_Date1" localSheetId="48">DATE(YEAR(#REF!),MONTH(#REF!)+Payment_Number,DAY(#REF!))</definedName>
    <definedName name="Payment_Date1" localSheetId="49">DATE(YEAR(#REF!),MONTH(#REF!)+Payment_Number,DAY(#REF!))</definedName>
    <definedName name="Payment_Date1" localSheetId="50">DATE(YEAR(#REF!),MONTH(#REF!)+Payment_Number,DAY(#REF!))</definedName>
    <definedName name="Payment_Date1" localSheetId="51">DATE(YEAR(#REF!),MONTH(#REF!)+Payment_Number,DAY(#REF!))</definedName>
    <definedName name="Payment_Date1" localSheetId="52">DATE(YEAR(#REF!),MONTH(#REF!)+Payment_Number,DAY(#REF!))</definedName>
    <definedName name="Payment_Date1" localSheetId="53">DATE(YEAR(#REF!),MONTH(#REF!)+Payment_Number,DAY(#REF!))</definedName>
    <definedName name="Payment_Date1" localSheetId="54">DATE(YEAR(#REF!),MONTH(#REF!)+Payment_Number,DAY(#REF!))</definedName>
    <definedName name="Payment_Date1" localSheetId="55">DATE(YEAR(#REF!),MONTH(#REF!)+Payment_Number,DAY(#REF!))</definedName>
    <definedName name="Payment_Date1" localSheetId="56">DATE(YEAR(#REF!),MONTH(#REF!)+Payment_Number,DAY(#REF!))</definedName>
    <definedName name="Payment_Date1" localSheetId="57">DATE(YEAR(#REF!),MONTH(#REF!)+Payment_Number,DAY(#REF!))</definedName>
    <definedName name="Payment_Date1" localSheetId="58">DATE(YEAR(#REF!),MONTH(#REF!)+Payment_Number,DAY(#REF!))</definedName>
    <definedName name="Payment_Date1" localSheetId="91">DATE(YEAR(#REF!),MONTH(#REF!)+Payment_Number,DAY(#REF!))</definedName>
    <definedName name="Payment_Date1" localSheetId="92">DATE(YEAR(#REF!),MONTH(#REF!)+Payment_Number,DAY(#REF!))</definedName>
    <definedName name="Payment_Date1" localSheetId="2">DATE(YEAR(#REF!),MONTH(#REF!)+Payment_Number,DAY(#REF!))</definedName>
    <definedName name="Payment_Date1">DATE(YEAR(#REF!),MONTH(#REF!)+Payment_Number,DAY(#REF!))</definedName>
    <definedName name="Payment_Needed">"Pago necesario"</definedName>
    <definedName name="payment_terms">#REF!</definedName>
    <definedName name="PAZ">#REF!</definedName>
    <definedName name="PB" localSheetId="5">#REF!</definedName>
    <definedName name="PB">#REF!</definedName>
    <definedName name="PC" localSheetId="5">#REF!</definedName>
    <definedName name="PC">#REF!</definedName>
    <definedName name="Pce.j">#REF!</definedName>
    <definedName name="Pd">#REF!</definedName>
    <definedName name="Pdea.ca">#REF!</definedName>
    <definedName name="Pdea.co">#REF!</definedName>
    <definedName name="PDEAC">#REF!</definedName>
    <definedName name="PDEAC1">#REF!</definedName>
    <definedName name="PDEAC2">#REF!</definedName>
    <definedName name="PDEAC3">#REF!</definedName>
    <definedName name="PE" localSheetId="5">#REF!</definedName>
    <definedName name="PE">#REF!</definedName>
    <definedName name="Pedestal_piedra_h_0_30" localSheetId="5">#REF!</definedName>
    <definedName name="Pedestal_piedra_h_0_30">#REF!</definedName>
    <definedName name="PEDESTAL_TUBO__DE_ACERO_GALVANIZADO">#REF!</definedName>
    <definedName name="PEDRAPLEN">#REF!</definedName>
    <definedName name="pedro">#REF!</definedName>
    <definedName name="Pega_plus">#REF!</definedName>
    <definedName name="Pegacor">#REF!</definedName>
    <definedName name="PEGANTE">#REF!</definedName>
    <definedName name="PEGANTE_11">#REF!</definedName>
    <definedName name="Pegante_Colbón">#REF!</definedName>
    <definedName name="Pegante_Colbón_Madera">#REF!</definedName>
    <definedName name="PEGANTE_P.V.C">#REF!</definedName>
    <definedName name="PEGANTE_PARA_ENCHAPES">#REF!</definedName>
    <definedName name="Pegante_piso_vinilo">#REF!</definedName>
    <definedName name="Pegante_PVC">#REF!</definedName>
    <definedName name="Pegante_tipo_boxer">#REF!</definedName>
    <definedName name="pelo" localSheetId="0">#REF!</definedName>
    <definedName name="pelo" localSheetId="1">#REF!</definedName>
    <definedName name="pelo">"#REF!"</definedName>
    <definedName name="pelo_1">"#REF!"</definedName>
    <definedName name="pelo_2">"#REF!"</definedName>
    <definedName name="pelos">#REF!</definedName>
    <definedName name="pelota">#REF!</definedName>
    <definedName name="peluca">#REF!</definedName>
    <definedName name="pendiente" hidden="1">#REF!</definedName>
    <definedName name="pepa">#REF!</definedName>
    <definedName name="PEPE">#N/A</definedName>
    <definedName name="Pér1">#REF!</definedName>
    <definedName name="pera">#REF!</definedName>
    <definedName name="Percha_en_AI_Doble_Ref._FB_5502">#REF!</definedName>
    <definedName name="perDate">#REF!</definedName>
    <definedName name="pererza" localSheetId="5">#REF!</definedName>
    <definedName name="pererza">#REF!</definedName>
    <definedName name="perez">#REF!</definedName>
    <definedName name="Perfil">#REF!</definedName>
    <definedName name="Perfil_16_6">#REF!</definedName>
    <definedName name="PERFIL_ANGULO_2.5_X_2.5_X_2.44__Cund">#REF!</definedName>
    <definedName name="Perfil_c_120x50mm">#REF!</definedName>
    <definedName name="PERFIL_DEL_TRAMO" localSheetId="5">#REF!</definedName>
    <definedName name="PERFIL_DEL_TRAMO">#REF!</definedName>
    <definedName name="PERFIL_OMEGA_X_2.44_C_26">#REF!</definedName>
    <definedName name="PERFIL_PHR_160X60X2">#REF!</definedName>
    <definedName name="PERFIL_PHR_220X80X3_0">#REF!</definedName>
    <definedName name="PERFIL_VIGUETA_PRINCIPAL_X_2.44_Cund">#REF!</definedName>
    <definedName name="PERGOLA">#REF!</definedName>
    <definedName name="PERGOLA_11">#REF!</definedName>
    <definedName name="PeriodInc">#REF!</definedName>
    <definedName name="periodo">#REF!</definedName>
    <definedName name="Periodo1">#REF!</definedName>
    <definedName name="Período1">#REF!</definedName>
    <definedName name="PERIODO2">#REF!</definedName>
    <definedName name="Período2">#REF!</definedName>
    <definedName name="Periodo3">#REF!</definedName>
    <definedName name="Período3">#REF!</definedName>
    <definedName name="Periodo4">#REF!</definedName>
    <definedName name="Periodo5">#REF!</definedName>
    <definedName name="Periodo6">#REF!</definedName>
    <definedName name="PeriodoD">#REF!</definedName>
    <definedName name="Periodod2">#REF!</definedName>
    <definedName name="PeriodoPago">#REF!</definedName>
    <definedName name="PeriodoRepago">#REF!</definedName>
    <definedName name="PeriodoRepagoCCP">#REF!</definedName>
    <definedName name="PERIODOS.SMML">#REF!</definedName>
    <definedName name="PERIODS.SMML">#REF!</definedName>
    <definedName name="perLabel">#REF!</definedName>
    <definedName name="Permaply">#REF!</definedName>
    <definedName name="PERNO_5_8_X_38_cm">#REF!</definedName>
    <definedName name="PERRD">#REF!</definedName>
    <definedName name="perro">#REF!</definedName>
    <definedName name="Persiana_vert_Fib_vidrio">#REF!</definedName>
    <definedName name="Persianas_Luxalon_Cortasol_84RLSL5">#REF!</definedName>
    <definedName name="PERSONAL">#REF!</definedName>
    <definedName name="PERSONALLEGAL">#REF!</definedName>
    <definedName name="PersonalProfesional">#REF!</definedName>
    <definedName name="PERSONALTABLA1.1.1">#REF!</definedName>
    <definedName name="PERSONALTABLA1.2">#REF!</definedName>
    <definedName name="PERSONALTABLA1.3">#REF!</definedName>
    <definedName name="PersonalTecnico">#REF!</definedName>
    <definedName name="PESO14.2">#REF!</definedName>
    <definedName name="PESO14.3">#REF!</definedName>
    <definedName name="PESO14.4">#REF!</definedName>
    <definedName name="PF">#REF!</definedName>
    <definedName name="PFF">#REF!</definedName>
    <definedName name="PFFF">#REF!</definedName>
    <definedName name="PFS">#REF!</definedName>
    <definedName name="PFSS">#REF!</definedName>
    <definedName name="PGLEFT">#REF!</definedName>
    <definedName name="phed">#REF!</definedName>
    <definedName name="phen">#REF!</definedName>
    <definedName name="PI2X2X">#REF!</definedName>
    <definedName name="PI2X2XS">#REF!</definedName>
    <definedName name="PIA" hidden="1">#REF!</definedName>
    <definedName name="Pied.Enchape_col_re__275" localSheetId="5">#REF!</definedName>
    <definedName name="Pied.Enchape_col_re__275">#REF!</definedName>
    <definedName name="Pied.Enchape_col_re__375" localSheetId="5">#REF!</definedName>
    <definedName name="Pied.Enchape_col_re__375">#REF!</definedName>
    <definedName name="Piedra">#REF!</definedName>
    <definedName name="Piedra._Abus._15__45_1_0" localSheetId="5">#REF!</definedName>
    <definedName name="Piedra._Abus._15__45_1_0">#REF!</definedName>
    <definedName name="Piedra_0_20_abusard." localSheetId="5">#REF!</definedName>
    <definedName name="Piedra_0_20_abusard.">#REF!</definedName>
    <definedName name="Piedra_abus.__07__38_1_0" localSheetId="5">#REF!</definedName>
    <definedName name="Piedra_abus.__07__38_1_0">#REF!</definedName>
    <definedName name="Piedra_abus._0_1_0_2" localSheetId="5">#REF!</definedName>
    <definedName name="Piedra_abus._0_1_0_2">#REF!</definedName>
    <definedName name="Piedra_carborund._No.120" localSheetId="5">#REF!</definedName>
    <definedName name="Piedra_carborund._No.120">#REF!</definedName>
    <definedName name="Piedra_carborund._No.80">#REF!</definedName>
    <definedName name="Piedra_media_zonga">#REF!</definedName>
    <definedName name="Piedra_pulid__04__09_1_0">#REF!</definedName>
    <definedName name="Piedra_pulid__07__38_1_0">#REF!</definedName>
    <definedName name="PILOTE">#REF!</definedName>
    <definedName name="Pindis">#REF!</definedName>
    <definedName name="pinos2">#REF!</definedName>
    <definedName name="pint">#REF!</definedName>
    <definedName name="Pintor">#REF!</definedName>
    <definedName name="pintura">#REF!</definedName>
    <definedName name="PINTURA___0">#REF!</definedName>
    <definedName name="PINTURA_ANTICORROSIVA">#REF!</definedName>
    <definedName name="Pintura_base_aceite">#REF!</definedName>
    <definedName name="Pintura_base_aceite_11">#REF!</definedName>
    <definedName name="Pintura_blanca_para_trafico">#REF!</definedName>
    <definedName name="Pintura_electrostática">#REF!</definedName>
    <definedName name="PINTURA_ESMALTE">#REF!</definedName>
    <definedName name="Pintura_Exterior">#REF!</definedName>
    <definedName name="Pintura_exteriores">#REF!</definedName>
    <definedName name="Pintura_Interior_Gl">#REF!</definedName>
    <definedName name="Pintura_reflect._Alum.">#REF!</definedName>
    <definedName name="pintura_sintetica">#REF!</definedName>
    <definedName name="pinturavinilo">#REF!</definedName>
    <definedName name="pintyura">#REF!</definedName>
    <definedName name="pio">#REF!</definedName>
    <definedName name="PIP">#REF!</definedName>
    <definedName name="PIPE_1">#REF!</definedName>
    <definedName name="PIPE_2">#REF!</definedName>
    <definedName name="PIPE_3">#REF!</definedName>
    <definedName name="PIPE_4">#REF!</definedName>
    <definedName name="PIPE_5">#REF!</definedName>
    <definedName name="PIPI">#REF!</definedName>
    <definedName name="PIR">#REF!</definedName>
    <definedName name="pira">#REF!</definedName>
    <definedName name="pirads">#REF!</definedName>
    <definedName name="PIRAMIDE">#REF!</definedName>
    <definedName name="Pirlam_en_bronce">#REF!</definedName>
    <definedName name="Pirlán_cedro_.03_.15">#REF!</definedName>
    <definedName name="Piscinas">#REF!</definedName>
    <definedName name="Piso">#REF!</definedName>
    <definedName name="piso.alfa.30">#REF!</definedName>
    <definedName name="piso.duraker">#REF!</definedName>
    <definedName name="Piso_olimpia_base_20___20">#REF!</definedName>
    <definedName name="Piso_Vinilo_3mm.">#REF!</definedName>
    <definedName name="pisos">#REF!</definedName>
    <definedName name="PisosEnchapes">#REF!</definedName>
    <definedName name="PISOTABLON">#REF!</definedName>
    <definedName name="PISOTABLON_11">#REF!</definedName>
    <definedName name="pita">#REF!</definedName>
    <definedName name="pk">#REF!</definedName>
    <definedName name="PKHK" localSheetId="10" hidden="1">{"TAB1",#N/A,TRUE,"GENERAL";"TAB2",#N/A,TRUE,"GENERAL";"TAB3",#N/A,TRUE,"GENERAL";"TAB4",#N/A,TRUE,"GENERAL";"TAB5",#N/A,TRUE,"GENERAL"}</definedName>
    <definedName name="PKHK" localSheetId="2" hidden="1">{"TAB1",#N/A,TRUE,"GENERAL";"TAB2",#N/A,TRUE,"GENERAL";"TAB3",#N/A,TRUE,"GENERAL";"TAB4",#N/A,TRUE,"GENERAL";"TAB5",#N/A,TRUE,"GENERAL"}</definedName>
    <definedName name="PKHK">#REF!</definedName>
    <definedName name="pkj" localSheetId="10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>#REF!</definedName>
    <definedName name="pkwsem">#REF!</definedName>
    <definedName name="PL" localSheetId="5">#REF!</definedName>
    <definedName name="PL">#REF!</definedName>
    <definedName name="placa">#REF!</definedName>
    <definedName name="placa.piso.10">#REF!</definedName>
    <definedName name="Placa_conc._muebles" localSheetId="5">#REF!</definedName>
    <definedName name="Placa_conc._muebles">#REF!</definedName>
    <definedName name="Placa_de_identificacion">#REF!</definedName>
    <definedName name="placaaerea">#REF!</definedName>
    <definedName name="PLACAENTREPISO">#REF!</definedName>
    <definedName name="PLACAENTREPISO_11">#REF!</definedName>
    <definedName name="PLACAMESON">#REF!</definedName>
    <definedName name="PLACAMESON_11">#REF!</definedName>
    <definedName name="Placas_.9x.9_Azul_labrador">#REF!</definedName>
    <definedName name="PLAD" localSheetId="10" hidden="1">{"TAB1",#N/A,TRUE,"GENERAL";"TAB2",#N/A,TRUE,"GENERAL";"TAB3",#N/A,TRUE,"GENERAL";"TAB4",#N/A,TRUE,"GENERAL";"TAB5",#N/A,TRUE,"GENERAL"}</definedName>
    <definedName name="PLAD" localSheetId="2" hidden="1">{"TAB1",#N/A,TRUE,"GENERAL";"TAB2",#N/A,TRUE,"GENERAL";"TAB3",#N/A,TRUE,"GENERAL";"TAB4",#N/A,TRUE,"GENERAL";"TAB5",#N/A,TRUE,"GENERAL"}</definedName>
    <definedName name="PLAD">#REF!</definedName>
    <definedName name="Plafon">#REF!</definedName>
    <definedName name="Plafon_11">#REF!</definedName>
    <definedName name="plan">#REF!</definedName>
    <definedName name="Plan_Vallejo_Sens">#REF!</definedName>
    <definedName name="Plancha">#REF!</definedName>
    <definedName name="Planchon_5_x_20">#REF!</definedName>
    <definedName name="Planchón_Ordinario_3_M">#REF!</definedName>
    <definedName name="PLANO">#REF!</definedName>
    <definedName name="Planos_Record">#REF!</definedName>
    <definedName name="Plant">#REF!</definedName>
    <definedName name="PLANT7">#REF!</definedName>
    <definedName name="Planta">#REF!</definedName>
    <definedName name="Planta_Telefonica_Digital_de_10_Lineas_Troncales_20_Extensiones_y_5_Directos">#REF!</definedName>
    <definedName name="PLANTASALCANTARILLADO1.1">#REF!</definedName>
    <definedName name="PLANTASALCANTARILLADOTABLA1.7">#REF!</definedName>
    <definedName name="PLANTASTRATAMIENTOTABLA5.1">#REF!</definedName>
    <definedName name="PLANTASTRATAMIENTOTABLA5.2">#REF!</definedName>
    <definedName name="PlantNJA">#REF!</definedName>
    <definedName name="PlanVallejo">#REF!</definedName>
    <definedName name="Plaqueta_senalizacion">#REF!</definedName>
    <definedName name="Plaquetas_en_concreto_0_40_x_0_40_tipo_IDU">#REF!</definedName>
    <definedName name="plastocrete">#REF!</definedName>
    <definedName name="PlastocreteDM_Env_20Kg">#REF!</definedName>
    <definedName name="Plastocreto_DM__concreto">#REF!</definedName>
    <definedName name="Plastocreto_DM__concreto_11">#REF!</definedName>
    <definedName name="PLASTROCRETE_DM">#REF!</definedName>
    <definedName name="Platina_1_4__x_1_1_2">#REF!</definedName>
    <definedName name="Platina_3_8__x_1">#REF!</definedName>
    <definedName name="Platina_acero_1_4__2__alf">#REF!</definedName>
    <definedName name="PLATINA_DE_COBRE_DE_3__1_4__60CM">#REF!</definedName>
    <definedName name="Platina_hierro_1_2__x_1_8">#REF!</definedName>
    <definedName name="PLATINA_PORTACORREA_TIPO_E_1_8">#REF!</definedName>
    <definedName name="Platinas">#REF!</definedName>
    <definedName name="Plato_matera_arcilla">#REF!</definedName>
    <definedName name="PlazAIU">#REF!</definedName>
    <definedName name="Plazo">#REF!</definedName>
    <definedName name="PlazoAIU">#REF!</definedName>
    <definedName name="PlazoEnMeses">#REF!</definedName>
    <definedName name="Plegable">#REF!</definedName>
    <definedName name="PLOMERO">#REF!</definedName>
    <definedName name="ploter" localSheetId="0">#REF!</definedName>
    <definedName name="ploter" localSheetId="1">#REF!</definedName>
    <definedName name="ploter">"#REF!"</definedName>
    <definedName name="ploter_1">"#REF!"</definedName>
    <definedName name="ploter_2">"#REF!"</definedName>
    <definedName name="PLPLUNN" localSheetId="10" hidden="1">{"TAB1",#N/A,TRUE,"GENERAL";"TAB2",#N/A,TRUE,"GENERAL";"TAB3",#N/A,TRUE,"GENERAL";"TAB4",#N/A,TRUE,"GENERAL";"TAB5",#N/A,TRUE,"GENERAL"}</definedName>
    <definedName name="PLPLUNN" localSheetId="2" hidden="1">{"TAB1",#N/A,TRUE,"GENERAL";"TAB2",#N/A,TRUE,"GENERAL";"TAB3",#N/A,TRUE,"GENERAL";"TAB4",#N/A,TRUE,"GENERAL";"TAB5",#N/A,TRUE,"GENERAL"}</definedName>
    <definedName name="PLPLUNN">#REF!</definedName>
    <definedName name="PLUG" hidden="1">#REF!</definedName>
    <definedName name="Pluma_de_250_Kg.">#REF!</definedName>
    <definedName name="Pluma_de_250_Kg._11">#REF!</definedName>
    <definedName name="PM">#REF!</definedName>
    <definedName name="PMA">#REF!</definedName>
    <definedName name="PMAS">#REF!</definedName>
    <definedName name="pmjhgfdiet">#REF!</definedName>
    <definedName name="PMP">#REF!</definedName>
    <definedName name="pmrt">#REF!</definedName>
    <definedName name="PMT" localSheetId="5">#REF!</definedName>
    <definedName name="PMT">#REF!</definedName>
    <definedName name="pñ">#REF!</definedName>
    <definedName name="PO">#REF!</definedName>
    <definedName name="Poblacion">#REF!</definedName>
    <definedName name="poblado">#REF!</definedName>
    <definedName name="POBRE">#REF!</definedName>
    <definedName name="Poceta_acero_inox.">#REF!</definedName>
    <definedName name="Poceta_acero_inox._11">#REF!</definedName>
    <definedName name="Poceta_en_acero_inoxidable_tipo_SOCODA">#REF!</definedName>
    <definedName name="POCETAS">#REF!</definedName>
    <definedName name="Pocetas_en_granito_lavado_blanco_Huila_grano_1.">#REF!</definedName>
    <definedName name="POG">#REF!</definedName>
    <definedName name="poi">#REF!</definedName>
    <definedName name="POIL">#REF!</definedName>
    <definedName name="POIPOZOS">#REF!</definedName>
    <definedName name="POIUP" localSheetId="10" hidden="1">{"via1",#N/A,TRUE,"general";"via2",#N/A,TRUE,"general";"via3",#N/A,TRUE,"general"}</definedName>
    <definedName name="POIUP" localSheetId="2" hidden="1">{"via1",#N/A,TRUE,"general";"via2",#N/A,TRUE,"general";"via3",#N/A,TRUE,"general"}</definedName>
    <definedName name="POIUP">#REF!</definedName>
    <definedName name="pok">#REF!</definedName>
    <definedName name="Polietileno_Ref._007">#REF!</definedName>
    <definedName name="Polinomial">#REF!</definedName>
    <definedName name="POLINOMIAL1">#REF!</definedName>
    <definedName name="Polinomial10">#REF!</definedName>
    <definedName name="Polinomial11">#REF!</definedName>
    <definedName name="Polinomial12">#REF!</definedName>
    <definedName name="Polinomial13">#REF!</definedName>
    <definedName name="Polinomial14">#REF!</definedName>
    <definedName name="Polinomial15">#REF!</definedName>
    <definedName name="Polinomial16">#REF!</definedName>
    <definedName name="Polinomial17">#REF!</definedName>
    <definedName name="Polinomial18">#REF!</definedName>
    <definedName name="Polinomial19">#REF!</definedName>
    <definedName name="Polinomial2">#REF!</definedName>
    <definedName name="Polinomial3">#REF!</definedName>
    <definedName name="Polinomial4">#REF!</definedName>
    <definedName name="Polinomial5">#REF!</definedName>
    <definedName name="Polinomial6">#REF!</definedName>
    <definedName name="Polinomial7">#REF!</definedName>
    <definedName name="Polinomial8">#REF!</definedName>
    <definedName name="Polinomial9">#REF!</definedName>
    <definedName name="Polisec_Pavco">#REF!</definedName>
    <definedName name="POLISOMBRA">#REF!</definedName>
    <definedName name="Polizas">#REF!</definedName>
    <definedName name="pollo">#REF!</definedName>
    <definedName name="Polynomial">#REF!</definedName>
    <definedName name="POM">#REF!</definedName>
    <definedName name="PoMede">#REF!</definedName>
    <definedName name="PONDERADA">#REF!</definedName>
    <definedName name="POO">#REF!</definedName>
    <definedName name="POPO">#REF!</definedName>
    <definedName name="popop" localSheetId="10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>#REF!</definedName>
    <definedName name="popp" localSheetId="10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>#REF!</definedName>
    <definedName name="popu">#REF!</definedName>
    <definedName name="popvds" localSheetId="10" hidden="1">{"TAB1",#N/A,TRUE,"GENERAL";"TAB2",#N/A,TRUE,"GENERAL";"TAB3",#N/A,TRUE,"GENERAL";"TAB4",#N/A,TRUE,"GENERAL";"TAB5",#N/A,TRUE,"GENERAL"}</definedName>
    <definedName name="popvds" localSheetId="2" hidden="1">{"TAB1",#N/A,TRUE,"GENERAL";"TAB2",#N/A,TRUE,"GENERAL";"TAB3",#N/A,TRUE,"GENERAL";"TAB4",#N/A,TRUE,"GENERAL";"TAB5",#N/A,TRUE,"GENERAL"}</definedName>
    <definedName name="popvds">#REF!</definedName>
    <definedName name="Por.Corona20_5_20_5G.perla">#REF!</definedName>
    <definedName name="porc">#REF!</definedName>
    <definedName name="Porc._Venecia_0.20x0.20">#REF!</definedName>
    <definedName name="PorcAdicCostoLlantasCliente">#REF!</definedName>
    <definedName name="PorcAdicCostoMtto">#REF!</definedName>
    <definedName name="PorcCostosOcultos">#REF!</definedName>
    <definedName name="PORCE">#REF!</definedName>
    <definedName name="Porcelana_Corona20_5_20_5">#REF!</definedName>
    <definedName name="Porcelana_Esp._Cristanac">#REF!</definedName>
    <definedName name="Porcelana_Estancia_11x11">#REF!</definedName>
    <definedName name="Porcelanato_Gris_Dolphin_Ref.">#REF!</definedName>
    <definedName name="Porcentaje">#REF!</definedName>
    <definedName name="PORCENTAJE1">#REF!</definedName>
    <definedName name="PorcentajeUtilidad">#REF!</definedName>
    <definedName name="PorcentIncrem">#REF!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GEN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O" localSheetId="5">#REF!</definedName>
    <definedName name="PORPO">#REF!</definedName>
    <definedName name="PORPOM">#REF!</definedName>
    <definedName name="PORPREGRADO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">#REF!</definedName>
    <definedName name="Porta_candado_simple_3_.">#REF!</definedName>
    <definedName name="Porta_Papel_Doble_con_Tapa_Ref._B_288">#REF!</definedName>
    <definedName name="PORTACANDADO">#REF!</definedName>
    <definedName name="Portacandado_de_5">#REF!</definedName>
    <definedName name="PORTADA2">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TOTAL">#REF!</definedName>
    <definedName name="PorUtilidadDesctoCompra">#REF!</definedName>
    <definedName name="PorUtilidadFinanciera">#REF!</definedName>
    <definedName name="POSICION_PRESUP">#REF!</definedName>
    <definedName name="POSICIONES">#REF!</definedName>
    <definedName name="POSMML">#REF!</definedName>
    <definedName name="POSTGRADOS">#REF!</definedName>
    <definedName name="POSTPREGRADO" localSheetId="5">#REF!</definedName>
    <definedName name="POSTPREGRADO">#REF!</definedName>
    <definedName name="pouig" localSheetId="10" hidden="1">{"via1",#N/A,TRUE,"general";"via2",#N/A,TRUE,"general";"via3",#N/A,TRUE,"general"}</definedName>
    <definedName name="pouig" localSheetId="2" hidden="1">{"via1",#N/A,TRUE,"general";"via2",#N/A,TRUE,"general";"via3",#N/A,TRUE,"general"}</definedName>
    <definedName name="pouig">#REF!</definedName>
    <definedName name="Poyo_enchap.porcelana">#REF!</definedName>
    <definedName name="Poyo_mueble_aseo">#REF!</definedName>
    <definedName name="POYOS">#REF!</definedName>
    <definedName name="POYOS_11">#REF!</definedName>
    <definedName name="POZO">#REF!</definedName>
    <definedName name="POZOSACTUAL">#REF!</definedName>
    <definedName name="pozosconduccion">#REF!</definedName>
    <definedName name="pp">#REF!</definedName>
    <definedName name="ppl">#REF!</definedName>
    <definedName name="PPOOO">#REF!</definedName>
    <definedName name="ppp">#REF!</definedName>
    <definedName name="PPPP" localSheetId="10" hidden="1">{#N/A,#N/A,FALSE,"orthoflow";#N/A,#N/A,FALSE,"Miscelaneos";#N/A,#N/A,FALSE,"Instrumentacio";#N/A,#N/A,FALSE,"Electrico";#N/A,#N/A,FALSE,"Valv. Seguridad"}</definedName>
    <definedName name="PPPP" localSheetId="2" hidden="1">{#N/A,#N/A,FALSE,"orthoflow";#N/A,#N/A,FALSE,"Miscelaneos";#N/A,#N/A,FALSE,"Instrumentacio";#N/A,#N/A,FALSE,"Electrico";#N/A,#N/A,FALSE,"Valv. Seguridad"}</definedName>
    <definedName name="PPPP">#REF!</definedName>
    <definedName name="ppppp9" localSheetId="10" hidden="1">{"via1",#N/A,TRUE,"general";"via2",#N/A,TRUE,"general";"via3",#N/A,TRUE,"general"}</definedName>
    <definedName name="ppppp9" localSheetId="2" hidden="1">{"via1",#N/A,TRUE,"general";"via2",#N/A,TRUE,"general";"via3",#N/A,TRUE,"general"}</definedName>
    <definedName name="ppppp9">#REF!</definedName>
    <definedName name="pppppd" localSheetId="10" hidden="1">{"TAB1",#N/A,TRUE,"GENERAL";"TAB2",#N/A,TRUE,"GENERAL";"TAB3",#N/A,TRUE,"GENERAL";"TAB4",#N/A,TRUE,"GENERAL";"TAB5",#N/A,TRUE,"GENERAL"}</definedName>
    <definedName name="pppppd" localSheetId="2" hidden="1">{"TAB1",#N/A,TRUE,"GENERAL";"TAB2",#N/A,TRUE,"GENERAL";"TAB3",#N/A,TRUE,"GENERAL";"TAB4",#N/A,TRUE,"GENERAL";"TAB5",#N/A,TRUE,"GENERAL"}</definedName>
    <definedName name="pppppd">#REF!</definedName>
    <definedName name="pppppppppppp">#REF!</definedName>
    <definedName name="PPPPPPPPPPPPEE">#REF!</definedName>
    <definedName name="PPTO">#REF!</definedName>
    <definedName name="PPtoNorte">#REF!</definedName>
    <definedName name="pqroj" localSheetId="10" hidden="1">{"via1",#N/A,TRUE,"general";"via2",#N/A,TRUE,"general";"via3",#N/A,TRUE,"general"}</definedName>
    <definedName name="pqroj" localSheetId="2" hidden="1">{"via1",#N/A,TRUE,"general";"via2",#N/A,TRUE,"general";"via3",#N/A,TRUE,"general"}</definedName>
    <definedName name="pqroj">#REF!</definedName>
    <definedName name="PR">#REF!</definedName>
    <definedName name="PRE" localSheetId="5">#REF!</definedName>
    <definedName name="PRE">#REF!</definedName>
    <definedName name="PREACTA" localSheetId="0">#REF!</definedName>
    <definedName name="PREACTA" localSheetId="1">#REF!</definedName>
    <definedName name="PREACTA">"#REF!"</definedName>
    <definedName name="PREACTA_1">"#REF!"</definedName>
    <definedName name="PREACTA_2">"#REF!"</definedName>
    <definedName name="PRECIO">#REF!</definedName>
    <definedName name="PRECIO1">#REF!</definedName>
    <definedName name="PRECIO10">#REF!</definedName>
    <definedName name="PRECIO100">#REF!</definedName>
    <definedName name="PRECIO101">#REF!</definedName>
    <definedName name="PRECIO102">#REF!</definedName>
    <definedName name="PRECIO103">#REF!</definedName>
    <definedName name="PRECIO104">#REF!</definedName>
    <definedName name="PRECIO105">#REF!</definedName>
    <definedName name="PRECIO106">#REF!</definedName>
    <definedName name="PRECIO107">#REF!</definedName>
    <definedName name="PRECIO108">#REF!</definedName>
    <definedName name="PRECIO109">#REF!</definedName>
    <definedName name="PRECIO11">#REF!</definedName>
    <definedName name="PRECIO110">#REF!</definedName>
    <definedName name="PRECIO111">#REF!</definedName>
    <definedName name="PRECIO112">#REF!</definedName>
    <definedName name="PRECIO113">#REF!</definedName>
    <definedName name="PRECIO114">#REF!</definedName>
    <definedName name="PRECIO115">#REF!</definedName>
    <definedName name="PRECIO116">#REF!</definedName>
    <definedName name="PRECIO117">#REF!</definedName>
    <definedName name="PRECIO118">#REF!</definedName>
    <definedName name="PRECIO119">#REF!</definedName>
    <definedName name="PRECIO12">#REF!</definedName>
    <definedName name="PRECIO120">#REF!</definedName>
    <definedName name="PRECIO121">#REF!</definedName>
    <definedName name="PRECIO122">#REF!</definedName>
    <definedName name="PRECIO123">#REF!</definedName>
    <definedName name="PRECIO124">#REF!</definedName>
    <definedName name="PRECIO125">#REF!</definedName>
    <definedName name="PRECIO126">#REF!</definedName>
    <definedName name="PRECIO127">#REF!</definedName>
    <definedName name="PRECIO128">#REF!</definedName>
    <definedName name="PRECIO129">#REF!</definedName>
    <definedName name="PRECIO13">#REF!</definedName>
    <definedName name="PRECIO130">#REF!</definedName>
    <definedName name="PRECIO131">#REF!</definedName>
    <definedName name="PRECIO132">#REF!</definedName>
    <definedName name="PRECIO133">#REF!</definedName>
    <definedName name="PRECIO134">#REF!</definedName>
    <definedName name="PRECIO135">#REF!</definedName>
    <definedName name="PRECIO136">#REF!</definedName>
    <definedName name="PRECIO137">#REF!</definedName>
    <definedName name="PRECIO138">#REF!</definedName>
    <definedName name="PRECIO139">#REF!</definedName>
    <definedName name="PRECIO14">#REF!</definedName>
    <definedName name="PRECIO140">#REF!</definedName>
    <definedName name="PRECIO141">#REF!</definedName>
    <definedName name="PRECIO142">#REF!</definedName>
    <definedName name="PRECIO143">#REF!</definedName>
    <definedName name="PRECIO144">#REF!</definedName>
    <definedName name="PRECIO145">#REF!</definedName>
    <definedName name="PRECIO146">#REF!</definedName>
    <definedName name="PRECIO147">#REF!</definedName>
    <definedName name="PRECIO148">#REF!</definedName>
    <definedName name="PRECIO149">#REF!</definedName>
    <definedName name="PRECIO15">#REF!</definedName>
    <definedName name="PRECIO150">#REF!</definedName>
    <definedName name="PRECIO151">#REF!</definedName>
    <definedName name="PRECIO152">#REF!</definedName>
    <definedName name="PRECIO153">#REF!</definedName>
    <definedName name="PRECIO154">#REF!</definedName>
    <definedName name="PRECIO155">#REF!</definedName>
    <definedName name="PRECIO156">#REF!</definedName>
    <definedName name="PRECIO157">#REF!</definedName>
    <definedName name="PRECIO158">#REF!</definedName>
    <definedName name="PRECIO159">#REF!</definedName>
    <definedName name="PRECIO16">#REF!</definedName>
    <definedName name="PRECIO160">#REF!</definedName>
    <definedName name="PRECIO161">#REF!</definedName>
    <definedName name="PRECIO162">#REF!</definedName>
    <definedName name="PRECIO163">#REF!</definedName>
    <definedName name="PRECIO164">#REF!</definedName>
    <definedName name="PRECIO165">#REF!</definedName>
    <definedName name="PRECIO166">#REF!</definedName>
    <definedName name="PRECIO167">#REF!</definedName>
    <definedName name="PRECIO168">#REF!</definedName>
    <definedName name="PRECIO169">#REF!</definedName>
    <definedName name="PRECIO17">#REF!</definedName>
    <definedName name="PRECIO170">#REF!</definedName>
    <definedName name="PRECIO171">#REF!</definedName>
    <definedName name="PRECIO172">#REF!</definedName>
    <definedName name="PRECIO173">#REF!</definedName>
    <definedName name="PRECIO174">#REF!</definedName>
    <definedName name="PRECIO175">#REF!</definedName>
    <definedName name="PRECIO176">#REF!</definedName>
    <definedName name="PRECIO177">#REF!</definedName>
    <definedName name="PRECIO178">#REF!</definedName>
    <definedName name="PRECIO179">#REF!</definedName>
    <definedName name="PRECIO18">#REF!</definedName>
    <definedName name="PRECIO180">#REF!</definedName>
    <definedName name="PRECIO181">#REF!</definedName>
    <definedName name="PRECIO182">#REF!</definedName>
    <definedName name="PRECIO183">#REF!</definedName>
    <definedName name="PRECIO184">#REF!</definedName>
    <definedName name="PRECIO185">#REF!</definedName>
    <definedName name="PRECIO186">#REF!</definedName>
    <definedName name="PRECIO187">#REF!</definedName>
    <definedName name="PRECIO188">#REF!</definedName>
    <definedName name="PRECIO189">#REF!</definedName>
    <definedName name="PRECIO19">#REF!</definedName>
    <definedName name="PRECIO190">#REF!</definedName>
    <definedName name="PRECIO191">#REF!</definedName>
    <definedName name="PRECIO192">#REF!</definedName>
    <definedName name="PRECIO193">#REF!</definedName>
    <definedName name="PRECIO194">#REF!</definedName>
    <definedName name="PRECIO195">#REF!</definedName>
    <definedName name="PRECIO196">#REF!</definedName>
    <definedName name="PRECIO197">#REF!</definedName>
    <definedName name="PRECIO198">#REF!</definedName>
    <definedName name="PRECIO199">#REF!</definedName>
    <definedName name="precio2">#REF!</definedName>
    <definedName name="PRECIO20">#REF!</definedName>
    <definedName name="PRECIO200">#REF!</definedName>
    <definedName name="PRECIO201">#REF!</definedName>
    <definedName name="PRECIO202">#REF!</definedName>
    <definedName name="PRECIO203">#REF!</definedName>
    <definedName name="PRECIO204">#REF!</definedName>
    <definedName name="PRECIO205">#REF!</definedName>
    <definedName name="PRECIO206">#REF!</definedName>
    <definedName name="PRECIO207">#REF!</definedName>
    <definedName name="PRECIO208">#REF!</definedName>
    <definedName name="PRECIO209">#REF!</definedName>
    <definedName name="PRECIO21">#REF!</definedName>
    <definedName name="PRECIO210">#REF!</definedName>
    <definedName name="PRECIO211">#REF!</definedName>
    <definedName name="PRECIO212">#REF!</definedName>
    <definedName name="PRECIO213">#REF!</definedName>
    <definedName name="PRECIO214">#REF!</definedName>
    <definedName name="PRECIO215">#REF!</definedName>
    <definedName name="PRECIO216">#REF!</definedName>
    <definedName name="PRECIO217">#REF!</definedName>
    <definedName name="PRECIO218">#REF!</definedName>
    <definedName name="PRECIO219">#REF!</definedName>
    <definedName name="PRECIO22">#REF!</definedName>
    <definedName name="PRECIO220">#REF!</definedName>
    <definedName name="PRECIO221">#REF!</definedName>
    <definedName name="PRECIO222">#REF!</definedName>
    <definedName name="PRECIO223">#REF!</definedName>
    <definedName name="PRECIO224">#REF!</definedName>
    <definedName name="PRECIO225">#REF!</definedName>
    <definedName name="PRECIO226">#REF!</definedName>
    <definedName name="PRECIO227">#REF!</definedName>
    <definedName name="PRECIO228">#REF!</definedName>
    <definedName name="PRECIO229">#REF!</definedName>
    <definedName name="PRECIO23">#REF!</definedName>
    <definedName name="PRECIO230">#REF!</definedName>
    <definedName name="PRECIO231">#REF!</definedName>
    <definedName name="PRECIO232">#REF!</definedName>
    <definedName name="PRECIO233">#REF!</definedName>
    <definedName name="PRECIO234">#REF!</definedName>
    <definedName name="PRECIO235">#REF!</definedName>
    <definedName name="PRECIO236">#REF!</definedName>
    <definedName name="PRECIO237">#REF!</definedName>
    <definedName name="PRECIO238">#REF!</definedName>
    <definedName name="PRECIO239">#REF!</definedName>
    <definedName name="PRECIO24">#REF!</definedName>
    <definedName name="PRECIO240">#REF!</definedName>
    <definedName name="PRECIO241">#REF!</definedName>
    <definedName name="PRECIO242">#REF!</definedName>
    <definedName name="PRECIO243">#REF!</definedName>
    <definedName name="PRECIO244">#REF!</definedName>
    <definedName name="PRECIO245">#REF!</definedName>
    <definedName name="PRECIO246">#REF!</definedName>
    <definedName name="PRECIO247">#REF!</definedName>
    <definedName name="PRECIO248">#REF!</definedName>
    <definedName name="PRECIO249">#REF!</definedName>
    <definedName name="PRECIO25">#REF!</definedName>
    <definedName name="PRECIO250">#REF!</definedName>
    <definedName name="PRECIO251">#REF!</definedName>
    <definedName name="PRECIO252">#REF!</definedName>
    <definedName name="PRECIO253">#REF!</definedName>
    <definedName name="PRECIO254">#REF!</definedName>
    <definedName name="PRECIO255">#REF!</definedName>
    <definedName name="PRECIO256">#REF!</definedName>
    <definedName name="PRECIO257">#REF!</definedName>
    <definedName name="PRECIO258">#REF!</definedName>
    <definedName name="PRECIO259">#REF!</definedName>
    <definedName name="PRECIO26">#REF!</definedName>
    <definedName name="PRECIO260">#REF!</definedName>
    <definedName name="PRECIO261">#REF!</definedName>
    <definedName name="PRECIO262">#REF!</definedName>
    <definedName name="PRECIO263">#REF!</definedName>
    <definedName name="PRECIO264">#REF!</definedName>
    <definedName name="PRECIO265">#REF!</definedName>
    <definedName name="PRECIO266">#REF!</definedName>
    <definedName name="PRECIO267">#REF!</definedName>
    <definedName name="PRECIO268">#REF!</definedName>
    <definedName name="PRECIO269">#REF!</definedName>
    <definedName name="PRECIO27">#REF!</definedName>
    <definedName name="PRECIO270">#REF!</definedName>
    <definedName name="PRECIO271">#REF!</definedName>
    <definedName name="PRECIO272">#REF!</definedName>
    <definedName name="PRECIO273">#REF!</definedName>
    <definedName name="PRECIO274">#REF!</definedName>
    <definedName name="PRECIO275">#REF!</definedName>
    <definedName name="PRECIO276">#REF!</definedName>
    <definedName name="PRECIO277">#REF!</definedName>
    <definedName name="PRECIO278">#REF!</definedName>
    <definedName name="PRECIO279">#REF!</definedName>
    <definedName name="PRECIO28">#REF!</definedName>
    <definedName name="PRECIO280">#REF!</definedName>
    <definedName name="PRECIO281">#REF!</definedName>
    <definedName name="PRECIO282">#REF!</definedName>
    <definedName name="PRECIO283">#REF!</definedName>
    <definedName name="PRECIO284">#REF!</definedName>
    <definedName name="PRECIO285">#REF!</definedName>
    <definedName name="PRECIO286">#REF!</definedName>
    <definedName name="PRECIO287">#REF!</definedName>
    <definedName name="PRECIO288">#REF!</definedName>
    <definedName name="PRECIO289">#REF!</definedName>
    <definedName name="PRECIO29">#REF!</definedName>
    <definedName name="PRECIO290">#REF!</definedName>
    <definedName name="PRECIO291">#REF!</definedName>
    <definedName name="PRECIO292">#REF!</definedName>
    <definedName name="PRECIO293">#REF!</definedName>
    <definedName name="PRECIO294">#REF!</definedName>
    <definedName name="PRECIO295">#REF!</definedName>
    <definedName name="PRECIO296">#REF!</definedName>
    <definedName name="PRECIO297">#REF!</definedName>
    <definedName name="PRECIO298">#REF!</definedName>
    <definedName name="PRECIO299">#REF!</definedName>
    <definedName name="PRECIO3">#REF!</definedName>
    <definedName name="PRECIO30">#REF!</definedName>
    <definedName name="PRECIO300">#REF!</definedName>
    <definedName name="PRECIO301">#REF!</definedName>
    <definedName name="PRECIO302">#REF!</definedName>
    <definedName name="PRECIO303">#REF!</definedName>
    <definedName name="PRECIO304">#REF!</definedName>
    <definedName name="PRECIO305">#REF!</definedName>
    <definedName name="PRECIO306">#REF!</definedName>
    <definedName name="PRECIO307">#REF!</definedName>
    <definedName name="PRECIO308">#REF!</definedName>
    <definedName name="PRECIO309">#REF!</definedName>
    <definedName name="PRECIO31">#REF!</definedName>
    <definedName name="PRECIO310">#REF!</definedName>
    <definedName name="PRECIO311">#REF!</definedName>
    <definedName name="PRECIO312">#REF!</definedName>
    <definedName name="PRECIO313">#REF!</definedName>
    <definedName name="PRECIO314">#REF!</definedName>
    <definedName name="PRECIO315">#REF!</definedName>
    <definedName name="PRECIO316">#REF!</definedName>
    <definedName name="PRECIO317">#REF!</definedName>
    <definedName name="PRECIO318">#REF!</definedName>
    <definedName name="PRECIO319">#REF!</definedName>
    <definedName name="PRECIO32">#REF!</definedName>
    <definedName name="PRECIO320">#REF!</definedName>
    <definedName name="PRECIO321">#REF!</definedName>
    <definedName name="PRECIO322">#REF!</definedName>
    <definedName name="PRECIO323">#REF!</definedName>
    <definedName name="PRECIO324">#REF!</definedName>
    <definedName name="PRECIO325">#REF!</definedName>
    <definedName name="PRECIO326">#REF!</definedName>
    <definedName name="PRECIO327">#REF!</definedName>
    <definedName name="PRECIO328">#REF!</definedName>
    <definedName name="PRECIO329">#REF!</definedName>
    <definedName name="PRECIO33">#REF!</definedName>
    <definedName name="PRECIO330">#REF!</definedName>
    <definedName name="PRECIO331">#REF!</definedName>
    <definedName name="PRECIO332">#REF!</definedName>
    <definedName name="PRECIO333">#REF!</definedName>
    <definedName name="PRECIO334">#REF!</definedName>
    <definedName name="PRECIO335">#REF!</definedName>
    <definedName name="PRECIO336">#REF!</definedName>
    <definedName name="PRECIO337">#REF!</definedName>
    <definedName name="PRECIO338">#REF!</definedName>
    <definedName name="PRECIO339">#REF!</definedName>
    <definedName name="PRECIO34">#REF!</definedName>
    <definedName name="PRECIO340">#REF!</definedName>
    <definedName name="PRECIO341">#REF!</definedName>
    <definedName name="PRECIO342">#REF!</definedName>
    <definedName name="PRECIO343">#REF!</definedName>
    <definedName name="PRECIO344">#REF!</definedName>
    <definedName name="PRECIO345">#REF!</definedName>
    <definedName name="PRECIO346">#REF!</definedName>
    <definedName name="PRECIO347">#REF!</definedName>
    <definedName name="PRECIO348">#REF!</definedName>
    <definedName name="PRECIO349">#REF!</definedName>
    <definedName name="PRECIO35">#REF!</definedName>
    <definedName name="PRECIO350">#REF!</definedName>
    <definedName name="PRECIO351">#REF!</definedName>
    <definedName name="PRECIO352">#REF!</definedName>
    <definedName name="PRECIO353">#REF!</definedName>
    <definedName name="PRECIO354">#REF!</definedName>
    <definedName name="PRECIO355">#REF!</definedName>
    <definedName name="PRECIO356">#REF!</definedName>
    <definedName name="PRECIO357">#REF!</definedName>
    <definedName name="PRECIO358">#REF!</definedName>
    <definedName name="PRECIO359">#REF!</definedName>
    <definedName name="PRECIO36">#REF!</definedName>
    <definedName name="PRECIO360">#REF!</definedName>
    <definedName name="PRECIO361">#REF!</definedName>
    <definedName name="PRECIO362">#REF!</definedName>
    <definedName name="PRECIO363">#REF!</definedName>
    <definedName name="PRECIO364">#REF!</definedName>
    <definedName name="PRECIO365">#REF!</definedName>
    <definedName name="PRECIO366">#REF!</definedName>
    <definedName name="PRECIO367">#REF!</definedName>
    <definedName name="PRECIO368">#REF!</definedName>
    <definedName name="PRECIO369">#REF!</definedName>
    <definedName name="PRECIO37">#REF!</definedName>
    <definedName name="PRECIO370">#REF!</definedName>
    <definedName name="PRECIO371">#REF!</definedName>
    <definedName name="PRECIO372">#REF!</definedName>
    <definedName name="PRECIO373">#REF!</definedName>
    <definedName name="PRECIO374">#REF!</definedName>
    <definedName name="PRECIO375">#REF!</definedName>
    <definedName name="PRECIO376">#REF!</definedName>
    <definedName name="PRECIO377">#REF!</definedName>
    <definedName name="PRECIO378">#REF!</definedName>
    <definedName name="PRECIO379">#REF!</definedName>
    <definedName name="PRECIO38">#REF!</definedName>
    <definedName name="PRECIO380">#REF!</definedName>
    <definedName name="PRECIO381">#REF!</definedName>
    <definedName name="PRECIO382">#REF!</definedName>
    <definedName name="PRECIO383">#REF!</definedName>
    <definedName name="PRECIO384">#REF!</definedName>
    <definedName name="PRECIO385">#REF!</definedName>
    <definedName name="PRECIO386">#REF!</definedName>
    <definedName name="PRECIO387">#REF!</definedName>
    <definedName name="PRECIO388">#REF!</definedName>
    <definedName name="PRECIO389">#REF!</definedName>
    <definedName name="PRECIO39">#REF!</definedName>
    <definedName name="PRECIO390">#REF!</definedName>
    <definedName name="PRECIO391">#REF!</definedName>
    <definedName name="PRECIO392">#REF!</definedName>
    <definedName name="PRECIO393">#REF!</definedName>
    <definedName name="PRECIO394">#REF!</definedName>
    <definedName name="PRECIO395">#REF!</definedName>
    <definedName name="PRECIO396">#REF!</definedName>
    <definedName name="PRECIO397">#REF!</definedName>
    <definedName name="PRECIO398">#REF!</definedName>
    <definedName name="PRECIO399">#REF!</definedName>
    <definedName name="PRECIO4">#REF!</definedName>
    <definedName name="PRECIO40">#REF!</definedName>
    <definedName name="PRECIO400">#REF!</definedName>
    <definedName name="PRECIO401">#REF!</definedName>
    <definedName name="PRECIO402">#REF!</definedName>
    <definedName name="PRECIO403">#REF!</definedName>
    <definedName name="PRECIO404">#REF!</definedName>
    <definedName name="PRECIO405">#REF!</definedName>
    <definedName name="PRECIO406">#REF!</definedName>
    <definedName name="PRECIO407">#REF!</definedName>
    <definedName name="PRECIO408">#REF!</definedName>
    <definedName name="PRECIO409">#REF!</definedName>
    <definedName name="PRECIO41">#REF!</definedName>
    <definedName name="PRECIO410">#REF!</definedName>
    <definedName name="PRECIO411">#REF!</definedName>
    <definedName name="PRECIO412">#REF!</definedName>
    <definedName name="PRECIO413">#REF!</definedName>
    <definedName name="PRECIO414">#REF!</definedName>
    <definedName name="PRECIO415">#REF!</definedName>
    <definedName name="PRECIO416">#REF!</definedName>
    <definedName name="PRECIO417">#REF!</definedName>
    <definedName name="PRECIO418">#REF!</definedName>
    <definedName name="PRECIO419">#REF!</definedName>
    <definedName name="PRECIO42">#REF!</definedName>
    <definedName name="PRECIO420">#REF!</definedName>
    <definedName name="PRECIO421">#REF!</definedName>
    <definedName name="PRECIO422">#REF!</definedName>
    <definedName name="PRECIO423">#REF!</definedName>
    <definedName name="PRECIO424">#REF!</definedName>
    <definedName name="PRECIO425">#REF!</definedName>
    <definedName name="PRECIO426">#REF!</definedName>
    <definedName name="PRECIO427">#REF!</definedName>
    <definedName name="PRECIO428">#REF!</definedName>
    <definedName name="PRECIO429">#REF!</definedName>
    <definedName name="PRECIO43">#REF!</definedName>
    <definedName name="PRECIO430">#REF!</definedName>
    <definedName name="PRECIO431">#REF!</definedName>
    <definedName name="PRECIO432">#REF!</definedName>
    <definedName name="PRECIO433">#REF!</definedName>
    <definedName name="PRECIO434">#REF!</definedName>
    <definedName name="PRECIO435">#REF!</definedName>
    <definedName name="PRECIO436">#REF!</definedName>
    <definedName name="PRECIO437">#REF!</definedName>
    <definedName name="PRECIO438">#REF!</definedName>
    <definedName name="PRECIO439">#REF!</definedName>
    <definedName name="PRECIO44">#REF!</definedName>
    <definedName name="PRECIO440">#REF!</definedName>
    <definedName name="PRECIO441">#REF!</definedName>
    <definedName name="PRECIO442">#REF!</definedName>
    <definedName name="PRECIO443">#REF!</definedName>
    <definedName name="PRECIO444">#REF!</definedName>
    <definedName name="PRECIO445">#REF!</definedName>
    <definedName name="PRECIO446">#REF!</definedName>
    <definedName name="PRECIO447">#REF!</definedName>
    <definedName name="PRECIO448">#REF!</definedName>
    <definedName name="PRECIO449">#REF!</definedName>
    <definedName name="PRECIO45">#REF!</definedName>
    <definedName name="PRECIO450">#REF!</definedName>
    <definedName name="PRECIO451">#REF!</definedName>
    <definedName name="PRECIO452">#REF!</definedName>
    <definedName name="PRECIO453">#REF!</definedName>
    <definedName name="PRECIO454">#REF!</definedName>
    <definedName name="PRECIO455">#REF!</definedName>
    <definedName name="PRECIO456">#REF!</definedName>
    <definedName name="PRECIO457">#REF!</definedName>
    <definedName name="PRECIO458">#REF!</definedName>
    <definedName name="PRECIO459">#REF!</definedName>
    <definedName name="PRECIO46">#REF!</definedName>
    <definedName name="PRECIO460">#REF!</definedName>
    <definedName name="PRECIO461">#REF!</definedName>
    <definedName name="PRECIO462">#REF!</definedName>
    <definedName name="PRECIO463">#REF!</definedName>
    <definedName name="PRECIO464">#REF!</definedName>
    <definedName name="PRECIO465">#REF!</definedName>
    <definedName name="PRECIO466">#REF!</definedName>
    <definedName name="PRECIO467">#REF!</definedName>
    <definedName name="PRECIO468">#REF!</definedName>
    <definedName name="PRECIO469">#REF!</definedName>
    <definedName name="PRECIO47">#REF!</definedName>
    <definedName name="PRECIO470">#REF!</definedName>
    <definedName name="PRECIO471">#REF!</definedName>
    <definedName name="PRECIO472">#REF!</definedName>
    <definedName name="PRECIO473">#REF!</definedName>
    <definedName name="PRECIO474">#REF!</definedName>
    <definedName name="PRECIO475">#REF!</definedName>
    <definedName name="PRECIO476">#REF!</definedName>
    <definedName name="PRECIO477">#REF!</definedName>
    <definedName name="PRECIO478">#REF!</definedName>
    <definedName name="PRECIO479">#REF!</definedName>
    <definedName name="PRECIO48">#REF!</definedName>
    <definedName name="PRECIO480">#REF!</definedName>
    <definedName name="PRECIO481">#REF!</definedName>
    <definedName name="PRECIO482">#REF!</definedName>
    <definedName name="PRECIO483">#REF!</definedName>
    <definedName name="PRECIO484">#REF!</definedName>
    <definedName name="PRECIO485">#REF!</definedName>
    <definedName name="PRECIO486">#REF!</definedName>
    <definedName name="PRECIO487">#REF!</definedName>
    <definedName name="PRECIO488">#REF!</definedName>
    <definedName name="PRECIO489">#REF!</definedName>
    <definedName name="PRECIO49">#REF!</definedName>
    <definedName name="PRECIO490">#REF!</definedName>
    <definedName name="PRECIO491">#REF!</definedName>
    <definedName name="PRECIO492">#REF!</definedName>
    <definedName name="PRECIO493">#REF!</definedName>
    <definedName name="PRECIO494">#REF!</definedName>
    <definedName name="PRECIO495">#REF!</definedName>
    <definedName name="PRECIO496">#REF!</definedName>
    <definedName name="PRECIO497">#REF!</definedName>
    <definedName name="PRECIO498">#REF!</definedName>
    <definedName name="PRECIO499">#REF!</definedName>
    <definedName name="PRECIO5">#REF!</definedName>
    <definedName name="PRECIO50">#REF!</definedName>
    <definedName name="PRECIO500">#REF!</definedName>
    <definedName name="PRECIO501">#REF!</definedName>
    <definedName name="PRECIO502">#REF!</definedName>
    <definedName name="PRECIO503">#REF!</definedName>
    <definedName name="PRECIO504">#REF!</definedName>
    <definedName name="PRECIO505">#REF!</definedName>
    <definedName name="PRECIO506">#REF!</definedName>
    <definedName name="PRECIO507">#REF!</definedName>
    <definedName name="PRECIO508">#REF!</definedName>
    <definedName name="PRECIO509">#REF!</definedName>
    <definedName name="PRECIO51">#REF!</definedName>
    <definedName name="PRECIO510">#REF!</definedName>
    <definedName name="PRECIO511">#REF!</definedName>
    <definedName name="PRECIO512">#REF!</definedName>
    <definedName name="PRECIO513">#REF!</definedName>
    <definedName name="PRECIO514">#REF!</definedName>
    <definedName name="PRECIO515">#REF!</definedName>
    <definedName name="PRECIO516">#REF!</definedName>
    <definedName name="PRECIO517">#REF!</definedName>
    <definedName name="PRECIO518">#REF!</definedName>
    <definedName name="PRECIO519">#REF!</definedName>
    <definedName name="PRECIO52">#REF!</definedName>
    <definedName name="PRECIO520">#REF!</definedName>
    <definedName name="PRECIO521">#REF!</definedName>
    <definedName name="PRECIO522">#REF!</definedName>
    <definedName name="PRECIO523">#REF!</definedName>
    <definedName name="PRECIO524">#REF!</definedName>
    <definedName name="PRECIO525">#REF!</definedName>
    <definedName name="PRECIO526">#REF!</definedName>
    <definedName name="PRECIO527">#REF!</definedName>
    <definedName name="PRECIO528">#REF!</definedName>
    <definedName name="PRECIO529">#REF!</definedName>
    <definedName name="PRECIO53">#REF!</definedName>
    <definedName name="PRECIO530">#REF!</definedName>
    <definedName name="PRECIO531">#REF!</definedName>
    <definedName name="PRECIO532">#REF!</definedName>
    <definedName name="PRECIO533">#REF!</definedName>
    <definedName name="PRECIO534">#REF!</definedName>
    <definedName name="PRECIO535">#REF!</definedName>
    <definedName name="PRECIO536">#REF!</definedName>
    <definedName name="PRECIO537">#REF!</definedName>
    <definedName name="PRECIO538">#REF!</definedName>
    <definedName name="PRECIO539">#REF!</definedName>
    <definedName name="PRECIO54">#REF!</definedName>
    <definedName name="PRECIO540">#REF!</definedName>
    <definedName name="PRECIO541">#REF!</definedName>
    <definedName name="PRECIO542">#REF!</definedName>
    <definedName name="PRECIO543">#REF!</definedName>
    <definedName name="PRECIO544">#REF!</definedName>
    <definedName name="PRECIO545">#REF!</definedName>
    <definedName name="PRECIO546">#REF!</definedName>
    <definedName name="PRECIO547">#REF!</definedName>
    <definedName name="PRECIO548">#REF!</definedName>
    <definedName name="PRECIO549">#REF!</definedName>
    <definedName name="PRECIO55">#REF!</definedName>
    <definedName name="PRECIO550">#REF!</definedName>
    <definedName name="PRECIO551">#REF!</definedName>
    <definedName name="PRECIO552">#REF!</definedName>
    <definedName name="PRECIO553">#REF!</definedName>
    <definedName name="PRECIO554">#REF!</definedName>
    <definedName name="PRECIO555">#REF!</definedName>
    <definedName name="PRECIO556">#REF!</definedName>
    <definedName name="PRECIO557">#REF!</definedName>
    <definedName name="PRECIO558">#REF!</definedName>
    <definedName name="PRECIO559">#REF!</definedName>
    <definedName name="PRECIO56">#REF!</definedName>
    <definedName name="PRECIO560">#REF!</definedName>
    <definedName name="PRECIO561">#REF!</definedName>
    <definedName name="PRECIO562">#REF!</definedName>
    <definedName name="PRECIO563">#REF!</definedName>
    <definedName name="PRECIO564">#REF!</definedName>
    <definedName name="PRECIO565">#REF!</definedName>
    <definedName name="PRECIO566">#REF!</definedName>
    <definedName name="PRECIO567">#REF!</definedName>
    <definedName name="PRECIO568">#REF!</definedName>
    <definedName name="PRECIO569">#REF!</definedName>
    <definedName name="PRECIO57">#REF!</definedName>
    <definedName name="PRECIO570">#REF!</definedName>
    <definedName name="PRECIO571">#REF!</definedName>
    <definedName name="PRECIO572">#REF!</definedName>
    <definedName name="PRECIO573">#REF!</definedName>
    <definedName name="PRECIO574">#REF!</definedName>
    <definedName name="PRECIO575">#REF!</definedName>
    <definedName name="PRECIO576">#REF!</definedName>
    <definedName name="PRECIO577">#REF!</definedName>
    <definedName name="PRECIO578">#REF!</definedName>
    <definedName name="PRECIO579">#REF!</definedName>
    <definedName name="PRECIO58">#REF!</definedName>
    <definedName name="PRECIO580">#REF!</definedName>
    <definedName name="PRECIO581">#REF!</definedName>
    <definedName name="PRECIO582">#REF!</definedName>
    <definedName name="PRECIO583">#REF!</definedName>
    <definedName name="PRECIO584">#REF!</definedName>
    <definedName name="PRECIO585">#REF!</definedName>
    <definedName name="PRECIO586">#REF!</definedName>
    <definedName name="PRECIO587">#REF!</definedName>
    <definedName name="PRECIO588">#REF!</definedName>
    <definedName name="PRECIO589">#REF!</definedName>
    <definedName name="PRECIO59">#REF!</definedName>
    <definedName name="PRECIO590">#REF!</definedName>
    <definedName name="PRECIO591">#REF!</definedName>
    <definedName name="PRECIO592">#REF!</definedName>
    <definedName name="PRECIO593">#REF!</definedName>
    <definedName name="PRECIO594">#REF!</definedName>
    <definedName name="PRECIO595">#REF!</definedName>
    <definedName name="PRECIO596">#REF!</definedName>
    <definedName name="PRECIO597">#REF!</definedName>
    <definedName name="PRECIO598">#REF!</definedName>
    <definedName name="PRECIO599">#REF!</definedName>
    <definedName name="PRECIO6">#REF!</definedName>
    <definedName name="PRECIO60">#REF!</definedName>
    <definedName name="PRECIO600">#REF!</definedName>
    <definedName name="PRECIO601">#REF!</definedName>
    <definedName name="PRECIO602">#REF!</definedName>
    <definedName name="PRECIO603">#REF!</definedName>
    <definedName name="PRECIO604">#REF!</definedName>
    <definedName name="PRECIO605">#REF!</definedName>
    <definedName name="PRECIO606">#REF!</definedName>
    <definedName name="PRECIO607">#REF!</definedName>
    <definedName name="PRECIO608">#REF!</definedName>
    <definedName name="PRECIO609">#REF!</definedName>
    <definedName name="PRECIO61">#REF!</definedName>
    <definedName name="PRECIO610">#REF!</definedName>
    <definedName name="PRECIO611">#REF!</definedName>
    <definedName name="PRECIO612">#REF!</definedName>
    <definedName name="PRECIO613">#REF!</definedName>
    <definedName name="PRECIO614">#REF!</definedName>
    <definedName name="PRECIO615">#REF!</definedName>
    <definedName name="PRECIO616">#REF!</definedName>
    <definedName name="PRECIO617">#REF!</definedName>
    <definedName name="PRECIO618">#REF!</definedName>
    <definedName name="PRECIO619">#REF!</definedName>
    <definedName name="PRECIO62">#REF!</definedName>
    <definedName name="PRECIO620">#REF!</definedName>
    <definedName name="PRECIO621">#REF!</definedName>
    <definedName name="PRECIO622">#REF!</definedName>
    <definedName name="PRECIO623">#REF!</definedName>
    <definedName name="PRECIO624">#REF!</definedName>
    <definedName name="PRECIO625">#REF!</definedName>
    <definedName name="PRECIO626">#REF!</definedName>
    <definedName name="PRECIO627">#REF!</definedName>
    <definedName name="PRECIO628">#REF!</definedName>
    <definedName name="PRECIO629">#REF!</definedName>
    <definedName name="PRECIO63">#REF!</definedName>
    <definedName name="PRECIO630">#REF!</definedName>
    <definedName name="PRECIO631">#REF!</definedName>
    <definedName name="PRECIO632">#REF!</definedName>
    <definedName name="PRECIO633">#REF!</definedName>
    <definedName name="PRECIO634">#REF!</definedName>
    <definedName name="PRECIO635">#REF!</definedName>
    <definedName name="PRECIO636">#REF!</definedName>
    <definedName name="PRECIO637">#REF!</definedName>
    <definedName name="PRECIO638">#REF!</definedName>
    <definedName name="PRECIO639">#REF!</definedName>
    <definedName name="PRECIO64">#REF!</definedName>
    <definedName name="PRECIO640">#REF!</definedName>
    <definedName name="PRECIO641">#REF!</definedName>
    <definedName name="PRECIO642">#REF!</definedName>
    <definedName name="PRECIO643">#REF!</definedName>
    <definedName name="PRECIO644">#REF!</definedName>
    <definedName name="PRECIO645">#REF!</definedName>
    <definedName name="PRECIO646">#REF!</definedName>
    <definedName name="PRECIO647">#REF!</definedName>
    <definedName name="PRECIO648">#REF!</definedName>
    <definedName name="PRECIO649">#REF!</definedName>
    <definedName name="PRECIO65">#REF!</definedName>
    <definedName name="PRECIO650">#REF!</definedName>
    <definedName name="PRECIO651">#REF!</definedName>
    <definedName name="PRECIO652">#REF!</definedName>
    <definedName name="PRECIO653">#REF!</definedName>
    <definedName name="PRECIO654">#REF!</definedName>
    <definedName name="PRECIO655">#REF!</definedName>
    <definedName name="PRECIO656">#REF!</definedName>
    <definedName name="PRECIO657">#REF!</definedName>
    <definedName name="PRECIO658">#REF!</definedName>
    <definedName name="PRECIO659">#REF!</definedName>
    <definedName name="PRECIO66">#REF!</definedName>
    <definedName name="PRECIO660">#REF!</definedName>
    <definedName name="PRECIO661">#REF!</definedName>
    <definedName name="PRECIO662">#REF!</definedName>
    <definedName name="PRECIO663">#REF!</definedName>
    <definedName name="PRECIO664">#REF!</definedName>
    <definedName name="PRECIO665">#REF!</definedName>
    <definedName name="PRECIO666">#REF!</definedName>
    <definedName name="PRECIO667">#REF!</definedName>
    <definedName name="PRECIO668">#REF!</definedName>
    <definedName name="PRECIO669">#REF!</definedName>
    <definedName name="PRECIO67">#REF!</definedName>
    <definedName name="PRECIO670">#REF!</definedName>
    <definedName name="PRECIO671">#REF!</definedName>
    <definedName name="PRECIO672">#REF!</definedName>
    <definedName name="PRECIO673">#REF!</definedName>
    <definedName name="PRECIO674">#REF!</definedName>
    <definedName name="PRECIO675">#REF!</definedName>
    <definedName name="PRECIO676">#REF!</definedName>
    <definedName name="PRECIO677">#REF!</definedName>
    <definedName name="PRECIO678">#REF!</definedName>
    <definedName name="PRECIO679">#REF!</definedName>
    <definedName name="PRECIO68">#REF!</definedName>
    <definedName name="PRECIO680">#REF!</definedName>
    <definedName name="PRECIO681">#REF!</definedName>
    <definedName name="PRECIO682">#REF!</definedName>
    <definedName name="PRECIO683">#REF!</definedName>
    <definedName name="PRECIO684">#REF!</definedName>
    <definedName name="PRECIO685">#REF!</definedName>
    <definedName name="PRECIO686">#REF!</definedName>
    <definedName name="PRECIO687">#REF!</definedName>
    <definedName name="PRECIO688">#REF!</definedName>
    <definedName name="PRECIO689">#REF!</definedName>
    <definedName name="PRECIO69">#REF!</definedName>
    <definedName name="PRECIO690">#REF!</definedName>
    <definedName name="PRECIO691">#REF!</definedName>
    <definedName name="PRECIO692">#REF!</definedName>
    <definedName name="PRECIO693">#REF!</definedName>
    <definedName name="PRECIO694">#REF!</definedName>
    <definedName name="PRECIO695">#REF!</definedName>
    <definedName name="PRECIO696">#REF!</definedName>
    <definedName name="PRECIO697">#REF!</definedName>
    <definedName name="PRECIO698">#REF!</definedName>
    <definedName name="PRECIO699">#REF!</definedName>
    <definedName name="PRECIO7">#REF!</definedName>
    <definedName name="PRECIO70">#REF!</definedName>
    <definedName name="PRECIO700">#REF!</definedName>
    <definedName name="PRECIO71">#REF!</definedName>
    <definedName name="PRECIO72">#REF!</definedName>
    <definedName name="PRECIO73">#REF!</definedName>
    <definedName name="PRECIO74">#REF!</definedName>
    <definedName name="PRECIO75">#REF!</definedName>
    <definedName name="PRECIO76">#REF!</definedName>
    <definedName name="PRECIO77">#REF!</definedName>
    <definedName name="PRECIO78">#REF!</definedName>
    <definedName name="PRECIO79">#REF!</definedName>
    <definedName name="PRECIO8">#REF!</definedName>
    <definedName name="PRECIO80">#REF!</definedName>
    <definedName name="PRECIO81">#REF!</definedName>
    <definedName name="PRECIO82">#REF!</definedName>
    <definedName name="PRECIO83">#REF!</definedName>
    <definedName name="PRECIO84">#REF!</definedName>
    <definedName name="PRECIO85">#REF!</definedName>
    <definedName name="PRECIO86">#REF!</definedName>
    <definedName name="PRECIO87">#REF!</definedName>
    <definedName name="PRECIO88">#REF!</definedName>
    <definedName name="PRECIO89">#REF!</definedName>
    <definedName name="PRECIO9">#REF!</definedName>
    <definedName name="PRECIO90">#REF!</definedName>
    <definedName name="PRECIO91">#REF!</definedName>
    <definedName name="PRECIO92">#REF!</definedName>
    <definedName name="PRECIO93">#REF!</definedName>
    <definedName name="PRECIO94">#REF!</definedName>
    <definedName name="PRECIO95">#REF!</definedName>
    <definedName name="PRECIO96">#REF!</definedName>
    <definedName name="PRECIO97">#REF!</definedName>
    <definedName name="PRECIO98">#REF!</definedName>
    <definedName name="PRECIO99">#REF!</definedName>
    <definedName name="PrecioS">#REF!</definedName>
    <definedName name="PreciosMP">#REF!</definedName>
    <definedName name="Prefabricado_de_concreto._Culata">#REF!</definedName>
    <definedName name="Prefabricado_de_concreto._Culata_11">#REF!</definedName>
    <definedName name="PRELIMINAR">#REF!</definedName>
    <definedName name="PRELIMINARES">#REF!</definedName>
    <definedName name="PREPARACIO" localSheetId="5">#REF!</definedName>
    <definedName name="PREPARACIO">#REF!</definedName>
    <definedName name="preparacion">#REF!</definedName>
    <definedName name="PREPARACION_POSTGRADUADA" localSheetId="5">#REF!</definedName>
    <definedName name="PREPARACION_POSTGRADUADA">#REF!</definedName>
    <definedName name="PRES">#REF!</definedName>
    <definedName name="PRES.AGRI">#REF!</definedName>
    <definedName name="PRES1">#REF!</definedName>
    <definedName name="presentacion" localSheetId="0">#REF!</definedName>
    <definedName name="presentacion" localSheetId="1">#REF!</definedName>
    <definedName name="presentacion" localSheetId="5">#REF!</definedName>
    <definedName name="presentacion">"#REF!"</definedName>
    <definedName name="presentacion_1">"#REF!"</definedName>
    <definedName name="presentacion_2">"#REF!"</definedName>
    <definedName name="presentacion_3">"#REF!"</definedName>
    <definedName name="presentacion_4">"#REF!"</definedName>
    <definedName name="presentacion_5">"#REF!"</definedName>
    <definedName name="PRESIPISTO">#REF!</definedName>
    <definedName name="PREST">#REF!</definedName>
    <definedName name="prestaciones">#REF!</definedName>
    <definedName name="Prestaciones_sociales">#REF!</definedName>
    <definedName name="PrestacionesSeguridadOtros" localSheetId="5">#REF!</definedName>
    <definedName name="PrestacionesSeguridadOtros">#REF!</definedName>
    <definedName name="PrestacionesSeguridadOtrosFMMin">#REF!</definedName>
    <definedName name="Presu">#REF!</definedName>
    <definedName name="PRESUP">#REF!</definedName>
    <definedName name="Presupuest">#REF!</definedName>
    <definedName name="PRESUPUESTADO" localSheetId="5">#REF!</definedName>
    <definedName name="PRESUPUESTADO">#REF!</definedName>
    <definedName name="presupuesto">#REF!</definedName>
    <definedName name="presupuesto..">#REF!</definedName>
    <definedName name="Presupuesto.01PO">#REF!</definedName>
    <definedName name="presupuesto11">#REF!</definedName>
    <definedName name="PRESUPUESTO3" localSheetId="10">#REF!</definedName>
    <definedName name="PRESUPUESTO3" localSheetId="2">#REF!</definedName>
    <definedName name="presupuesto3">#REF!,#REF!</definedName>
    <definedName name="PResupuestos">#REF!</definedName>
    <definedName name="presupueto012">#REF!</definedName>
    <definedName name="PrevFleet">#REF!</definedName>
    <definedName name="PRICES_FIRM">#REF!</definedName>
    <definedName name="PRIMCEL">#REF!</definedName>
    <definedName name="PRIMER" localSheetId="10" hidden="1">{"via1",#N/A,TRUE,"general";"via2",#N/A,TRUE,"general";"via3",#N/A,TRUE,"general"}</definedName>
    <definedName name="PRIMER" localSheetId="2" hidden="1">{"via1",#N/A,TRUE,"general";"via2",#N/A,TRUE,"general";"via3",#N/A,TRUE,"general"}</definedName>
    <definedName name="PRIMER">#REF!</definedName>
    <definedName name="PRIMERO">#REF!</definedName>
    <definedName name="PRIMET" localSheetId="10" hidden="1">{"TAB1",#N/A,TRUE,"GENERAL";"TAB2",#N/A,TRUE,"GENERAL";"TAB3",#N/A,TRUE,"GENERAL";"TAB4",#N/A,TRUE,"GENERAL";"TAB5",#N/A,TRUE,"GENERAL"}</definedName>
    <definedName name="PRIMET" localSheetId="2" hidden="1">{"TAB1",#N/A,TRUE,"GENERAL";"TAB2",#N/A,TRUE,"GENERAL";"TAB3",#N/A,TRUE,"GENERAL";"TAB4",#N/A,TRUE,"GENERAL";"TAB5",#N/A,TRUE,"GENERAL"}</definedName>
    <definedName name="PRIMET">#REF!</definedName>
    <definedName name="Princ">#REF!</definedName>
    <definedName name="PRINT_AREA">#N/A</definedName>
    <definedName name="Print_Area_MI" localSheetId="0">#REF!</definedName>
    <definedName name="Print_Area_MI" localSheetId="1">#REF!</definedName>
    <definedName name="Print_Area_MI" localSheetId="5">#REF!</definedName>
    <definedName name="Print_Area_MI">"#REF!"</definedName>
    <definedName name="Print_Area_MI_1">"#REF!"</definedName>
    <definedName name="Print_Area_MI_2">"#REF!"</definedName>
    <definedName name="Print_Area_MI_3">"#REF!"</definedName>
    <definedName name="Print_Area_MI_4">"#REF!"</definedName>
    <definedName name="Print_Area_MI_5">"#REF!"</definedName>
    <definedName name="Print_Area_Reset" localSheetId="10">OFFSET(Full_Print,0,0,Presupuesto!Last_Row)</definedName>
    <definedName name="Print_Area_Reset" localSheetId="2">OFFSET([0]!Full_Print,0,0,'Presupuesto INDERHUILA'!Last_Row)</definedName>
    <definedName name="Print_Area_Reset">#N/A</definedName>
    <definedName name="Print_Area_Reset_1" localSheetId="10">#N/A</definedName>
    <definedName name="Print_Area_Reset_1" localSheetId="2">#N/A</definedName>
    <definedName name="Print_Area_Reset_1">#REF!</definedName>
    <definedName name="Print_Area_Reset_2" localSheetId="10">#N/A</definedName>
    <definedName name="Print_Area_Reset_2" localSheetId="2">#N/A</definedName>
    <definedName name="Print_Area_Reset_2">#REF!</definedName>
    <definedName name="PRINT_TITLES">#N/A</definedName>
    <definedName name="PRINT_TITLES_MI" localSheetId="0">#N/A</definedName>
    <definedName name="PRINT_TITLES_MI" localSheetId="1">#N/A</definedName>
    <definedName name="Print_Titles_MI" localSheetId="5">#REF!</definedName>
    <definedName name="Print_Titles_MI">"#REF!"</definedName>
    <definedName name="Print_Titles_MI_1">"#REF!"</definedName>
    <definedName name="Print_Titles_MI_2">"#REF!"</definedName>
    <definedName name="Print_Titles_MI_3">"#REF!"</definedName>
    <definedName name="Print_Titles_MI_4">"#REF!"</definedName>
    <definedName name="Print_Titles_MI_5">"#REF!"</definedName>
    <definedName name="PRINT1">#REF!</definedName>
    <definedName name="PRINT2">#REF!</definedName>
    <definedName name="PrintEnd" hidden="1">#REF!</definedName>
    <definedName name="PrintStart" hidden="1">#REF!</definedName>
    <definedName name="PrintTitle">#REF!</definedName>
    <definedName name="Prioridad">#REF!</definedName>
    <definedName name="PRIVADO">#REF!</definedName>
    <definedName name="prn">#REF!</definedName>
    <definedName name="prnf">#REF!</definedName>
    <definedName name="PRO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">#REF!</definedName>
    <definedName name="prod1">#REF!</definedName>
    <definedName name="prod98">#REF!</definedName>
    <definedName name="prodcal">#REF!</definedName>
    <definedName name="prodeco">#REF!</definedName>
    <definedName name="prodhati">#REF!</definedName>
    <definedName name="PRODUCCION_MES">#REF!</definedName>
    <definedName name="PRODUCCIONACTUAL">#REF!</definedName>
    <definedName name="PRODUCTCARB">#REF!</definedName>
    <definedName name="PRODUCTEST">#REF!</definedName>
    <definedName name="PRODUCTO">#REF!</definedName>
    <definedName name="Producto1">#REF!</definedName>
    <definedName name="producto801">#REF!</definedName>
    <definedName name="PROF">#REF!</definedName>
    <definedName name="profbatea">#REF!</definedName>
    <definedName name="PROFESION" localSheetId="5">#REF!</definedName>
    <definedName name="PROFESION">#REF!</definedName>
    <definedName name="Profesional">#REF!</definedName>
    <definedName name="Profesionales">#REF!</definedName>
    <definedName name="PROFESIONES">#REF!</definedName>
    <definedName name="PrOfic">#REF!</definedName>
    <definedName name="profit_margin">#REF!</definedName>
    <definedName name="Profundidad">#REF!</definedName>
    <definedName name="PROG" hidden="1">#REF!</definedName>
    <definedName name="PROGDES">#REF!</definedName>
    <definedName name="Programa">#REF!</definedName>
    <definedName name="programainv">#N/A</definedName>
    <definedName name="programainv_10">#N/A</definedName>
    <definedName name="programainv_3">#N/A</definedName>
    <definedName name="programainv_4">#N/A</definedName>
    <definedName name="programainv_5">#N/A</definedName>
    <definedName name="programainv_6">#N/A</definedName>
    <definedName name="programainv_7">#N/A</definedName>
    <definedName name="programainv_8">#N/A</definedName>
    <definedName name="programainv_9">#N/A</definedName>
    <definedName name="Project">#REF!</definedName>
    <definedName name="PROJECT_CURRENCY">#REF!</definedName>
    <definedName name="Project_Name">#REF!</definedName>
    <definedName name="Project_name_1">#REF!</definedName>
    <definedName name="Project_name_2">#REF!</definedName>
    <definedName name="PROP">#REF!</definedName>
    <definedName name="prop1">#REF!</definedName>
    <definedName name="prop10">#REF!</definedName>
    <definedName name="prop11">#REF!</definedName>
    <definedName name="prop12">#REF!</definedName>
    <definedName name="prop13">#REF!</definedName>
    <definedName name="prop14">#REF!</definedName>
    <definedName name="prop15">#REF!</definedName>
    <definedName name="prop16">#REF!</definedName>
    <definedName name="prop17">#REF!</definedName>
    <definedName name="prop18">#REF!</definedName>
    <definedName name="prop19">#REF!</definedName>
    <definedName name="prop2">#REF!</definedName>
    <definedName name="prop20">#REF!</definedName>
    <definedName name="prop21">#REF!</definedName>
    <definedName name="prop22">#REF!</definedName>
    <definedName name="prop23">#REF!</definedName>
    <definedName name="prop24">#REF!</definedName>
    <definedName name="prop25">#REF!</definedName>
    <definedName name="prop26">#REF!</definedName>
    <definedName name="prop3">#REF!</definedName>
    <definedName name="prop4">#REF!</definedName>
    <definedName name="prop5">#REF!</definedName>
    <definedName name="prop6">#REF!</definedName>
    <definedName name="prop7">#REF!</definedName>
    <definedName name="prop8">#REF!</definedName>
    <definedName name="prop9">#REF!</definedName>
    <definedName name="PROPONE">#REF!</definedName>
    <definedName name="Proponente">#REF!</definedName>
    <definedName name="PROTCAT">#REF!</definedName>
    <definedName name="PROTUBE">#REF!</definedName>
    <definedName name="Prov">#REF!</definedName>
    <definedName name="PROVISIONALES" hidden="1">#REF!</definedName>
    <definedName name="PROY">#REF!</definedName>
    <definedName name="Proy_01">#REF!</definedName>
    <definedName name="Proy_02">#REF!</definedName>
    <definedName name="Proy_03">#REF!</definedName>
    <definedName name="Proy_04">#REF!</definedName>
    <definedName name="Proy_05">#REF!</definedName>
    <definedName name="Proy_06">#REF!</definedName>
    <definedName name="Proy_07">#REF!</definedName>
    <definedName name="Proy_08">#REF!</definedName>
    <definedName name="Proy_09">#REF!</definedName>
    <definedName name="Proy_10">#REF!</definedName>
    <definedName name="Proy_11">#REF!</definedName>
    <definedName name="Proy_12">#REF!</definedName>
    <definedName name="Proy_13">#REF!</definedName>
    <definedName name="Proy_14">#REF!</definedName>
    <definedName name="Proy_15">#REF!</definedName>
    <definedName name="Proy_16">#REF!</definedName>
    <definedName name="Proy_17">#REF!</definedName>
    <definedName name="Proy_18">#REF!</definedName>
    <definedName name="Proy_19">#REF!</definedName>
    <definedName name="Proy_20">#REF!</definedName>
    <definedName name="Proy_21">#REF!</definedName>
    <definedName name="Proy_22">#REF!</definedName>
    <definedName name="Proy_23">#REF!</definedName>
    <definedName name="Proy_24">#REF!</definedName>
    <definedName name="Proy_25">#REF!</definedName>
    <definedName name="Proy_26">#REF!</definedName>
    <definedName name="Proy_27">#REF!</definedName>
    <definedName name="Proy_28">#REF!</definedName>
    <definedName name="Proy_29">#REF!</definedName>
    <definedName name="Proy_30">#REF!</definedName>
    <definedName name="Proy_31">#REF!</definedName>
    <definedName name="Proy_32">#REF!</definedName>
    <definedName name="Proy_33">#REF!</definedName>
    <definedName name="Proy_34">#REF!</definedName>
    <definedName name="Proy_35">#REF!</definedName>
    <definedName name="Proy_36">#REF!</definedName>
    <definedName name="Proy_37">#REF!</definedName>
    <definedName name="Proy_38">#REF!</definedName>
    <definedName name="Proy_39">#REF!</definedName>
    <definedName name="Proy_40">#REF!</definedName>
    <definedName name="Proy_41">#REF!</definedName>
    <definedName name="Proy_42">#REF!</definedName>
    <definedName name="Proy_43">#REF!</definedName>
    <definedName name="Proy_44">#REF!</definedName>
    <definedName name="Proy_45">#REF!</definedName>
    <definedName name="Proy_46">#REF!</definedName>
    <definedName name="Proy_47">#REF!</definedName>
    <definedName name="Proy_48">#REF!</definedName>
    <definedName name="Proy_49">#REF!</definedName>
    <definedName name="Proy_50">#REF!</definedName>
    <definedName name="PROYECCION">#REF!</definedName>
    <definedName name="PROYECCIONDEMANDATABLA1">#REF!</definedName>
    <definedName name="PROYECTO">#REF!</definedName>
    <definedName name="PROYECTO___LICITACION_PUBLICA_SAT___02___97__LP">#REF!</definedName>
    <definedName name="PROYECTO___UNIDAD_BASICA_CIUDAD_BOLIVAR">#REF!</definedName>
    <definedName name="PROYECTOS">#REF!</definedName>
    <definedName name="prs" localSheetId="56" hidden="1">{#N/A,#N/A,FALSE,"310.1";#N/A,#N/A,FALSE,"321.1";#N/A,#N/A,FALSE,"320.3";#N/A,#N/A,FALSE,"330.1"}</definedName>
    <definedName name="prs" localSheetId="57" hidden="1">{#N/A,#N/A,FALSE,"310.1";#N/A,#N/A,FALSE,"321.1";#N/A,#N/A,FALSE,"320.3";#N/A,#N/A,FALSE,"330.1"}</definedName>
    <definedName name="prs" localSheetId="58" hidden="1">{#N/A,#N/A,FALSE,"310.1";#N/A,#N/A,FALSE,"321.1";#N/A,#N/A,FALSE,"320.3";#N/A,#N/A,FALSE,"330.1"}</definedName>
    <definedName name="prs" hidden="1">{#N/A,#N/A,FALSE,"310.1";#N/A,#N/A,FALSE,"321.1";#N/A,#N/A,FALSE,"320.3";#N/A,#N/A,FALSE,"330.1"}</definedName>
    <definedName name="PRT_DES">#REF!</definedName>
    <definedName name="PRUE" localSheetId="56" hidden="1">{#N/A,#N/A,FALSE,"Hoja1";#N/A,#N/A,FALSE,"Hoja2"}</definedName>
    <definedName name="PRUE" localSheetId="57" hidden="1">{#N/A,#N/A,FALSE,"Hoja1";#N/A,#N/A,FALSE,"Hoja2"}</definedName>
    <definedName name="PRUE" localSheetId="58" hidden="1">{#N/A,#N/A,FALSE,"Hoja1";#N/A,#N/A,FALSE,"Hoja2"}</definedName>
    <definedName name="PRUE" hidden="1">{#N/A,#N/A,FALSE,"Hoja1";#N/A,#N/A,FALSE,"Hoja2"}</definedName>
    <definedName name="prueba" localSheetId="5">#REF!</definedName>
    <definedName name="prueba">#REF!</definedName>
    <definedName name="prueba1">#REF!</definedName>
    <definedName name="PRUEBA2">#REF!</definedName>
    <definedName name="PRUEBAS">#REF!</definedName>
    <definedName name="PRUEBHID">#REF!</definedName>
    <definedName name="ps">#REF!</definedName>
    <definedName name="PSAL">#REF!</definedName>
    <definedName name="PSC">#REF!</definedName>
    <definedName name="PSCS">#REF!</definedName>
    <definedName name="PSDL">#REF!</definedName>
    <definedName name="PST">#REF!</definedName>
    <definedName name="PSTRESS_RELIEVI">#REF!</definedName>
    <definedName name="PSV">#REF!</definedName>
    <definedName name="PTAR" localSheetId="10" hidden="1">{#N/A,#N/A,FALSE,"Estatico";#N/A,#N/A,FALSE,"Tuberia";#N/A,#N/A,FALSE,"Instrumentación";#N/A,#N/A,FALSE,"Mecanica";#N/A,#N/A,FALSE,"Electrico";#N/A,#N/A,FALSE,"Ofic.Civiles"}</definedName>
    <definedName name="PTAR" localSheetId="2" hidden="1">{#N/A,#N/A,FALSE,"Estatico";#N/A,#N/A,FALSE,"Tuberia";#N/A,#N/A,FALSE,"Instrumentación";#N/A,#N/A,FALSE,"Mecanica";#N/A,#N/A,FALSE,"Electrico";#N/A,#N/A,FALSE,"Ofic.Civiles"}</definedName>
    <definedName name="PTAR">#REF!</definedName>
    <definedName name="PTEARAN_1">#REF!</definedName>
    <definedName name="ptope" localSheetId="10" hidden="1">{"TAB1",#N/A,TRUE,"GENERAL";"TAB2",#N/A,TRUE,"GENERAL";"TAB3",#N/A,TRUE,"GENERAL";"TAB4",#N/A,TRUE,"GENERAL";"TAB5",#N/A,TRUE,"GENERAL"}</definedName>
    <definedName name="ptope" localSheetId="2" hidden="1">{"TAB1",#N/A,TRUE,"GENERAL";"TAB2",#N/A,TRUE,"GENERAL";"TAB3",#N/A,TRUE,"GENERAL";"TAB4",#N/A,TRUE,"GENERAL";"TAB5",#N/A,TRUE,"GENERAL"}</definedName>
    <definedName name="ptope">#REF!</definedName>
    <definedName name="ptopes" localSheetId="10" hidden="1">{"via1",#N/A,TRUE,"general";"via2",#N/A,TRUE,"general";"via3",#N/A,TRUE,"general"}</definedName>
    <definedName name="ptopes" localSheetId="2" hidden="1">{"via1",#N/A,TRUE,"general";"via2",#N/A,TRUE,"general";"via3",#N/A,TRUE,"general"}</definedName>
    <definedName name="ptopes">#REF!</definedName>
    <definedName name="PUENTE" localSheetId="0">#REF!</definedName>
    <definedName name="PUENTE" localSheetId="1">#REF!</definedName>
    <definedName name="PUENTE">#REF!</definedName>
    <definedName name="PUENTES" localSheetId="0">#REF!</definedName>
    <definedName name="PUENTES" localSheetId="1">#REF!</definedName>
    <definedName name="PUENTES">#REF!</definedName>
    <definedName name="Puentes_metalicos_Según_Diseño">#REF!</definedName>
    <definedName name="puerca">#REF!</definedName>
    <definedName name="puerta.lamina">#REF!</definedName>
    <definedName name="puerta.triplex">#REF!</definedName>
    <definedName name="Puerta_2_05x0_90m._alma_de_plomo">#REF!</definedName>
    <definedName name="Puerta_2_05x0_90m._alma_de_plomo_11">#REF!</definedName>
    <definedName name="PUERTA_BAÑO_EN_ALUMINIO_0._7X2.1">#REF!</definedName>
    <definedName name="Puerta_en_Al_P1__en_obra" localSheetId="5">#REF!</definedName>
    <definedName name="Puerta_en_Al_P1__en_obra">#REF!</definedName>
    <definedName name="Puerta_en_Lám.P_4_en_obra">#REF!</definedName>
    <definedName name="Puerta_en_Lamina_Cal._18_2.10x60__Incluye_marco_y_Rejilla__P_10">#REF!</definedName>
    <definedName name="Puerta_en_Lamina_Cal._18_2.10x75__Incluye_marco_y_Rejilla__P_8">#REF!</definedName>
    <definedName name="Puerta_en_Lamina_Cal._18_2.10x90__Incluye_marco_y_Rejilla__P_6´">#REF!</definedName>
    <definedName name="Puerta_en_Lamina_Cal._18_2.70x1.50__Incluye_marco_y_Rejilla__2_Hojas_P_12">#REF!</definedName>
    <definedName name="PUERTA_EN_LAMINA_CAL_18_0_6X2_10">#REF!</definedName>
    <definedName name="PUERTA_EN_LAMINA_CAL_18_1_55X2.10">#REF!</definedName>
    <definedName name="PUERTA_EN_LAMINA_CAL_18_1_6X2.2">#REF!</definedName>
    <definedName name="PUERTA_EN_LAMINA_METALICA_0_65X1_80">#REF!</definedName>
    <definedName name="PUERTA_EN_LAMINA_METALICA_CAL_18_1_0_X_2_10">#REF!</definedName>
    <definedName name="Puerta_entamborada_2_05x0_7">#REF!</definedName>
    <definedName name="Puerta_entamborada_2_05x0_7_11">#REF!</definedName>
    <definedName name="Puerta_entamborada_2_05x0_8">#REF!</definedName>
    <definedName name="Puerta_entamborada_2_05x0_8_11">#REF!</definedName>
    <definedName name="Puerta_entamborada_2_05x1_4">#REF!</definedName>
    <definedName name="Puerta_entamborada_2_05x1_4_11">#REF!</definedName>
    <definedName name="Puerta_entamborada_2_20x0_8">#REF!</definedName>
    <definedName name="Puerta_entamborada_2_20x0_8_11">#REF!</definedName>
    <definedName name="Puerta_entamborada_2_20x0_9">#REF!</definedName>
    <definedName name="Puerta_entamborada_2_20x0_9_11">#REF!</definedName>
    <definedName name="Puerta_mad_segun_especif">#REF!</definedName>
    <definedName name="Puerta_madera_baja_a_0.80">#REF!</definedName>
    <definedName name="Puerta_marco_y_hoja">#REF!</definedName>
    <definedName name="Puerta_P10_lam_cal_18">#REF!</definedName>
    <definedName name="Puerta_P2__en_obra">#REF!</definedName>
    <definedName name="Puerta_P3__en_obra">#REF!</definedName>
    <definedName name="Puerta_P4__en_obra">#REF!</definedName>
    <definedName name="Puerta_P7_lam_cal_18">#REF!</definedName>
    <definedName name="Puerta_P8_lam_cal_18">#REF!</definedName>
    <definedName name="Puerta_P9__en_obra">#REF!</definedName>
    <definedName name="Puerta_Ventana">#REF!</definedName>
    <definedName name="Puerta_ventana_ppal_alumin._anodis.">#REF!</definedName>
    <definedName name="Puerta_ventana_ppal_alumin._anodis._11">#REF!</definedName>
    <definedName name="PUERTA2">#REF!</definedName>
    <definedName name="PUERTA2_11">#REF!</definedName>
    <definedName name="PUERTALUMTOT">#REF!</definedName>
    <definedName name="PUERTALUMTOT_11">#REF!</definedName>
    <definedName name="PUERTAMADETOT">#REF!</definedName>
    <definedName name="PUERTAMADETOT_11">#REF!</definedName>
    <definedName name="puertas_metalicas">#REF!</definedName>
    <definedName name="PUERTMADECERRAT">#REF!</definedName>
    <definedName name="PUERTMADECERRAT_11">#REF!</definedName>
    <definedName name="Puesta_a_Tierra_Subestacion_Según_N._CODENSA_CTS_523_2">#REF!</definedName>
    <definedName name="Puesta_a_Tierra_T_GEN_3__3_Varillas_CW_5_8_x2.44_m">#REF!</definedName>
    <definedName name="Puesto_de_trab._interloc.">#REF!</definedName>
    <definedName name="Pulida_pisos_en_granito">#REF!</definedName>
    <definedName name="Pulidora">#REF!</definedName>
    <definedName name="Pulidora_11">#REF!</definedName>
    <definedName name="Pulsador_para_timbre_P_C">#REF!</definedName>
    <definedName name="Pulsador_para_timbre_P_C_11">#REF!</definedName>
    <definedName name="PUNT">#REF!</definedName>
    <definedName name="Punteros">#REF!</definedName>
    <definedName name="PUNTILLA">#REF!</definedName>
    <definedName name="Puntilla_1">#REF!</definedName>
    <definedName name="PUNTILLA_11">#REF!</definedName>
    <definedName name="PUNTILLA_2">#REF!</definedName>
    <definedName name="Puntilla_2_3">#REF!</definedName>
    <definedName name="PUNTILLA_3">#REF!</definedName>
    <definedName name="Puntilla_acerada_1.5">#REF!</definedName>
    <definedName name="Puntilla_con_Cabeza_1">#REF!</definedName>
    <definedName name="Puntilla_con_Cabeza_2">#REF!</definedName>
    <definedName name="Puntilla_sin_cabeza_1">#REF!</definedName>
    <definedName name="Puntilla_x_500gr">#REF!</definedName>
    <definedName name="Punto">#REF!</definedName>
    <definedName name="punto.hidraulico1.2">#REF!</definedName>
    <definedName name="Punto_a_tierra">#REF!</definedName>
    <definedName name="PUNTOHIDRA">#REF!</definedName>
    <definedName name="PUNTOHIDRA_11">#REF!</definedName>
    <definedName name="PUNTOSANIT">#REF!</definedName>
    <definedName name="PUNTOSANIT_11">#REF!</definedName>
    <definedName name="Puntosj">#REF!</definedName>
    <definedName name="Puntosk">#REF!</definedName>
    <definedName name="Puntoskref">#REF!</definedName>
    <definedName name="PuntosRentabilidad">#REF!</definedName>
    <definedName name="Purchase">#REF!</definedName>
    <definedName name="PUTA">#REF!</definedName>
    <definedName name="PUTUMAYO">#REF!</definedName>
    <definedName name="PV_1___2.15x2.25___Plano_de_Detalle_No._A_168">#REF!</definedName>
    <definedName name="PV_2___2.15x2.1___Plano_de_Detalle_No._A_168">#REF!</definedName>
    <definedName name="PV_2´___2.15x2.175___Plano_de_Detalle_No._A_168">#REF!</definedName>
    <definedName name="PV_3___2.7x2.25___Plano_de_Detalle_No._A_168">#REF!</definedName>
    <definedName name="PV_4___2.7x6.6___Plano_de_Detalle_No._A_168">#REF!</definedName>
    <definedName name="PV_5___2.7x6.75___Plano_de_Detalle_No._A_169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>#REF!</definedName>
    <definedName name="Q_actual">#REF!</definedName>
    <definedName name="Q_BRUTO">#REF!</definedName>
    <definedName name="q1q1q" localSheetId="10" hidden="1">{"via1",#N/A,TRUE,"general";"via2",#N/A,TRUE,"general";"via3",#N/A,TRUE,"general"}</definedName>
    <definedName name="q1q1q" localSheetId="2" hidden="1">{"via1",#N/A,TRUE,"general";"via2",#N/A,TRUE,"general";"via3",#N/A,TRUE,"general"}</definedName>
    <definedName name="q1q1q">#REF!</definedName>
    <definedName name="qaedtguj" localSheetId="10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>#REF!</definedName>
    <definedName name="QAQSWS" localSheetId="10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>#REF!</definedName>
    <definedName name="qaqwwxcr" localSheetId="10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>#REF!</definedName>
    <definedName name="qaz">#REF!</definedName>
    <definedName name="qd">#REF!</definedName>
    <definedName name="qdefqfqwreqwerqw">#REF!</definedName>
    <definedName name="QDGB" hidden="1">#REF!</definedName>
    <definedName name="qdxcfvgbhn_dxfcgh">#REF!</definedName>
    <definedName name="QE">#REF!</definedName>
    <definedName name="QE_TE">#REF!</definedName>
    <definedName name="qedcd" localSheetId="10" hidden="1">{"via1",#N/A,TRUE,"general";"via2",#N/A,TRUE,"general";"via3",#N/A,TRUE,"general"}</definedName>
    <definedName name="qedcd" localSheetId="2" hidden="1">{"via1",#N/A,TRUE,"general";"via2",#N/A,TRUE,"general";"via3",#N/A,TRUE,"general"}</definedName>
    <definedName name="qedcd">#REF!</definedName>
    <definedName name="QEnd">#REF!</definedName>
    <definedName name="qeqewe" localSheetId="10" hidden="1">{"TAB1",#N/A,TRUE,"GENERAL";"TAB2",#N/A,TRUE,"GENERAL";"TAB3",#N/A,TRUE,"GENERAL";"TAB4",#N/A,TRUE,"GENERAL";"TAB5",#N/A,TRUE,"GENERAL"}</definedName>
    <definedName name="qeqewe" localSheetId="2" hidden="1">{"TAB1",#N/A,TRUE,"GENERAL";"TAB2",#N/A,TRUE,"GENERAL";"TAB3",#N/A,TRUE,"GENERAL";"TAB4",#N/A,TRUE,"GENERAL";"TAB5",#N/A,TRUE,"GENERAL"}</definedName>
    <definedName name="qeqewe">#REF!</definedName>
    <definedName name="qewj" localSheetId="10" hidden="1">{"via1",#N/A,TRUE,"general";"via2",#N/A,TRUE,"general";"via3",#N/A,TRUE,"general"}</definedName>
    <definedName name="qewj" localSheetId="2" hidden="1">{"via1",#N/A,TRUE,"general";"via2",#N/A,TRUE,"general";"via3",#N/A,TRUE,"general"}</definedName>
    <definedName name="qewj">#REF!</definedName>
    <definedName name="qeywrjsfj">#REF!</definedName>
    <definedName name="qgasbfuyhkSdv">#REF!</definedName>
    <definedName name="QI">#REF!</definedName>
    <definedName name="QI_TI">#REF!</definedName>
    <definedName name="qm">#REF!</definedName>
    <definedName name="Qmax">#REF!</definedName>
    <definedName name="QMAXDIARIO">#REF!</definedName>
    <definedName name="QN">#REF!</definedName>
    <definedName name="QN_QI">#REF!</definedName>
    <definedName name="QNS">#REF!</definedName>
    <definedName name="QPROM">#REF!</definedName>
    <definedName name="QQ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q">#REF!</definedName>
    <definedName name="qqqqqqqqqqqqqqqq">#REF!</definedName>
    <definedName name="qqqqqw" localSheetId="10" hidden="1">{"via1",#N/A,TRUE,"general";"via2",#N/A,TRUE,"general";"via3",#N/A,TRUE,"general"}</definedName>
    <definedName name="qqqqqw" localSheetId="2" hidden="1">{"via1",#N/A,TRUE,"general";"via2",#N/A,TRUE,"general";"via3",#N/A,TRUE,"general"}</definedName>
    <definedName name="qqqqqw">#REF!</definedName>
    <definedName name="QQQWWEWE">#REF!</definedName>
    <definedName name="QRS">#REF!</definedName>
    <definedName name="QRTE">#REF!</definedName>
    <definedName name="QS">#REF!</definedName>
    <definedName name="qsqw">#REF!</definedName>
    <definedName name="Qt">#REF!</definedName>
    <definedName name="QTIES">#REF!</definedName>
    <definedName name="Qtr">#REF!</definedName>
    <definedName name="QTR_NAME">#REF!</definedName>
    <definedName name="QTREAF">#REF!</definedName>
    <definedName name="QTRMEA">#REF!</definedName>
    <definedName name="QTRMFG">#REF!</definedName>
    <definedName name="QTRMTH">#REF!</definedName>
    <definedName name="QTRNAF">#REF!</definedName>
    <definedName name="QTRNSR">#REF!</definedName>
    <definedName name="QTRQ">#REF!</definedName>
    <definedName name="QTRSAM">#REF!</definedName>
    <definedName name="QTRSEA">#REF!</definedName>
    <definedName name="QTRUNA">#REF!</definedName>
    <definedName name="QTRWTT">#REF!</definedName>
    <definedName name="QTY">#REF!</definedName>
    <definedName name="Quality_PvT">#REF!</definedName>
    <definedName name="QualityF">#REF!</definedName>
    <definedName name="quantity">#REF!</definedName>
    <definedName name="QUIMICOSTABLA1.3.1">#REF!</definedName>
    <definedName name="Quincenas" localSheetId="3">{"";"diez";"once";"doce";"trece";"catorce";"quince"}&amp;" "</definedName>
    <definedName name="Quincenas" localSheetId="56">{"";"diez";"once";"doce";"trece";"catorce";"quince"}&amp;" "</definedName>
    <definedName name="Quincenas" localSheetId="57">{"";"diez";"once";"doce";"trece";"catorce";"quince"}&amp;" "</definedName>
    <definedName name="Quincenas" localSheetId="58">{"";"diez";"once";"doce";"trece";"catorce";"quince"}&amp;" "</definedName>
    <definedName name="Quincenas" localSheetId="4">{"";"diez";"once";"doce";"trece";"catorce";"quince"}&amp;" "</definedName>
    <definedName name="Quincenas" localSheetId="1">{"";"diez";"once";"doce";"trece";"catorce";"quince"}&amp;" "</definedName>
    <definedName name="Quincenas" localSheetId="10">{"";"diez";"once";"doce";"trece";"catorce";"quince"}&amp;" "</definedName>
    <definedName name="Quincenas" localSheetId="2">{"";"diez";"once";"doce";"trece";"catorce";"quince"}&amp;" "</definedName>
    <definedName name="Quincenas">{"";"diez";"once";"doce";"trece";"catorce";"quince"}&amp;" "</definedName>
    <definedName name="qulo">#REF!</definedName>
    <definedName name="qw" localSheetId="10" hidden="1">{"via1",#N/A,TRUE,"general";"via2",#N/A,TRUE,"general";"via3",#N/A,TRUE,"general"}</definedName>
    <definedName name="qw" localSheetId="2" hidden="1">{"via1",#N/A,TRUE,"general";"via2",#N/A,TRUE,"general";"via3",#N/A,TRUE,"general"}</definedName>
    <definedName name="qw">#REF!</definedName>
    <definedName name="qwd">#REF!</definedName>
    <definedName name="qwdas2" localSheetId="10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>#REF!</definedName>
    <definedName name="QWE" hidden="1">#REF!</definedName>
    <definedName name="QWEE">#REF!</definedName>
    <definedName name="QWEQ_2">#REF!</definedName>
    <definedName name="qweqe" localSheetId="10" hidden="1">{"TAB1",#N/A,TRUE,"GENERAL";"TAB2",#N/A,TRUE,"GENERAL";"TAB3",#N/A,TRUE,"GENERAL";"TAB4",#N/A,TRUE,"GENERAL";"TAB5",#N/A,TRUE,"GENERAL"}</definedName>
    <definedName name="qweqe" localSheetId="2" hidden="1">{"TAB1",#N/A,TRUE,"GENERAL";"TAB2",#N/A,TRUE,"GENERAL";"TAB3",#N/A,TRUE,"GENERAL";"TAB4",#N/A,TRUE,"GENERAL";"TAB5",#N/A,TRUE,"GENERAL"}</definedName>
    <definedName name="qweqe">#REF!</definedName>
    <definedName name="QWERTY">#N/A</definedName>
    <definedName name="qwewertet" localSheetId="10" hidden="1">{#N/A,#N/A,TRUE,"1842CWN0"}</definedName>
    <definedName name="qwewertet" localSheetId="2" hidden="1">{#N/A,#N/A,TRUE,"1842CWN0"}</definedName>
    <definedName name="qwewertet">#REF!</definedName>
    <definedName name="qwqw">#REF!</definedName>
    <definedName name="qwqwas">#REF!</definedName>
    <definedName name="qwqwqwj" localSheetId="10" hidden="1">{"TAB1",#N/A,TRUE,"GENERAL";"TAB2",#N/A,TRUE,"GENERAL";"TAB3",#N/A,TRUE,"GENERAL";"TAB4",#N/A,TRUE,"GENERAL";"TAB5",#N/A,TRUE,"GENERAL"}</definedName>
    <definedName name="qwqwqwj" localSheetId="2" hidden="1">{"TAB1",#N/A,TRUE,"GENERAL";"TAB2",#N/A,TRUE,"GENERAL";"TAB3",#N/A,TRUE,"GENERAL";"TAB4",#N/A,TRUE,"GENERAL";"TAB5",#N/A,TRUE,"GENERAL"}</definedName>
    <definedName name="qwqwqwj">#REF!</definedName>
    <definedName name="R._SECO">#REF!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R_1">#REF!</definedName>
    <definedName name="R_2">#REF!</definedName>
    <definedName name="R_3">#REF!</definedName>
    <definedName name="R_4">#REF!</definedName>
    <definedName name="R_5">#REF!</definedName>
    <definedName name="R_6">#REF!</definedName>
    <definedName name="R_7">#REF!</definedName>
    <definedName name="R_c">#REF!</definedName>
    <definedName name="r_TR">#REF!</definedName>
    <definedName name="Ra">#REF!</definedName>
    <definedName name="radios">#REF!</definedName>
    <definedName name="RAJON">#REF!</definedName>
    <definedName name="Rajón">#REF!</definedName>
    <definedName name="Rajón_11">#REF!</definedName>
    <definedName name="RAN">#REF!</definedName>
    <definedName name="Ran_Modelos">#REF!</definedName>
    <definedName name="Ran_ProyRural">#REF!</definedName>
    <definedName name="Rana_o_canguro">#REF!</definedName>
    <definedName name="rango" localSheetId="0">#REF!,#REF!,#REF!,#REF!,#REF!,#REF!,#REF!,#REF!,#REF!,#REF!,#REF!,#REF!,#REF!</definedName>
    <definedName name="rango" localSheetId="1">#REF!,#REF!,#REF!,#REF!,#REF!,#REF!,#REF!,#REF!,#REF!,#REF!,#REF!,#REF!,#REF!</definedName>
    <definedName name="rango" localSheetId="5">#REF!,#REF!,#REF!,#REF!,#REF!,#REF!,#REF!,#REF!,#REF!,#REF!,#REF!,#REF!,#REF!</definedName>
    <definedName name="rango">#N/A</definedName>
    <definedName name="RANGO_FECHA">#REF!</definedName>
    <definedName name="RANS">#REF!</definedName>
    <definedName name="Rasante">#REF!</definedName>
    <definedName name="rasta">#REF!</definedName>
    <definedName name="rata" localSheetId="0">#REF!</definedName>
    <definedName name="rata" localSheetId="1">#REF!</definedName>
    <definedName name="rata">"#REF!"</definedName>
    <definedName name="rata_1">"#REF!"</definedName>
    <definedName name="rata_2">"#REF!"</definedName>
    <definedName name="Rate1">#REF!</definedName>
    <definedName name="rate2">#REF!</definedName>
    <definedName name="Rates">#REF!</definedName>
    <definedName name="ratio">#REF!</definedName>
    <definedName name="RATON">#REF!</definedName>
    <definedName name="RawData">#REF!</definedName>
    <definedName name="RawHeader">#REF!</definedName>
    <definedName name="Rb">#REF!</definedName>
    <definedName name="RBG">#REF!</definedName>
    <definedName name="RD">#REF!</definedName>
    <definedName name="RD_CP">#REF!</definedName>
    <definedName name="RD_CP_VL">#REF!</definedName>
    <definedName name="RDJ">#REF!</definedName>
    <definedName name="RDN">#REF!</definedName>
    <definedName name="rdq">#REF!</definedName>
    <definedName name="rds">#REF!</definedName>
    <definedName name="re">#REF!</definedName>
    <definedName name="RE_1" localSheetId="24">#NAME?+Extra_Payment</definedName>
    <definedName name="RE_1" localSheetId="25">#NAME?+Extra_Payment</definedName>
    <definedName name="RE_1" localSheetId="40">#NAME?+Extra_Payment</definedName>
    <definedName name="RE_1" localSheetId="41">#NAME?+Extra_Payment</definedName>
    <definedName name="RE_1" localSheetId="42">#NAME?+Extra_Payment</definedName>
    <definedName name="RE_1" localSheetId="43">#NAME?+Extra_Payment</definedName>
    <definedName name="RE_1" localSheetId="44">#NAME?+Extra_Payment</definedName>
    <definedName name="RE_1" localSheetId="45">#NAME?+Extra_Payment</definedName>
    <definedName name="RE_1" localSheetId="46">#NAME?+Extra_Payment</definedName>
    <definedName name="RE_1" localSheetId="47">#NAME?+Extra_Payment</definedName>
    <definedName name="RE_1" localSheetId="48">#NAME?+Extra_Payment</definedName>
    <definedName name="RE_1" localSheetId="49">#NAME?+Extra_Payment</definedName>
    <definedName name="RE_1" localSheetId="50">#NAME?+Extra_Payment</definedName>
    <definedName name="RE_1" localSheetId="51">#NAME?+Extra_Payment</definedName>
    <definedName name="RE_1" localSheetId="52">#NAME?+Extra_Payment</definedName>
    <definedName name="RE_1" localSheetId="53">#NAME?+Extra_Payment</definedName>
    <definedName name="RE_1" localSheetId="54">#NAME?+Extra_Payment</definedName>
    <definedName name="RE_1" localSheetId="55">#NAME?+Extra_Payment</definedName>
    <definedName name="RE_1" localSheetId="56">#NAME?+Extra_Payment</definedName>
    <definedName name="RE_1" localSheetId="57">#NAME?+Extra_Payment</definedName>
    <definedName name="RE_1" localSheetId="58">#NAME?+Extra_Payment</definedName>
    <definedName name="RE_1" localSheetId="91">#NAME?+Extra_Payment</definedName>
    <definedName name="RE_1" localSheetId="92">#NAME?+Extra_Payment</definedName>
    <definedName name="RE_1" localSheetId="2">#NAME?+Extra_Payment</definedName>
    <definedName name="RE_1">#NAME?+Extra_Payment</definedName>
    <definedName name="RE_2" localSheetId="24">#NAME?+Extra_Payment</definedName>
    <definedName name="RE_2" localSheetId="25">#NAME?+Extra_Payment</definedName>
    <definedName name="RE_2" localSheetId="40">#NAME?+Extra_Payment</definedName>
    <definedName name="RE_2" localSheetId="41">#NAME?+Extra_Payment</definedName>
    <definedName name="RE_2" localSheetId="42">#NAME?+Extra_Payment</definedName>
    <definedName name="RE_2" localSheetId="43">#NAME?+Extra_Payment</definedName>
    <definedName name="RE_2" localSheetId="44">#NAME?+Extra_Payment</definedName>
    <definedName name="RE_2" localSheetId="45">#NAME?+Extra_Payment</definedName>
    <definedName name="RE_2" localSheetId="46">#NAME?+Extra_Payment</definedName>
    <definedName name="RE_2" localSheetId="47">#NAME?+Extra_Payment</definedName>
    <definedName name="RE_2" localSheetId="48">#NAME?+Extra_Payment</definedName>
    <definedName name="RE_2" localSheetId="49">#NAME?+Extra_Payment</definedName>
    <definedName name="RE_2" localSheetId="50">#NAME?+Extra_Payment</definedName>
    <definedName name="RE_2" localSheetId="51">#NAME?+Extra_Payment</definedName>
    <definedName name="RE_2" localSheetId="52">#NAME?+Extra_Payment</definedName>
    <definedName name="RE_2" localSheetId="53">#NAME?+Extra_Payment</definedName>
    <definedName name="RE_2" localSheetId="54">#NAME?+Extra_Payment</definedName>
    <definedName name="RE_2" localSheetId="55">#NAME?+Extra_Payment</definedName>
    <definedName name="RE_2" localSheetId="56">#NAME?+Extra_Payment</definedName>
    <definedName name="RE_2" localSheetId="57">#NAME?+Extra_Payment</definedName>
    <definedName name="RE_2" localSheetId="58">#NAME?+Extra_Payment</definedName>
    <definedName name="RE_2" localSheetId="91">#NAME?+Extra_Payment</definedName>
    <definedName name="RE_2" localSheetId="92">#NAME?+Extra_Payment</definedName>
    <definedName name="RE_2" localSheetId="2">#NAME?+Extra_Payment</definedName>
    <definedName name="RE_2">#NAME?+Extra_Payment</definedName>
    <definedName name="RE4NTA">#REF!</definedName>
    <definedName name="Reactores">#REF!</definedName>
    <definedName name="REAJUSTE" localSheetId="5">#REF!</definedName>
    <definedName name="REAJUSTE">#REF!</definedName>
    <definedName name="Reajuste1">#REF!</definedName>
    <definedName name="Reajuste2">#REF!</definedName>
    <definedName name="Reajuste3">#REF!</definedName>
    <definedName name="Reajuste4">#REF!</definedName>
    <definedName name="REAJUSTES">#REF!</definedName>
    <definedName name="REBISEL">#REF!</definedName>
    <definedName name="rec">#REF!</definedName>
    <definedName name="Recall_2">#REF!</definedName>
    <definedName name="Recall_3">#REF!</definedName>
    <definedName name="RECB200a">#REF!</definedName>
    <definedName name="RECB200aS">#REF!</definedName>
    <definedName name="RECB400a">#REF!</definedName>
    <definedName name="RECB400aS">#REF!</definedName>
    <definedName name="Recebo">#REF!</definedName>
    <definedName name="Recebo_común">#REF!</definedName>
    <definedName name="RECEBO_EN_CANTERA">#REF!</definedName>
    <definedName name="Recorder">#REF!</definedName>
    <definedName name="recta">#REF!</definedName>
    <definedName name="Recurso">#REF!</definedName>
    <definedName name="RECURSOS">#REF!</definedName>
    <definedName name="RED">#REF!</definedName>
    <definedName name="REDESALCANTARILLADOTABLA1.2">#REF!</definedName>
    <definedName name="REDESALCANTARILLADOTABLA1.4">#REF!</definedName>
    <definedName name="REDESALCANTARILLADOTABLA1.5">#REF!</definedName>
    <definedName name="REDESTABLA6.1">#REF!</definedName>
    <definedName name="REDESTABLA6.2">#REF!</definedName>
    <definedName name="REDESTABLA6.3">#REF!</definedName>
    <definedName name="REDEX108">#REF!</definedName>
    <definedName name="REDEX43">#REF!</definedName>
    <definedName name="REDEX84">#REF!</definedName>
    <definedName name="REDOBLON">#REF!</definedName>
    <definedName name="REDOBLON_11">#REF!</definedName>
    <definedName name="Reducc._PVC_1__a_otros">#REF!</definedName>
    <definedName name="Reducc._PVC_1_1_2_a_otros">#REF!</definedName>
    <definedName name="Reducc._PVC_1_1_4_a_otros">#REF!</definedName>
    <definedName name="Reducc._PVC_2___a_otros">#REF!</definedName>
    <definedName name="Reducc._PVC_2_1_2_a_otros">#REF!</definedName>
    <definedName name="Reducc._PVC_3__a_otros">#REF!</definedName>
    <definedName name="Reducc._PVC_3_4">#REF!</definedName>
    <definedName name="REDUCCION_3__x_2">#REF!</definedName>
    <definedName name="REDUCCION_4__x_3">#REF!</definedName>
    <definedName name="REF">#REF!</definedName>
    <definedName name="Referenciak">#REF!</definedName>
    <definedName name="REFERENCIAPROYECTOS">#REF!</definedName>
    <definedName name="RefHiper">#REF!</definedName>
    <definedName name="Reflector_inyectalux">#REF!</definedName>
    <definedName name="REFMAR">#REF!</definedName>
    <definedName name="REG" localSheetId="0">#REF!&gt;2.5</definedName>
    <definedName name="REG" localSheetId="1">#REF!&gt;2.5</definedName>
    <definedName name="REG" localSheetId="10">#REF!&gt;2.5</definedName>
    <definedName name="REG" localSheetId="2">#REF!&gt;2.5</definedName>
    <definedName name="REG">#REF!</definedName>
    <definedName name="Regaliario">#REF!</definedName>
    <definedName name="Regalias">#REF!</definedName>
    <definedName name="REGBT">#N/A</definedName>
    <definedName name="rege" localSheetId="10" hidden="1">{"TAB1",#N/A,TRUE,"GENERAL";"TAB2",#N/A,TRUE,"GENERAL";"TAB3",#N/A,TRUE,"GENERAL";"TAB4",#N/A,TRUE,"GENERAL";"TAB5",#N/A,TRUE,"GENERAL"}</definedName>
    <definedName name="rege" localSheetId="2" hidden="1">{"TAB1",#N/A,TRUE,"GENERAL";"TAB2",#N/A,TRUE,"GENERAL";"TAB3",#N/A,TRUE,"GENERAL";"TAB4",#N/A,TRUE,"GENERAL";"TAB5",#N/A,TRUE,"GENERAL"}</definedName>
    <definedName name="rege">#REF!</definedName>
    <definedName name="REGIMEN_CONTRAT">#REF!</definedName>
    <definedName name="Regional">#REF!</definedName>
    <definedName name="regiones">#REF!</definedName>
    <definedName name="REGISTRO">#REF!</definedName>
    <definedName name="Registro_1_2">#REF!</definedName>
    <definedName name="Registro_2">#REF!</definedName>
    <definedName name="Registro_3_4">#REF!</definedName>
    <definedName name="registro_aparatos">#REF!</definedName>
    <definedName name="Registro_Toya_3_4">#REF!</definedName>
    <definedName name="Registro_Toyo_3_4_Ý_1">#REF!</definedName>
    <definedName name="registro1.2">#REF!</definedName>
    <definedName name="RegistroCoordinador">#REF!</definedName>
    <definedName name="Regleta_p_strip_Tel_10_pares">#REF!</definedName>
    <definedName name="regresd" localSheetId="10" hidden="1">{"TAB1",#N/A,TRUE,"GENERAL";"TAB2",#N/A,TRUE,"GENERAL";"TAB3",#N/A,TRUE,"GENERAL";"TAB4",#N/A,TRUE,"GENERAL";"TAB5",#N/A,TRUE,"GENERAL"}</definedName>
    <definedName name="regresd" localSheetId="2" hidden="1">{"TAB1",#N/A,TRUE,"GENERAL";"TAB2",#N/A,TRUE,"GENERAL";"TAB3",#N/A,TRUE,"GENERAL";"TAB4",#N/A,TRUE,"GENERAL";"TAB5",#N/A,TRUE,"GENERAL"}</definedName>
    <definedName name="regresd">#REF!</definedName>
    <definedName name="Regristro_Red_White_1">#REF!</definedName>
    <definedName name="Regristro_Red_White_3_4">#REF!</definedName>
    <definedName name="regthio" localSheetId="10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>#REF!</definedName>
    <definedName name="Regulador_Trifasico_de_1_KVA">#REF!</definedName>
    <definedName name="Regulador_Trifasico_de_20_KVA">#REF!</definedName>
    <definedName name="Regulador_Trifasico_de_9_KVA">#REF!</definedName>
    <definedName name="REGULAR" localSheetId="0">#REF!&gt;2.5</definedName>
    <definedName name="REGULAR" localSheetId="1">#REF!&gt;2.5</definedName>
    <definedName name="REGULAR" localSheetId="10">#REF!&gt;2.5</definedName>
    <definedName name="REGULAR" localSheetId="2">#REF!&gt;2.5</definedName>
    <definedName name="REGULAR">#REF!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>#N/A</definedName>
    <definedName name="REICIO_10">#N/A</definedName>
    <definedName name="REICIO_3">#N/A</definedName>
    <definedName name="REICIO_4">#N/A</definedName>
    <definedName name="REICIO_5">#N/A</definedName>
    <definedName name="REICIO_6">#N/A</definedName>
    <definedName name="REICIO_7">#N/A</definedName>
    <definedName name="REICIO_8">#N/A</definedName>
    <definedName name="REICIO_9">#N/A</definedName>
    <definedName name="Reimbursement">"Reembolso"</definedName>
    <definedName name="reinicio">#N/A</definedName>
    <definedName name="reinicio_10">#N/A</definedName>
    <definedName name="reinicio_3">#N/A</definedName>
    <definedName name="reinicio_4">#N/A</definedName>
    <definedName name="reinicio_5">#N/A</definedName>
    <definedName name="reinicio_6">#N/A</definedName>
    <definedName name="reinicio_7">#N/A</definedName>
    <definedName name="reinicio_8">#N/A</definedName>
    <definedName name="reinicio_9">#N/A</definedName>
    <definedName name="REJHE" localSheetId="10" hidden="1">{"via1",#N/A,TRUE,"general";"via2",#N/A,TRUE,"general";"via3",#N/A,TRUE,"general"}</definedName>
    <definedName name="REJHE" localSheetId="2" hidden="1">{"via1",#N/A,TRUE,"general";"via2",#N/A,TRUE,"general";"via3",#N/A,TRUE,"general"}</definedName>
    <definedName name="REJHE">#REF!</definedName>
    <definedName name="REJILLA">#REF!</definedName>
    <definedName name="Rejilla_3__con_sosco">#REF!</definedName>
    <definedName name="Rejilla_Bronce_0_15_1_0_m">#REF!</definedName>
    <definedName name="Rejilla_Bronce_0_20_0_20m">#REF!</definedName>
    <definedName name="Rejilla_de_Captacion_L_5.00_mts.">#REF!</definedName>
    <definedName name="Rejilla_en_bronce">#REF!</definedName>
    <definedName name="Rejilla_Fundida__1_1m">#REF!</definedName>
    <definedName name="Rejilla_HF_20_x_20">#REF!</definedName>
    <definedName name="Rejilla_Piso_2">#REF!</definedName>
    <definedName name="Rejilla_Piso_2_11">#REF!</definedName>
    <definedName name="Rejilla_Piso_3">#REF!</definedName>
    <definedName name="Rejilla_Piso_3_11">#REF!</definedName>
    <definedName name="REJILLA_SIFON_DE_3">#REF!</definedName>
    <definedName name="Rejilla_sifón_S_4.5_x_3.5">#REF!</definedName>
    <definedName name="Rejilla_sosco">#REF!</definedName>
    <definedName name="Rejilla_Ventilación_15_x_15">#REF!</definedName>
    <definedName name="rejilla3">#REF!</definedName>
    <definedName name="Rejillas_prefabricadas_baños_y_circulaciones_0_10___0_15">#REF!</definedName>
    <definedName name="REJISOS2TOT">#REF!</definedName>
    <definedName name="REJISOS2TOT_11">#REF!</definedName>
    <definedName name="RELACION">#REF!</definedName>
    <definedName name="RELACUION">#REF!</definedName>
    <definedName name="rell">#REF!</definedName>
    <definedName name="rell_matbanco">#REF!</definedName>
    <definedName name="RELL1">#REF!</definedName>
    <definedName name="RELL2">#REF!</definedName>
    <definedName name="relle">#REF!</definedName>
    <definedName name="relleno">#REF!</definedName>
    <definedName name="RELLENO_11">#REF!</definedName>
    <definedName name="RELLENOALUV">#REF!</definedName>
    <definedName name="RELLENOALUV_11">#REF!</definedName>
    <definedName name="rellenomatsel">#REF!</definedName>
    <definedName name="rellenosuelocemento">#REF!</definedName>
    <definedName name="RELLG">#REF!</definedName>
    <definedName name="Remache_pop">#REF!</definedName>
    <definedName name="remanentes">#REF!,#REF!,#REF!,#REF!</definedName>
    <definedName name="REMATE">#REF!</definedName>
    <definedName name="REMATE_11">#REF!</definedName>
    <definedName name="Remate_en_Bronce">#REF!</definedName>
    <definedName name="Remate_y_o_bordillo_cubiertas_0_10___0_20">#REF!</definedName>
    <definedName name="Remates_Laterales_y_Superiores_en_Aluzinc">#REF!</definedName>
    <definedName name="Remates_sillares_ventanas">#REF!</definedName>
    <definedName name="Removedor_PINTUCO">#REF!</definedName>
    <definedName name="REND1">#REF!</definedName>
    <definedName name="REND10">#REF!</definedName>
    <definedName name="REND100">#REF!</definedName>
    <definedName name="REND101">#REF!</definedName>
    <definedName name="REND102">#REF!</definedName>
    <definedName name="REND103">#REF!</definedName>
    <definedName name="REND104">#REF!</definedName>
    <definedName name="REND105">#REF!</definedName>
    <definedName name="REND106">#REF!</definedName>
    <definedName name="REND107">#REF!</definedName>
    <definedName name="REND108">#REF!</definedName>
    <definedName name="REND109">#REF!</definedName>
    <definedName name="REND11">#REF!</definedName>
    <definedName name="REND110">#REF!</definedName>
    <definedName name="REND111">#REF!</definedName>
    <definedName name="REND112">#REF!</definedName>
    <definedName name="REND113">#REF!</definedName>
    <definedName name="REND114">#REF!</definedName>
    <definedName name="REND115">#REF!</definedName>
    <definedName name="REND116">#REF!</definedName>
    <definedName name="REND117">#REF!</definedName>
    <definedName name="REND118">#REF!</definedName>
    <definedName name="REND119">#REF!</definedName>
    <definedName name="REND12">#REF!</definedName>
    <definedName name="REND120">#REF!</definedName>
    <definedName name="REND121">#REF!</definedName>
    <definedName name="REND122">#REF!</definedName>
    <definedName name="REND123">#REF!</definedName>
    <definedName name="REND124">#REF!</definedName>
    <definedName name="REND125">#REF!</definedName>
    <definedName name="REND126">#REF!</definedName>
    <definedName name="REND127">#REF!</definedName>
    <definedName name="REND128">#REF!</definedName>
    <definedName name="REND129">#REF!</definedName>
    <definedName name="REND13">#REF!</definedName>
    <definedName name="REND130">#REF!</definedName>
    <definedName name="REND131">#REF!</definedName>
    <definedName name="REND132">#REF!</definedName>
    <definedName name="REND133">#REF!</definedName>
    <definedName name="REND134">#REF!</definedName>
    <definedName name="REND135">#REF!</definedName>
    <definedName name="REND136">#REF!</definedName>
    <definedName name="REND137">#REF!</definedName>
    <definedName name="REND138">#REF!</definedName>
    <definedName name="REND139">#REF!</definedName>
    <definedName name="REND14">#REF!</definedName>
    <definedName name="REND140">#REF!</definedName>
    <definedName name="REND141">#REF!</definedName>
    <definedName name="REND142">#REF!</definedName>
    <definedName name="REND143">#REF!</definedName>
    <definedName name="REND144">#REF!</definedName>
    <definedName name="REND145">#REF!</definedName>
    <definedName name="REND146">#REF!</definedName>
    <definedName name="REND147">#REF!</definedName>
    <definedName name="REND148">#REF!</definedName>
    <definedName name="REND149">#REF!</definedName>
    <definedName name="REND15">#REF!</definedName>
    <definedName name="REND150">#REF!</definedName>
    <definedName name="REND151">#REF!</definedName>
    <definedName name="REND152">#REF!</definedName>
    <definedName name="REND153">#REF!</definedName>
    <definedName name="REND154">#REF!</definedName>
    <definedName name="REND155">#REF!</definedName>
    <definedName name="REND156">#REF!</definedName>
    <definedName name="REND157">#REF!</definedName>
    <definedName name="REND158">#REF!</definedName>
    <definedName name="REND159">#REF!</definedName>
    <definedName name="REND16">#REF!</definedName>
    <definedName name="REND160">#REF!</definedName>
    <definedName name="REND161">#REF!</definedName>
    <definedName name="REND162">#REF!</definedName>
    <definedName name="REND163">#REF!</definedName>
    <definedName name="REND164">#REF!</definedName>
    <definedName name="REND165">#REF!</definedName>
    <definedName name="REND166">#REF!</definedName>
    <definedName name="REND167">#REF!</definedName>
    <definedName name="REND168">#REF!</definedName>
    <definedName name="REND169">#REF!</definedName>
    <definedName name="REND17">#REF!</definedName>
    <definedName name="REND170">#REF!</definedName>
    <definedName name="REND171">#REF!</definedName>
    <definedName name="REND172">#REF!</definedName>
    <definedName name="REND173">#REF!</definedName>
    <definedName name="REND174">#REF!</definedName>
    <definedName name="REND175">#REF!</definedName>
    <definedName name="REND176">#REF!</definedName>
    <definedName name="REND177">#REF!</definedName>
    <definedName name="REND178">#REF!</definedName>
    <definedName name="REND179">#REF!</definedName>
    <definedName name="REND18">#REF!</definedName>
    <definedName name="REND180">#REF!</definedName>
    <definedName name="REND181">#REF!</definedName>
    <definedName name="REND182">#REF!</definedName>
    <definedName name="REND183">#REF!</definedName>
    <definedName name="REND184">#REF!</definedName>
    <definedName name="REND185">#REF!</definedName>
    <definedName name="REND186">#REF!</definedName>
    <definedName name="REND187">#REF!</definedName>
    <definedName name="REND188">#REF!</definedName>
    <definedName name="REND189">#REF!</definedName>
    <definedName name="REND19">#REF!</definedName>
    <definedName name="REND190">#REF!</definedName>
    <definedName name="REND191">#REF!</definedName>
    <definedName name="REND192">#REF!</definedName>
    <definedName name="REND193">#REF!</definedName>
    <definedName name="REND194">#REF!</definedName>
    <definedName name="REND195">#REF!</definedName>
    <definedName name="REND196">#REF!</definedName>
    <definedName name="REND197">#REF!</definedName>
    <definedName name="REND198">#REF!</definedName>
    <definedName name="REND199">#REF!</definedName>
    <definedName name="REND2">#REF!</definedName>
    <definedName name="REND20">#REF!</definedName>
    <definedName name="REND200">#REF!</definedName>
    <definedName name="REND201">#REF!</definedName>
    <definedName name="REND202">#REF!</definedName>
    <definedName name="REND203">#REF!</definedName>
    <definedName name="REND204">#REF!</definedName>
    <definedName name="REND205">#REF!</definedName>
    <definedName name="REND206">#REF!</definedName>
    <definedName name="REND207">#REF!</definedName>
    <definedName name="REND208">#REF!</definedName>
    <definedName name="REND209">#REF!</definedName>
    <definedName name="REND21">#REF!</definedName>
    <definedName name="REND210">#REF!</definedName>
    <definedName name="REND211">#REF!</definedName>
    <definedName name="REND212">#REF!</definedName>
    <definedName name="REND213">#REF!</definedName>
    <definedName name="REND214">#REF!</definedName>
    <definedName name="REND215">#REF!</definedName>
    <definedName name="REND216">#REF!</definedName>
    <definedName name="REND217">#REF!</definedName>
    <definedName name="REND218">#REF!</definedName>
    <definedName name="REND219">#REF!</definedName>
    <definedName name="REND22">#REF!</definedName>
    <definedName name="REND220">#REF!</definedName>
    <definedName name="REND221">#REF!</definedName>
    <definedName name="REND222">#REF!</definedName>
    <definedName name="REND223">#REF!</definedName>
    <definedName name="REND224">#REF!</definedName>
    <definedName name="REND225">#REF!</definedName>
    <definedName name="REND226">#REF!</definedName>
    <definedName name="REND227">#REF!</definedName>
    <definedName name="REND228">#REF!</definedName>
    <definedName name="REND229">#REF!</definedName>
    <definedName name="REND23">#REF!</definedName>
    <definedName name="REND230">#REF!</definedName>
    <definedName name="REND231">#REF!</definedName>
    <definedName name="REND232">#REF!</definedName>
    <definedName name="REND233">#REF!</definedName>
    <definedName name="REND234">#REF!</definedName>
    <definedName name="REND235">#REF!</definedName>
    <definedName name="REND236">#REF!</definedName>
    <definedName name="REND237">#REF!</definedName>
    <definedName name="REND238">#REF!</definedName>
    <definedName name="REND239">#REF!</definedName>
    <definedName name="REND24">#REF!</definedName>
    <definedName name="REND240">#REF!</definedName>
    <definedName name="REND241">#REF!</definedName>
    <definedName name="REND242">#REF!</definedName>
    <definedName name="REND243">#REF!</definedName>
    <definedName name="REND244">#REF!</definedName>
    <definedName name="REND245">#REF!</definedName>
    <definedName name="REND246">#REF!</definedName>
    <definedName name="REND247">#REF!</definedName>
    <definedName name="REND248">#REF!</definedName>
    <definedName name="REND249">#REF!</definedName>
    <definedName name="REND25">#REF!</definedName>
    <definedName name="REND250">#REF!</definedName>
    <definedName name="REND251">#REF!</definedName>
    <definedName name="REND252">#REF!</definedName>
    <definedName name="REND253">#REF!</definedName>
    <definedName name="REND254">#REF!</definedName>
    <definedName name="REND255">#REF!</definedName>
    <definedName name="REND256">#REF!</definedName>
    <definedName name="REND257">#REF!</definedName>
    <definedName name="REND258">#REF!</definedName>
    <definedName name="REND259">#REF!</definedName>
    <definedName name="REND26">#REF!</definedName>
    <definedName name="REND260">#REF!</definedName>
    <definedName name="REND261">#REF!</definedName>
    <definedName name="REND262">#REF!</definedName>
    <definedName name="REND263">#REF!</definedName>
    <definedName name="REND264">#REF!</definedName>
    <definedName name="REND265">#REF!</definedName>
    <definedName name="REND266">#REF!</definedName>
    <definedName name="REND267">#REF!</definedName>
    <definedName name="REND268">#REF!</definedName>
    <definedName name="REND269">#REF!</definedName>
    <definedName name="REND27">#REF!</definedName>
    <definedName name="REND270">#REF!</definedName>
    <definedName name="REND271">#REF!</definedName>
    <definedName name="REND272">#REF!</definedName>
    <definedName name="REND273">#REF!</definedName>
    <definedName name="REND274">#REF!</definedName>
    <definedName name="REND275">#REF!</definedName>
    <definedName name="REND276">#REF!</definedName>
    <definedName name="REND277">#REF!</definedName>
    <definedName name="REND278">#REF!</definedName>
    <definedName name="REND279">#REF!</definedName>
    <definedName name="REND28">#REF!</definedName>
    <definedName name="REND280">#REF!</definedName>
    <definedName name="REND281">#REF!</definedName>
    <definedName name="REND282">#REF!</definedName>
    <definedName name="REND283">#REF!</definedName>
    <definedName name="REND284">#REF!</definedName>
    <definedName name="REND285">#REF!</definedName>
    <definedName name="REND286">#REF!</definedName>
    <definedName name="REND287">#REF!</definedName>
    <definedName name="REND288">#REF!</definedName>
    <definedName name="REND289">#REF!</definedName>
    <definedName name="REND29">#REF!</definedName>
    <definedName name="REND290">#REF!</definedName>
    <definedName name="REND291">#REF!</definedName>
    <definedName name="REND292">#REF!</definedName>
    <definedName name="REND293">#REF!</definedName>
    <definedName name="REND294">#REF!</definedName>
    <definedName name="REND295">#REF!</definedName>
    <definedName name="REND296">#REF!</definedName>
    <definedName name="REND297">#REF!</definedName>
    <definedName name="REND298">#REF!</definedName>
    <definedName name="REND299">#REF!</definedName>
    <definedName name="REND3">#REF!</definedName>
    <definedName name="REND30">#REF!</definedName>
    <definedName name="REND300">#REF!</definedName>
    <definedName name="REND301">#REF!</definedName>
    <definedName name="REND302">#REF!</definedName>
    <definedName name="REND303">#REF!</definedName>
    <definedName name="REND304">#REF!</definedName>
    <definedName name="REND305">#REF!</definedName>
    <definedName name="REND306">#REF!</definedName>
    <definedName name="REND307">#REF!</definedName>
    <definedName name="REND308">#REF!</definedName>
    <definedName name="REND309">#REF!</definedName>
    <definedName name="REND31">#REF!</definedName>
    <definedName name="REND310">#REF!</definedName>
    <definedName name="REND311">#REF!</definedName>
    <definedName name="REND312">#REF!</definedName>
    <definedName name="REND313">#REF!</definedName>
    <definedName name="REND314">#REF!</definedName>
    <definedName name="REND315">#REF!</definedName>
    <definedName name="REND316">#REF!</definedName>
    <definedName name="REND317">#REF!</definedName>
    <definedName name="REND318">#REF!</definedName>
    <definedName name="REND319">#REF!</definedName>
    <definedName name="REND32">#REF!</definedName>
    <definedName name="REND320">#REF!</definedName>
    <definedName name="REND321">#REF!</definedName>
    <definedName name="REND322">#REF!</definedName>
    <definedName name="REND323">#REF!</definedName>
    <definedName name="REND324">#REF!</definedName>
    <definedName name="REND325">#REF!</definedName>
    <definedName name="REND326">#REF!</definedName>
    <definedName name="REND327">#REF!</definedName>
    <definedName name="REND328">#REF!</definedName>
    <definedName name="REND329">#REF!</definedName>
    <definedName name="REND33">#REF!</definedName>
    <definedName name="REND330">#REF!</definedName>
    <definedName name="REND331">#REF!</definedName>
    <definedName name="REND332">#REF!</definedName>
    <definedName name="REND333">#REF!</definedName>
    <definedName name="REND334">#REF!</definedName>
    <definedName name="REND335">#REF!</definedName>
    <definedName name="REND336">#REF!</definedName>
    <definedName name="REND337">#REF!</definedName>
    <definedName name="REND338">#REF!</definedName>
    <definedName name="REND339">#REF!</definedName>
    <definedName name="REND34">#REF!</definedName>
    <definedName name="REND340">#REF!</definedName>
    <definedName name="REND341">#REF!</definedName>
    <definedName name="REND342">#REF!</definedName>
    <definedName name="REND343">#REF!</definedName>
    <definedName name="REND344">#REF!</definedName>
    <definedName name="REND345">#REF!</definedName>
    <definedName name="REND346">#REF!</definedName>
    <definedName name="REND347">#REF!</definedName>
    <definedName name="REND348">#REF!</definedName>
    <definedName name="REND349">#REF!</definedName>
    <definedName name="REND35">#REF!</definedName>
    <definedName name="REND350">#REF!</definedName>
    <definedName name="REND351">#REF!</definedName>
    <definedName name="REND352">#REF!</definedName>
    <definedName name="REND353">#REF!</definedName>
    <definedName name="REND354">#REF!</definedName>
    <definedName name="REND355">#REF!</definedName>
    <definedName name="REND356">#REF!</definedName>
    <definedName name="REND357">#REF!</definedName>
    <definedName name="REND358">#REF!</definedName>
    <definedName name="REND359">#REF!</definedName>
    <definedName name="REND36">#REF!</definedName>
    <definedName name="REND360">#REF!</definedName>
    <definedName name="REND361">#REF!</definedName>
    <definedName name="REND362">#REF!</definedName>
    <definedName name="REND363">#REF!</definedName>
    <definedName name="REND364">#REF!</definedName>
    <definedName name="REND365">#REF!</definedName>
    <definedName name="REND366">#REF!</definedName>
    <definedName name="REND367">#REF!</definedName>
    <definedName name="REND368">#REF!</definedName>
    <definedName name="REND369">#REF!</definedName>
    <definedName name="REND37">#REF!</definedName>
    <definedName name="REND370">#REF!</definedName>
    <definedName name="REND371">#REF!</definedName>
    <definedName name="REND372">#REF!</definedName>
    <definedName name="REND373">#REF!</definedName>
    <definedName name="REND374">#REF!</definedName>
    <definedName name="REND375">#REF!</definedName>
    <definedName name="REND376">#REF!</definedName>
    <definedName name="REND377">#REF!</definedName>
    <definedName name="REND378">#REF!</definedName>
    <definedName name="REND379">#REF!</definedName>
    <definedName name="REND38">#REF!</definedName>
    <definedName name="REND380">#REF!</definedName>
    <definedName name="REND381">#REF!</definedName>
    <definedName name="REND382">#REF!</definedName>
    <definedName name="REND383">#REF!</definedName>
    <definedName name="REND384">#REF!</definedName>
    <definedName name="REND385">#REF!</definedName>
    <definedName name="REND386">#REF!</definedName>
    <definedName name="REND387">#REF!</definedName>
    <definedName name="REND388">#REF!</definedName>
    <definedName name="REND389">#REF!</definedName>
    <definedName name="REND39">#REF!</definedName>
    <definedName name="REND390">#REF!</definedName>
    <definedName name="REND391">#REF!</definedName>
    <definedName name="REND392">#REF!</definedName>
    <definedName name="REND393">#REF!</definedName>
    <definedName name="REND394">#REF!</definedName>
    <definedName name="REND395">#REF!</definedName>
    <definedName name="REND396">#REF!</definedName>
    <definedName name="REND397">#REF!</definedName>
    <definedName name="REND398">#REF!</definedName>
    <definedName name="REND399">#REF!</definedName>
    <definedName name="REND4">#REF!</definedName>
    <definedName name="REND40">#REF!</definedName>
    <definedName name="REND400">#REF!</definedName>
    <definedName name="REND401">#REF!</definedName>
    <definedName name="REND402">#REF!</definedName>
    <definedName name="REND403">#REF!</definedName>
    <definedName name="REND404">#REF!</definedName>
    <definedName name="REND405">#REF!</definedName>
    <definedName name="REND406">#REF!</definedName>
    <definedName name="REND407">#REF!</definedName>
    <definedName name="REND408">#REF!</definedName>
    <definedName name="REND409">#REF!</definedName>
    <definedName name="REND41">#REF!</definedName>
    <definedName name="REND410">#REF!</definedName>
    <definedName name="REND411">#REF!</definedName>
    <definedName name="REND412">#REF!</definedName>
    <definedName name="REND413">#REF!</definedName>
    <definedName name="REND414">#REF!</definedName>
    <definedName name="REND415">#REF!</definedName>
    <definedName name="REND416">#REF!</definedName>
    <definedName name="REND417">#REF!</definedName>
    <definedName name="REND418">#REF!</definedName>
    <definedName name="REND419">#REF!</definedName>
    <definedName name="REND42">#REF!</definedName>
    <definedName name="REND420">#REF!</definedName>
    <definedName name="REND421">#REF!</definedName>
    <definedName name="REND422">#REF!</definedName>
    <definedName name="REND423">#REF!</definedName>
    <definedName name="REND424">#REF!</definedName>
    <definedName name="REND425">#REF!</definedName>
    <definedName name="REND426">#REF!</definedName>
    <definedName name="REND427">#REF!</definedName>
    <definedName name="REND428">#REF!</definedName>
    <definedName name="REND429">#REF!</definedName>
    <definedName name="REND43">#REF!</definedName>
    <definedName name="REND430">#REF!</definedName>
    <definedName name="REND431">#REF!</definedName>
    <definedName name="REND432">#REF!</definedName>
    <definedName name="REND433">#REF!</definedName>
    <definedName name="REND434">#REF!</definedName>
    <definedName name="REND435">#REF!</definedName>
    <definedName name="REND436">#REF!</definedName>
    <definedName name="REND437">#REF!</definedName>
    <definedName name="REND438">#REF!</definedName>
    <definedName name="REND439">#REF!</definedName>
    <definedName name="REND44">#REF!</definedName>
    <definedName name="REND440">#REF!</definedName>
    <definedName name="REND441">#REF!</definedName>
    <definedName name="REND442">#REF!</definedName>
    <definedName name="REND443">#REF!</definedName>
    <definedName name="REND444">#REF!</definedName>
    <definedName name="REND445">#REF!</definedName>
    <definedName name="REND446">#REF!</definedName>
    <definedName name="REND447">#REF!</definedName>
    <definedName name="REND448">#REF!</definedName>
    <definedName name="REND449">#REF!</definedName>
    <definedName name="REND45">#REF!</definedName>
    <definedName name="REND450">#REF!</definedName>
    <definedName name="REND451">#REF!</definedName>
    <definedName name="REND452">#REF!</definedName>
    <definedName name="REND453">#REF!</definedName>
    <definedName name="REND454">#REF!</definedName>
    <definedName name="REND455">#REF!</definedName>
    <definedName name="REND456">#REF!</definedName>
    <definedName name="REND457">#REF!</definedName>
    <definedName name="REND458">#REF!</definedName>
    <definedName name="REND459">#REF!</definedName>
    <definedName name="REND46">#REF!</definedName>
    <definedName name="REND460">#REF!</definedName>
    <definedName name="REND461">#REF!</definedName>
    <definedName name="REND462">#REF!</definedName>
    <definedName name="REND463">#REF!</definedName>
    <definedName name="REND464">#REF!</definedName>
    <definedName name="REND465">#REF!</definedName>
    <definedName name="REND466">#REF!</definedName>
    <definedName name="REND467">#REF!</definedName>
    <definedName name="REND468">#REF!</definedName>
    <definedName name="REND469">#REF!</definedName>
    <definedName name="REND47">#REF!</definedName>
    <definedName name="REND470">#REF!</definedName>
    <definedName name="REND471">#REF!</definedName>
    <definedName name="REND472">#REF!</definedName>
    <definedName name="REND473">#REF!</definedName>
    <definedName name="REND474">#REF!</definedName>
    <definedName name="REND475">#REF!</definedName>
    <definedName name="REND476">#REF!</definedName>
    <definedName name="REND477">#REF!</definedName>
    <definedName name="REND478">#REF!</definedName>
    <definedName name="REND479">#REF!</definedName>
    <definedName name="REND48">#REF!</definedName>
    <definedName name="REND480">#REF!</definedName>
    <definedName name="REND481">#REF!</definedName>
    <definedName name="REND482">#REF!</definedName>
    <definedName name="REND483">#REF!</definedName>
    <definedName name="REND484">#REF!</definedName>
    <definedName name="REND485">#REF!</definedName>
    <definedName name="REND486">#REF!</definedName>
    <definedName name="REND487">#REF!</definedName>
    <definedName name="REND488">#REF!</definedName>
    <definedName name="REND489">#REF!</definedName>
    <definedName name="REND49">#REF!</definedName>
    <definedName name="REND490">#REF!</definedName>
    <definedName name="REND491">#REF!</definedName>
    <definedName name="REND492">#REF!</definedName>
    <definedName name="REND493">#REF!</definedName>
    <definedName name="REND494">#REF!</definedName>
    <definedName name="REND495">#REF!</definedName>
    <definedName name="REND496">#REF!</definedName>
    <definedName name="REND497">#REF!</definedName>
    <definedName name="REND498">#REF!</definedName>
    <definedName name="REND499">#REF!</definedName>
    <definedName name="REND5">#REF!</definedName>
    <definedName name="REND50">#REF!</definedName>
    <definedName name="REND500">#REF!</definedName>
    <definedName name="REND501">#REF!</definedName>
    <definedName name="REND502">#REF!</definedName>
    <definedName name="REND503">#REF!</definedName>
    <definedName name="REND504">#REF!</definedName>
    <definedName name="REND505">#REF!</definedName>
    <definedName name="REND506">#REF!</definedName>
    <definedName name="REND507">#REF!</definedName>
    <definedName name="REND508">#REF!</definedName>
    <definedName name="REND509">#REF!</definedName>
    <definedName name="REND51">#REF!</definedName>
    <definedName name="REND510">#REF!</definedName>
    <definedName name="REND511">#REF!</definedName>
    <definedName name="REND512">#REF!</definedName>
    <definedName name="REND513">#REF!</definedName>
    <definedName name="REND514">#REF!</definedName>
    <definedName name="REND515">#REF!</definedName>
    <definedName name="REND516">#REF!</definedName>
    <definedName name="REND517">#REF!</definedName>
    <definedName name="REND518">#REF!</definedName>
    <definedName name="REND519">#REF!</definedName>
    <definedName name="REND52">#REF!</definedName>
    <definedName name="REND520">#REF!</definedName>
    <definedName name="REND521">#REF!</definedName>
    <definedName name="REND522">#REF!</definedName>
    <definedName name="REND523">#REF!</definedName>
    <definedName name="REND524">#REF!</definedName>
    <definedName name="REND525">#REF!</definedName>
    <definedName name="REND526">#REF!</definedName>
    <definedName name="REND527">#REF!</definedName>
    <definedName name="REND528">#REF!</definedName>
    <definedName name="REND529">#REF!</definedName>
    <definedName name="REND53">#REF!</definedName>
    <definedName name="REND530">#REF!</definedName>
    <definedName name="REND531">#REF!</definedName>
    <definedName name="REND532">#REF!</definedName>
    <definedName name="REND533">#REF!</definedName>
    <definedName name="REND534">#REF!</definedName>
    <definedName name="REND535">#REF!</definedName>
    <definedName name="REND536">#REF!</definedName>
    <definedName name="REND537">#REF!</definedName>
    <definedName name="REND538">#REF!</definedName>
    <definedName name="REND539">#REF!</definedName>
    <definedName name="REND54">#REF!</definedName>
    <definedName name="REND540">#REF!</definedName>
    <definedName name="REND541">#REF!</definedName>
    <definedName name="REND542">#REF!</definedName>
    <definedName name="REND543">#REF!</definedName>
    <definedName name="REND544">#REF!</definedName>
    <definedName name="REND545">#REF!</definedName>
    <definedName name="REND546">#REF!</definedName>
    <definedName name="REND547">#REF!</definedName>
    <definedName name="REND548">#REF!</definedName>
    <definedName name="REND549">#REF!</definedName>
    <definedName name="REND55">#REF!</definedName>
    <definedName name="REND550">#REF!</definedName>
    <definedName name="REND551">#REF!</definedName>
    <definedName name="REND552">#REF!</definedName>
    <definedName name="REND553">#REF!</definedName>
    <definedName name="REND554">#REF!</definedName>
    <definedName name="REND555">#REF!</definedName>
    <definedName name="REND556">#REF!</definedName>
    <definedName name="REND557">#REF!</definedName>
    <definedName name="REND558">#REF!</definedName>
    <definedName name="REND559">#REF!</definedName>
    <definedName name="REND56">#REF!</definedName>
    <definedName name="REND560">#REF!</definedName>
    <definedName name="REND561">#REF!</definedName>
    <definedName name="REND562">#REF!</definedName>
    <definedName name="REND563">#REF!</definedName>
    <definedName name="REND564">#REF!</definedName>
    <definedName name="REND565">#REF!</definedName>
    <definedName name="REND566">#REF!</definedName>
    <definedName name="REND567">#REF!</definedName>
    <definedName name="REND568">#REF!</definedName>
    <definedName name="REND569">#REF!</definedName>
    <definedName name="REND57">#REF!</definedName>
    <definedName name="REND570">#REF!</definedName>
    <definedName name="REND571">#REF!</definedName>
    <definedName name="REND572">#REF!</definedName>
    <definedName name="REND573">#REF!</definedName>
    <definedName name="REND574">#REF!</definedName>
    <definedName name="REND575">#REF!</definedName>
    <definedName name="REND576">#REF!</definedName>
    <definedName name="REND577">#REF!</definedName>
    <definedName name="REND578">#REF!</definedName>
    <definedName name="REND579">#REF!</definedName>
    <definedName name="REND58">#REF!</definedName>
    <definedName name="REND580">#REF!</definedName>
    <definedName name="REND581">#REF!</definedName>
    <definedName name="REND582">#REF!</definedName>
    <definedName name="REND583">#REF!</definedName>
    <definedName name="REND584">#REF!</definedName>
    <definedName name="REND585">#REF!</definedName>
    <definedName name="REND586">#REF!</definedName>
    <definedName name="REND587">#REF!</definedName>
    <definedName name="REND588">#REF!</definedName>
    <definedName name="REND589">#REF!</definedName>
    <definedName name="REND59">#REF!</definedName>
    <definedName name="REND590">#REF!</definedName>
    <definedName name="REND591">#REF!</definedName>
    <definedName name="REND592">#REF!</definedName>
    <definedName name="REND593">#REF!</definedName>
    <definedName name="REND594">#REF!</definedName>
    <definedName name="REND595">#REF!</definedName>
    <definedName name="REND596">#REF!</definedName>
    <definedName name="REND597">#REF!</definedName>
    <definedName name="REND598">#REF!</definedName>
    <definedName name="REND599">#REF!</definedName>
    <definedName name="REND6">#REF!</definedName>
    <definedName name="REND60">#REF!</definedName>
    <definedName name="REND600">#REF!</definedName>
    <definedName name="REND601">#REF!</definedName>
    <definedName name="REND602">#REF!</definedName>
    <definedName name="REND603">#REF!</definedName>
    <definedName name="REND604">#REF!</definedName>
    <definedName name="REND605">#REF!</definedName>
    <definedName name="REND606">#REF!</definedName>
    <definedName name="REND607">#REF!</definedName>
    <definedName name="REND608">#REF!</definedName>
    <definedName name="REND609">#REF!</definedName>
    <definedName name="REND61">#REF!</definedName>
    <definedName name="REND610">#REF!</definedName>
    <definedName name="REND611">#REF!</definedName>
    <definedName name="REND612">#REF!</definedName>
    <definedName name="REND613">#REF!</definedName>
    <definedName name="REND614">#REF!</definedName>
    <definedName name="REND615">#REF!</definedName>
    <definedName name="REND616">#REF!</definedName>
    <definedName name="REND617">#REF!</definedName>
    <definedName name="REND618">#REF!</definedName>
    <definedName name="REND619">#REF!</definedName>
    <definedName name="REND62">#REF!</definedName>
    <definedName name="REND620">#REF!</definedName>
    <definedName name="REND621">#REF!</definedName>
    <definedName name="REND622">#REF!</definedName>
    <definedName name="REND623">#REF!</definedName>
    <definedName name="REND624">#REF!</definedName>
    <definedName name="REND625">#REF!</definedName>
    <definedName name="REND626">#REF!</definedName>
    <definedName name="REND627">#REF!</definedName>
    <definedName name="REND628">#REF!</definedName>
    <definedName name="REND629">#REF!</definedName>
    <definedName name="REND63">#REF!</definedName>
    <definedName name="REND630">#REF!</definedName>
    <definedName name="REND631">#REF!</definedName>
    <definedName name="REND632">#REF!</definedName>
    <definedName name="REND633">#REF!</definedName>
    <definedName name="REND634">#REF!</definedName>
    <definedName name="REND635">#REF!</definedName>
    <definedName name="REND636">#REF!</definedName>
    <definedName name="REND637">#REF!</definedName>
    <definedName name="REND638">#REF!</definedName>
    <definedName name="REND639">#REF!</definedName>
    <definedName name="REND64">#REF!</definedName>
    <definedName name="REND640">#REF!</definedName>
    <definedName name="REND641">#REF!</definedName>
    <definedName name="REND642">#REF!</definedName>
    <definedName name="REND643">#REF!</definedName>
    <definedName name="REND644">#REF!</definedName>
    <definedName name="REND645">#REF!</definedName>
    <definedName name="REND646">#REF!</definedName>
    <definedName name="REND647">#REF!</definedName>
    <definedName name="REND648">#REF!</definedName>
    <definedName name="REND649">#REF!</definedName>
    <definedName name="REND65">#REF!</definedName>
    <definedName name="REND650">#REF!</definedName>
    <definedName name="REND651">#REF!</definedName>
    <definedName name="REND652">#REF!</definedName>
    <definedName name="REND653">#REF!</definedName>
    <definedName name="REND654">#REF!</definedName>
    <definedName name="REND655">#REF!</definedName>
    <definedName name="REND656">#REF!</definedName>
    <definedName name="REND657">#REF!</definedName>
    <definedName name="REND658">#REF!</definedName>
    <definedName name="REND659">#REF!</definedName>
    <definedName name="REND66">#REF!</definedName>
    <definedName name="REND660">#REF!</definedName>
    <definedName name="REND661">#REF!</definedName>
    <definedName name="REND662">#REF!</definedName>
    <definedName name="REND663">#REF!</definedName>
    <definedName name="REND664">#REF!</definedName>
    <definedName name="REND665">#REF!</definedName>
    <definedName name="REND666">#REF!</definedName>
    <definedName name="REND667">#REF!</definedName>
    <definedName name="REND668">#REF!</definedName>
    <definedName name="REND669">#REF!</definedName>
    <definedName name="REND67">#REF!</definedName>
    <definedName name="REND670">#REF!</definedName>
    <definedName name="REND671">#REF!</definedName>
    <definedName name="REND672">#REF!</definedName>
    <definedName name="REND673">#REF!</definedName>
    <definedName name="REND674">#REF!</definedName>
    <definedName name="REND675">#REF!</definedName>
    <definedName name="REND676">#REF!</definedName>
    <definedName name="REND677">#REF!</definedName>
    <definedName name="REND678">#REF!</definedName>
    <definedName name="REND679">#REF!</definedName>
    <definedName name="REND68">#REF!</definedName>
    <definedName name="REND680">#REF!</definedName>
    <definedName name="REND681">#REF!</definedName>
    <definedName name="REND682">#REF!</definedName>
    <definedName name="REND683">#REF!</definedName>
    <definedName name="REND684">#REF!</definedName>
    <definedName name="REND685">#REF!</definedName>
    <definedName name="REND686">#REF!</definedName>
    <definedName name="REND687">#REF!</definedName>
    <definedName name="REND688">#REF!</definedName>
    <definedName name="REND689">#REF!</definedName>
    <definedName name="REND69">#REF!</definedName>
    <definedName name="REND690">#REF!</definedName>
    <definedName name="REND691">#REF!</definedName>
    <definedName name="REND692">#REF!</definedName>
    <definedName name="REND693">#REF!</definedName>
    <definedName name="REND694">#REF!</definedName>
    <definedName name="REND695">#REF!</definedName>
    <definedName name="REND696">#REF!</definedName>
    <definedName name="REND697">#REF!</definedName>
    <definedName name="REND698">#REF!</definedName>
    <definedName name="REND699">#REF!</definedName>
    <definedName name="REND7">#REF!</definedName>
    <definedName name="REND70">#REF!</definedName>
    <definedName name="REND700">#REF!</definedName>
    <definedName name="REND71">#REF!</definedName>
    <definedName name="REND72">#REF!</definedName>
    <definedName name="REND73">#REF!</definedName>
    <definedName name="REND74">#REF!</definedName>
    <definedName name="REND75">#REF!</definedName>
    <definedName name="REND76">#REF!</definedName>
    <definedName name="REND77">#REF!</definedName>
    <definedName name="REND78">#REF!</definedName>
    <definedName name="REND79">#REF!</definedName>
    <definedName name="REND8">#REF!</definedName>
    <definedName name="REND80">#REF!</definedName>
    <definedName name="REND81">#REF!</definedName>
    <definedName name="REND82">#REF!</definedName>
    <definedName name="REND83">#REF!</definedName>
    <definedName name="REND84">#REF!</definedName>
    <definedName name="REND85">#REF!</definedName>
    <definedName name="REND86">#REF!</definedName>
    <definedName name="REND87">#REF!</definedName>
    <definedName name="REND88">#REF!</definedName>
    <definedName name="REND89">#REF!</definedName>
    <definedName name="REND9">#REF!</definedName>
    <definedName name="REND90">#REF!</definedName>
    <definedName name="REND91">#REF!</definedName>
    <definedName name="REND92">#REF!</definedName>
    <definedName name="REND93">#REF!</definedName>
    <definedName name="REND94">#REF!</definedName>
    <definedName name="REND95">#REF!</definedName>
    <definedName name="REND96">#REF!</definedName>
    <definedName name="REND97">#REF!</definedName>
    <definedName name="REND98">#REF!</definedName>
    <definedName name="REND99">#REF!</definedName>
    <definedName name="rendimiento">#REF!</definedName>
    <definedName name="RENDIMIENTO____CARGA">#REF!</definedName>
    <definedName name="Renoai">#REF!</definedName>
    <definedName name="REP">#REF!</definedName>
    <definedName name="REP.CONTRATANTE">#REF!</definedName>
    <definedName name="REP.CONTRATISTA">#REF!</definedName>
    <definedName name="reparacion4">#REF!</definedName>
    <definedName name="Reparaciones_en_PVC_A.LL._2">#REF!</definedName>
    <definedName name="Reparaciones_en_PVC_A.LL._3">#REF!</definedName>
    <definedName name="Reparaciones_en_PVC_A.LL._4">#REF!</definedName>
    <definedName name="Reparaciones_en_PVC_P_1">#REF!</definedName>
    <definedName name="Reparaciones_en_PVC_P_1_1_2">#REF!</definedName>
    <definedName name="Reparaciones_en_PVC_P_1_1_4">#REF!</definedName>
    <definedName name="Reparaciones_en_PVC_P_1_2">#REF!</definedName>
    <definedName name="Reparaciones_en_PVC_P_3_4">#REF!</definedName>
    <definedName name="Reparaciones_en_PVC_S_2">#REF!</definedName>
    <definedName name="Reparaciones_en_PVC_S_3">#REF!</definedName>
    <definedName name="Reparaciones_en_PVC_S_4">#REF!</definedName>
    <definedName name="repe">#REF!</definedName>
    <definedName name="repello">#REF!</definedName>
    <definedName name="Repisa_5x10">#REF!</definedName>
    <definedName name="Repisa_Ordinario">#REF!</definedName>
    <definedName name="REPLAN">#REF!</definedName>
    <definedName name="replanteo">#REF!</definedName>
    <definedName name="REPOSICIONACU">#REF!</definedName>
    <definedName name="REPOSICIONACUREDES">#REF!</definedName>
    <definedName name="REPOSICIONALC">#REF!</definedName>
    <definedName name="REPOSICIONALCREDES">#REF!</definedName>
    <definedName name="REPRESENTANTE">#REF!</definedName>
    <definedName name="REPRESENTANTE_1">#REF!</definedName>
    <definedName name="REPRESENTANTE_2">#REF!</definedName>
    <definedName name="REPROGRAMACION">#REF!</definedName>
    <definedName name="REPXXX">#REF!</definedName>
    <definedName name="req">#REF!</definedName>
    <definedName name="Requerimiento">#REF!</definedName>
    <definedName name="Requerimientos">#REF!</definedName>
    <definedName name="Required_Delivery">#REF!</definedName>
    <definedName name="REQUISITOS">#REF!</definedName>
    <definedName name="REQUISITOS_1">#REF!</definedName>
    <definedName name="REQUISITOS_2">#REF!</definedName>
    <definedName name="rer" localSheetId="10" hidden="1">{"via1",#N/A,TRUE,"general";"via2",#N/A,TRUE,"general";"via3",#N/A,TRUE,"general"}</definedName>
    <definedName name="rer" localSheetId="2" hidden="1">{"via1",#N/A,TRUE,"general";"via2",#N/A,TRUE,"general";"via3",#N/A,TRUE,"general"}</definedName>
    <definedName name="rer">#REF!</definedName>
    <definedName name="rererw" localSheetId="10" hidden="1">{"TAB1",#N/A,TRUE,"GENERAL";"TAB2",#N/A,TRUE,"GENERAL";"TAB3",#N/A,TRUE,"GENERAL";"TAB4",#N/A,TRUE,"GENERAL";"TAB5",#N/A,TRUE,"GENERAL"}</definedName>
    <definedName name="rererw" localSheetId="2" hidden="1">{"TAB1",#N/A,TRUE,"GENERAL";"TAB2",#N/A,TRUE,"GENERAL";"TAB3",#N/A,TRUE,"GENERAL";"TAB4",#N/A,TRUE,"GENERAL";"TAB5",#N/A,TRUE,"GENERAL"}</definedName>
    <definedName name="rererw">#REF!</definedName>
    <definedName name="rerg" localSheetId="10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>#REF!</definedName>
    <definedName name="rerrrrw" localSheetId="10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>#REF!</definedName>
    <definedName name="RES">#REF!</definedName>
    <definedName name="res_amazonas">#REF!</definedName>
    <definedName name="res_antioquia">#REF!</definedName>
    <definedName name="res_arauca">#REF!</definedName>
    <definedName name="res_boyacá">#REF!</definedName>
    <definedName name="res_caldas">#REF!</definedName>
    <definedName name="res_caquetá">#REF!</definedName>
    <definedName name="res_casanare">#REF!</definedName>
    <definedName name="res_cauca">#REF!</definedName>
    <definedName name="res_cesar">#REF!</definedName>
    <definedName name="res_chocó">#REF!</definedName>
    <definedName name="res_córdoba">#REF!</definedName>
    <definedName name="res_guainía">#REF!</definedName>
    <definedName name="res_guajira">#REF!</definedName>
    <definedName name="res_guaviare">#REF!</definedName>
    <definedName name="res_huila">#REF!</definedName>
    <definedName name="res_magdalena">#REF!</definedName>
    <definedName name="res_meta">#REF!</definedName>
    <definedName name="res_nariño">#REF!</definedName>
    <definedName name="res_ntesantander">#REF!</definedName>
    <definedName name="res_putumayo">#REF!</definedName>
    <definedName name="res_risaralda">#REF!</definedName>
    <definedName name="res_santander">#REF!</definedName>
    <definedName name="res_sucre">#REF!</definedName>
    <definedName name="res_tolima">#REF!</definedName>
    <definedName name="res_valle">#REF!</definedName>
    <definedName name="res_vaupés">#REF!</definedName>
    <definedName name="res_vichada">#REF!</definedName>
    <definedName name="Reserva">#REF!</definedName>
    <definedName name="residente">#REF!</definedName>
    <definedName name="Resistenciaconductor" localSheetId="5">#REF!</definedName>
    <definedName name="Resistenciaconductor">#REF!</definedName>
    <definedName name="Resistividad">#REF!</definedName>
    <definedName name="RESP">#REF!</definedName>
    <definedName name="Responsible">#REF!</definedName>
    <definedName name="ResponsibleNJA">#REF!</definedName>
    <definedName name="Restablecer_área_de_impresión" localSheetId="3">OFFSET(Impresión_completa,0,0,A.I.U.!Última_fila)</definedName>
    <definedName name="Restablecer_área_de_impresión" localSheetId="56">OFFSET(Impresión_completa,0,0,APU5.4!Última_fila)</definedName>
    <definedName name="Restablecer_área_de_impresión" localSheetId="57">OFFSET([0]!Impresión_completa,0,0,APU5.5!Última_fila)</definedName>
    <definedName name="Restablecer_área_de_impresión" localSheetId="58">OFFSET([0]!Impresión_completa,0,0,APU5.6!Última_fila)</definedName>
    <definedName name="Restablecer_área_de_impresión" localSheetId="4">OFFSET([0]!Impresión_completa,0,0,INSUMOS!Última_fila)</definedName>
    <definedName name="Restablecer_área_de_impresión" localSheetId="1">OFFSET(Impresión_completa,0,0,INTERVENTORIA!Última_fila)</definedName>
    <definedName name="Restablecer_área_de_impresión" localSheetId="5">OFFSET(Impresión_completa,0,0,Presta!Última_fila)</definedName>
    <definedName name="Restablecer_área_de_impresión" localSheetId="10">OFFSET(Impresión_completa,0,0,Presupuesto!Última_fila)</definedName>
    <definedName name="Restablecer_área_de_impresión" localSheetId="2">OFFSET([0]!Impresión_completa,0,0,'Presupuesto INDERHUILA'!Última_fila)</definedName>
    <definedName name="Restablecer_área_de_impresión">OFFSET(Impresión_completa,0,0,Última_fila)</definedName>
    <definedName name="RESU">#REF!</definedName>
    <definedName name="resu8">#REF!</definedName>
    <definedName name="resufi">#REF!</definedName>
    <definedName name="resufi1">#REF!</definedName>
    <definedName name="resul">#REF!</definedName>
    <definedName name="resultado">#REF!</definedName>
    <definedName name="RESUM">#REF!</definedName>
    <definedName name="resum2">#REF!</definedName>
    <definedName name="resumen">#REF!</definedName>
    <definedName name="resumen_final">#REF!</definedName>
    <definedName name="resumen_final1">#REF!</definedName>
    <definedName name="RESUMENALCANTARILLADO">#REF!</definedName>
    <definedName name="ResumenAPU">#REF!</definedName>
    <definedName name="RESUMENCOSTOSOPERACIÓN">#REF!</definedName>
    <definedName name="RESUMENINVERSIONESACU">#REF!</definedName>
    <definedName name="RESUMENINVERSIONESACUEDUCTO">#REF!</definedName>
    <definedName name="RESUMENINVERSIONESALC">#REF!</definedName>
    <definedName name="RESUMENMODELODEMANDA">#REF!</definedName>
    <definedName name="RESUMENOPTIMIZACIONACU">#REF!</definedName>
    <definedName name="RESUMENOPTIMIZACIONALC">#REF!</definedName>
    <definedName name="RET">#REF!</definedName>
    <definedName name="Ret0.075">#REF!</definedName>
    <definedName name="Ret0.15">#REF!</definedName>
    <definedName name="Ret0.3">#REF!</definedName>
    <definedName name="ret0.425">#REF!</definedName>
    <definedName name="Ret0.6">#REF!</definedName>
    <definedName name="Ret1.18">#REF!</definedName>
    <definedName name="Ret2.00">#REF!</definedName>
    <definedName name="Ret2.36">#REF!</definedName>
    <definedName name="Ret37.5">#REF!</definedName>
    <definedName name="Ret4.75">#REF!</definedName>
    <definedName name="Ret9.5">#REF!</definedName>
    <definedName name="Rete_63">#REF!</definedName>
    <definedName name="reten">#REF!</definedName>
    <definedName name="Retenc">#REF!</definedName>
    <definedName name="retiroarbol">#REF!</definedName>
    <definedName name="retirocorte">#REF!</definedName>
    <definedName name="RETIROTOT">#REF!</definedName>
    <definedName name="RETIROTOT_11">#REF!</definedName>
    <definedName name="RETIROV">#REF!</definedName>
    <definedName name="retr">#REF!</definedName>
    <definedName name="RETRASO">#REF!</definedName>
    <definedName name="RETRO">#REF!</definedName>
    <definedName name="Retro_excavadora">#REF!</definedName>
    <definedName name="Retro_Komatzu_PC200_5_y__6">#REF!</definedName>
    <definedName name="Retro_Komatzu_PC200_5_y__6_11">#REF!</definedName>
    <definedName name="Retro_Masey_Ferguson_HD_86">#REF!</definedName>
    <definedName name="Retro_Masey_Ferguson_HD_86_11">#REF!</definedName>
    <definedName name="retro1">#REF!</definedName>
    <definedName name="Retroexcavadora">#REF!</definedName>
    <definedName name="RETTRE" localSheetId="10" hidden="1">{"via1",#N/A,TRUE,"general";"via2",#N/A,TRUE,"general";"via3",#N/A,TRUE,"general"}</definedName>
    <definedName name="RETTRE" localSheetId="2" hidden="1">{"via1",#N/A,TRUE,"general";"via2",#N/A,TRUE,"general";"via3",#N/A,TRUE,"general"}</definedName>
    <definedName name="RETTRE">#REF!</definedName>
    <definedName name="rety" localSheetId="10" hidden="1">{"TAB1",#N/A,TRUE,"GENERAL";"TAB2",#N/A,TRUE,"GENERAL";"TAB3",#N/A,TRUE,"GENERAL";"TAB4",#N/A,TRUE,"GENERAL";"TAB5",#N/A,TRUE,"GENERAL"}</definedName>
    <definedName name="rety" localSheetId="2" hidden="1">{"TAB1",#N/A,TRUE,"GENERAL";"TAB2",#N/A,TRUE,"GENERAL";"TAB3",#N/A,TRUE,"GENERAL";"TAB4",#N/A,TRUE,"GENERAL";"TAB5",#N/A,TRUE,"GENERAL"}</definedName>
    <definedName name="rety">#REF!</definedName>
    <definedName name="Revenue">#REF!</definedName>
    <definedName name="revipre">#REF!</definedName>
    <definedName name="REVISIÓN" localSheetId="0">#REF!</definedName>
    <definedName name="REVISIÓN" localSheetId="1">#REF!</definedName>
    <definedName name="REVISIÓN">#REF!</definedName>
    <definedName name="rewfreg" localSheetId="10" hidden="1">{"via1",#N/A,TRUE,"general";"via2",#N/A,TRUE,"general";"via3",#N/A,TRUE,"general"}</definedName>
    <definedName name="rewfreg" localSheetId="2" hidden="1">{"via1",#N/A,TRUE,"general";"via2",#N/A,TRUE,"general";"via3",#N/A,TRUE,"general"}</definedName>
    <definedName name="rewfreg">#REF!</definedName>
    <definedName name="rewr" localSheetId="10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>#REF!</definedName>
    <definedName name="REWWER" localSheetId="10" hidden="1">{"TAB1",#N/A,TRUE,"GENERAL";"TAB2",#N/A,TRUE,"GENERAL";"TAB3",#N/A,TRUE,"GENERAL";"TAB4",#N/A,TRUE,"GENERAL";"TAB5",#N/A,TRUE,"GENERAL"}</definedName>
    <definedName name="REWWER" localSheetId="2" hidden="1">{"TAB1",#N/A,TRUE,"GENERAL";"TAB2",#N/A,TRUE,"GENERAL";"TAB3",#N/A,TRUE,"GENERAL";"TAB4",#N/A,TRUE,"GENERAL";"TAB5",#N/A,TRUE,"GENERAL"}</definedName>
    <definedName name="REWWER">#REF!</definedName>
    <definedName name="rey">#REF!</definedName>
    <definedName name="reyepoi" localSheetId="10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>#REF!</definedName>
    <definedName name="reyety" localSheetId="10" hidden="1">{"via1",#N/A,TRUE,"general";"via2",#N/A,TRUE,"general";"via3",#N/A,TRUE,"general"}</definedName>
    <definedName name="reyety" localSheetId="2" hidden="1">{"via1",#N/A,TRUE,"general";"via2",#N/A,TRUE,"general";"via3",#N/A,TRUE,"general"}</definedName>
    <definedName name="reyety">#REF!</definedName>
    <definedName name="reyty" localSheetId="10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>#REF!</definedName>
    <definedName name="reyyt" localSheetId="10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>#REF!</definedName>
    <definedName name="Rf">#REF!</definedName>
    <definedName name="RFEMER">#REF!</definedName>
    <definedName name="rfhnhjyu" localSheetId="10" hidden="1">{"TAB1",#N/A,TRUE,"GENERAL";"TAB2",#N/A,TRUE,"GENERAL";"TAB3",#N/A,TRUE,"GENERAL";"TAB4",#N/A,TRUE,"GENERAL";"TAB5",#N/A,TRUE,"GENERAL"}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>#REF!</definedName>
    <definedName name="rfref">#REF!</definedName>
    <definedName name="rfrf" localSheetId="10" hidden="1">{"via1",#N/A,TRUE,"general";"via2",#N/A,TRUE,"general";"via3",#N/A,TRUE,"general"}</definedName>
    <definedName name="rfrf" localSheetId="2" hidden="1">{"via1",#N/A,TRUE,"general";"via2",#N/A,TRUE,"general";"via3",#N/A,TRUE,"general"}</definedName>
    <definedName name="rfrf">#REF!</definedName>
    <definedName name="RFUYHGBJ">#REF!</definedName>
    <definedName name="RFV">#REF!</definedName>
    <definedName name="rfyhsjmn">#REF!</definedName>
    <definedName name="RG">#REF!</definedName>
    <definedName name="rge" localSheetId="10" hidden="1">{"via1",#N/A,TRUE,"general";"via2",#N/A,TRUE,"general";"via3",#N/A,TRUE,"general"}</definedName>
    <definedName name="rge" localSheetId="2" hidden="1">{"via1",#N/A,TRUE,"general";"via2",#N/A,TRUE,"general";"via3",#N/A,TRUE,"general"}</definedName>
    <definedName name="rge">#REF!</definedName>
    <definedName name="rgegg" localSheetId="10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>#REF!</definedName>
    <definedName name="RGERTRETERTGERGTERG">#REF!</definedName>
    <definedName name="RGRRRG">#REF!</definedName>
    <definedName name="rgsjwrt">#REF!</definedName>
    <definedName name="Rh">#REF!</definedName>
    <definedName name="rhaefyh">#REF!</definedName>
    <definedName name="rhh" localSheetId="10" hidden="1">{"TAB1",#N/A,TRUE,"GENERAL";"TAB2",#N/A,TRUE,"GENERAL";"TAB3",#N/A,TRUE,"GENERAL";"TAB4",#N/A,TRUE,"GENERAL";"TAB5",#N/A,TRUE,"GENERAL"}</definedName>
    <definedName name="rhh" localSheetId="2" hidden="1">{"TAB1",#N/A,TRUE,"GENERAL";"TAB2",#N/A,TRUE,"GENERAL";"TAB3",#N/A,TRUE,"GENERAL";"TAB4",#N/A,TRUE,"GENERAL";"TAB5",#N/A,TRUE,"GENERAL"}</definedName>
    <definedName name="rhh">#REF!</definedName>
    <definedName name="rhrtd" localSheetId="10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>#REF!</definedName>
    <definedName name="rhtry" localSheetId="10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>#REF!</definedName>
    <definedName name="Ri">#REF!</definedName>
    <definedName name="RICARDO">#REF!,#REF!,#REF!,#REF!,#REF!,#REF!,#REF!,#REF!,#REF!</definedName>
    <definedName name="RICO">#N/A</definedName>
    <definedName name="RID">#REF!</definedName>
    <definedName name="RIEL">#REF!</definedName>
    <definedName name="RIEL_11">#REF!</definedName>
    <definedName name="Rieles_para_pavimento_0_15x0_20">#REF!</definedName>
    <definedName name="Rieles_para_pavimento_0_15x0_20_11">#REF!</definedName>
    <definedName name="Ripio">#REF!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Ind">#REF!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anking">#REF!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>#REF!</definedName>
    <definedName name="rj" localSheetId="10" hidden="1">{"TAB1",#N/A,TRUE,"GENERAL";"TAB2",#N/A,TRUE,"GENERAL";"TAB3",#N/A,TRUE,"GENERAL";"TAB4",#N/A,TRUE,"GENERAL";"TAB5",#N/A,TRUE,"GENERAL"}</definedName>
    <definedName name="rj" localSheetId="2" hidden="1">{"TAB1",#N/A,TRUE,"GENERAL";"TAB2",#N/A,TRUE,"GENERAL";"TAB3",#N/A,TRUE,"GENERAL";"TAB4",#N/A,TRUE,"GENERAL";"TAB5",#N/A,TRUE,"GENERAL"}</definedName>
    <definedName name="rj">#REF!</definedName>
    <definedName name="rjhjyyjj">#REF!</definedName>
    <definedName name="rjjth" localSheetId="10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>#REF!</definedName>
    <definedName name="rjy" localSheetId="10" hidden="1">{"via1",#N/A,TRUE,"general";"via2",#N/A,TRUE,"general";"via3",#N/A,TRUE,"general"}</definedName>
    <definedName name="rjy" localSheetId="2" hidden="1">{"via1",#N/A,TRUE,"general";"via2",#N/A,TRUE,"general";"via3",#N/A,TRUE,"general"}</definedName>
    <definedName name="rjy">#REF!</definedName>
    <definedName name="Rk">#REF!</definedName>
    <definedName name="rkjyk" localSheetId="10" hidden="1">{"TAB1",#N/A,TRUE,"GENERAL";"TAB2",#N/A,TRUE,"GENERAL";"TAB3",#N/A,TRUE,"GENERAL";"TAB4",#N/A,TRUE,"GENERAL";"TAB5",#N/A,TRUE,"GENERAL"}</definedName>
    <definedName name="rkjyk" localSheetId="2" hidden="1">{"TAB1",#N/A,TRUE,"GENERAL";"TAB2",#N/A,TRUE,"GENERAL";"TAB3",#N/A,TRUE,"GENERAL";"TAB4",#N/A,TRUE,"GENERAL";"TAB5",#N/A,TRUE,"GENERAL"}</definedName>
    <definedName name="rkjyk">#REF!</definedName>
    <definedName name="rkru" localSheetId="10" hidden="1">{"via1",#N/A,TRUE,"general";"via2",#N/A,TRUE,"general";"via3",#N/A,TRUE,"general"}</definedName>
    <definedName name="rkru" localSheetId="2" hidden="1">{"via1",#N/A,TRUE,"general";"via2",#N/A,TRUE,"general";"via3",#N/A,TRUE,"general"}</definedName>
    <definedName name="rkru">#REF!</definedName>
    <definedName name="rky" localSheetId="10" hidden="1">{"TAB1",#N/A,TRUE,"GENERAL";"TAB2",#N/A,TRUE,"GENERAL";"TAB3",#N/A,TRUE,"GENERAL";"TAB4",#N/A,TRUE,"GENERAL";"TAB5",#N/A,TRUE,"GENERAL"}</definedName>
    <definedName name="rky" localSheetId="2" hidden="1">{"TAB1",#N/A,TRUE,"GENERAL";"TAB2",#N/A,TRUE,"GENERAL";"TAB3",#N/A,TRUE,"GENERAL";"TAB4",#N/A,TRUE,"GENERAL";"TAB5",#N/A,TRUE,"GENERAL"}</definedName>
    <definedName name="rky">#REF!</definedName>
    <definedName name="rl">#REF!</definedName>
    <definedName name="rlo">#REF!</definedName>
    <definedName name="rlryollryi">#REF!</definedName>
    <definedName name="rm">#REF!</definedName>
    <definedName name="RMCostOutput">#REF!</definedName>
    <definedName name="rme">#REF!</definedName>
    <definedName name="Rmm">#REF!</definedName>
    <definedName name="RMS">#REF!</definedName>
    <definedName name="Rn">#REF!</definedName>
    <definedName name="rnf">#REF!</definedName>
    <definedName name="rñ">#REF!</definedName>
    <definedName name="Ro">#REF!</definedName>
    <definedName name="RoA_N">#REF!</definedName>
    <definedName name="ROCIO">#REF!</definedName>
    <definedName name="rodaje">#REF!</definedName>
    <definedName name="rolando">#REF!</definedName>
    <definedName name="rollo">#REF!</definedName>
    <definedName name="Roseta_porcelana_blanca">#REF!</definedName>
    <definedName name="Roster1">#REF!</definedName>
    <definedName name="Roster2">#REF!</definedName>
    <definedName name="Roster3">#REF!</definedName>
    <definedName name="Roster4">#REF!</definedName>
    <definedName name="Rosters">#REF!</definedName>
    <definedName name="Rows2Unhide" hidden="1">#REF!</definedName>
    <definedName name="Roy_price_sens">#REF!</definedName>
    <definedName name="Royal_Col_Nom">#REF!</definedName>
    <definedName name="royalphalumi">#REF!</definedName>
    <definedName name="Royalty_CDC_LLC">#REF!</definedName>
    <definedName name="Royalty_CZN_SA">#REF!</definedName>
    <definedName name="Royalty_total">#REF!</definedName>
    <definedName name="Rp">#REF!</definedName>
    <definedName name="RPF">#REF!</definedName>
    <definedName name="RPPF">#REF!</definedName>
    <definedName name="RPR">#REF!</definedName>
    <definedName name="Rq">#REF!</definedName>
    <definedName name="rr">#REF!</definedName>
    <definedName name="rr_10">#N/A</definedName>
    <definedName name="rr_3">#N/A</definedName>
    <definedName name="rr_4">#N/A</definedName>
    <definedName name="rr_5">#N/A</definedName>
    <definedName name="rr_6">#N/A</definedName>
    <definedName name="rr_7">#N/A</definedName>
    <definedName name="rr_8">#N/A</definedName>
    <definedName name="rr_9">#N/A</definedName>
    <definedName name="RRG">#REF!</definedName>
    <definedName name="rrr" localSheetId="10" hidden="1">{"via1",#N/A,TRUE,"general";"via2",#N/A,TRUE,"general";"via3",#N/A,TRUE,"general"}</definedName>
    <definedName name="rrr" localSheetId="2" hidden="1">{"via1",#N/A,TRUE,"general";"via2",#N/A,TRUE,"general";"via3",#N/A,TRUE,"general"}</definedName>
    <definedName name="rrr">#REF!</definedName>
    <definedName name="rrrr">#REF!</definedName>
    <definedName name="RRRRR">#REF!</definedName>
    <definedName name="rrrrrb" localSheetId="10" hidden="1">{"via1",#N/A,TRUE,"general";"via2",#N/A,TRUE,"general";"via3",#N/A,TRUE,"general"}</definedName>
    <definedName name="rrrrrb" localSheetId="2" hidden="1">{"via1",#N/A,TRUE,"general";"via2",#N/A,TRUE,"general";"via3",#N/A,TRUE,"general"}</definedName>
    <definedName name="rrrrrb">#REF!</definedName>
    <definedName name="rrrrrrre" localSheetId="10" hidden="1">{"TAB1",#N/A,TRUE,"GENERAL";"TAB2",#N/A,TRUE,"GENERAL";"TAB3",#N/A,TRUE,"GENERAL";"TAB4",#N/A,TRUE,"GENERAL";"TAB5",#N/A,TRUE,"GENERAL"}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>#REF!</definedName>
    <definedName name="rrrrrrrr">#REF!</definedName>
    <definedName name="rrrrrrrrrr">#REF!</definedName>
    <definedName name="rrrrrrrrrrrrrr">#REF!</definedName>
    <definedName name="rrrrt" localSheetId="10" hidden="1">{"via1",#N/A,TRUE,"general";"via2",#N/A,TRUE,"general";"via3",#N/A,TRUE,"general"}</definedName>
    <definedName name="rrrrt" localSheetId="2" hidden="1">{"via1",#N/A,TRUE,"general";"via2",#N/A,TRUE,"general";"via3",#N/A,TRUE,"general"}</definedName>
    <definedName name="rrrrt">#REF!</definedName>
    <definedName name="RRRTTT333">#REF!</definedName>
    <definedName name="RRRVV">#REF!</definedName>
    <definedName name="rrtewtr">#REF!</definedName>
    <definedName name="Rs">#REF!</definedName>
    <definedName name="RSB">#REF!</definedName>
    <definedName name="rsdgsd5" localSheetId="10" hidden="1">{"TAB1",#N/A,TRUE,"GENERAL";"TAB2",#N/A,TRUE,"GENERAL";"TAB3",#N/A,TRUE,"GENERAL";"TAB4",#N/A,TRUE,"GENERAL";"TAB5",#N/A,TRUE,"GENERAL"}</definedName>
    <definedName name="rsdgsd5" localSheetId="2" hidden="1">{"TAB1",#N/A,TRUE,"GENERAL";"TAB2",#N/A,TRUE,"GENERAL";"TAB3",#N/A,TRUE,"GENERAL";"TAB4",#N/A,TRUE,"GENERAL";"TAB5",#N/A,TRUE,"GENERAL"}</definedName>
    <definedName name="rsdgsd5">#REF!</definedName>
    <definedName name="RSS">#REF!</definedName>
    <definedName name="rt" localSheetId="10" hidden="1">{"TAB1",#N/A,TRUE,"GENERAL";"TAB2",#N/A,TRUE,"GENERAL";"TAB3",#N/A,TRUE,"GENERAL";"TAB4",#N/A,TRUE,"GENERAL";"TAB5",#N/A,TRUE,"GENERAL"}</definedName>
    <definedName name="rt" localSheetId="2" hidden="1">{"TAB1",#N/A,TRUE,"GENERAL";"TAB2",#N/A,TRUE,"GENERAL";"TAB3",#N/A,TRUE,"GENERAL";"TAB4",#N/A,TRUE,"GENERAL";"TAB5",#N/A,TRUE,"GENERAL"}</definedName>
    <definedName name="rt">#REF!</definedName>
    <definedName name="rte" localSheetId="10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>#REF!</definedName>
    <definedName name="rteg" localSheetId="10" hidden="1">{"via1",#N/A,TRUE,"general";"via2",#N/A,TRUE,"general";"via3",#N/A,TRUE,"general"}</definedName>
    <definedName name="rteg" localSheetId="2" hidden="1">{"via1",#N/A,TRUE,"general";"via2",#N/A,TRUE,"general";"via3",#N/A,TRUE,"general"}</definedName>
    <definedName name="rteg">#REF!</definedName>
    <definedName name="rtere">#REF!</definedName>
    <definedName name="rtert" localSheetId="10" hidden="1">{"TAB1",#N/A,TRUE,"GENERAL";"TAB2",#N/A,TRUE,"GENERAL";"TAB3",#N/A,TRUE,"GENERAL";"TAB4",#N/A,TRUE,"GENERAL";"TAB5",#N/A,TRUE,"GENERAL"}</definedName>
    <definedName name="rtert" localSheetId="2" hidden="1">{"TAB1",#N/A,TRUE,"GENERAL";"TAB2",#N/A,TRUE,"GENERAL";"TAB3",#N/A,TRUE,"GENERAL";"TAB4",#N/A,TRUE,"GENERAL";"TAB5",#N/A,TRUE,"GENERAL"}</definedName>
    <definedName name="rtert">#REF!</definedName>
    <definedName name="rtes" localSheetId="10" hidden="1">{"via1",#N/A,TRUE,"general";"via2",#N/A,TRUE,"general";"via3",#N/A,TRUE,"general"}</definedName>
    <definedName name="rtes" localSheetId="2" hidden="1">{"via1",#N/A,TRUE,"general";"via2",#N/A,TRUE,"general";"via3",#N/A,TRUE,"general"}</definedName>
    <definedName name="rtes">#REF!</definedName>
    <definedName name="RTETTERTERTT">#REF!</definedName>
    <definedName name="rtewth" localSheetId="10" hidden="1">{"TAB1",#N/A,TRUE,"GENERAL";"TAB2",#N/A,TRUE,"GENERAL";"TAB3",#N/A,TRUE,"GENERAL";"TAB4",#N/A,TRUE,"GENERAL";"TAB5",#N/A,TRUE,"GENERAL"}</definedName>
    <definedName name="rtewth" localSheetId="2" hidden="1">{"TAB1",#N/A,TRUE,"GENERAL";"TAB2",#N/A,TRUE,"GENERAL";"TAB3",#N/A,TRUE,"GENERAL";"TAB4",#N/A,TRUE,"GENERAL";"TAB5",#N/A,TRUE,"GENERAL"}</definedName>
    <definedName name="rtewth">#REF!</definedName>
    <definedName name="rthjtj" localSheetId="10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>#REF!</definedName>
    <definedName name="rthrthg" localSheetId="10" hidden="1">{"via1",#N/A,TRUE,"general";"via2",#N/A,TRUE,"general";"via3",#N/A,TRUE,"general"}</definedName>
    <definedName name="rthrthg" localSheetId="2" hidden="1">{"via1",#N/A,TRUE,"general";"via2",#N/A,TRUE,"general";"via3",#N/A,TRUE,"general"}</definedName>
    <definedName name="rthrthg">#REF!</definedName>
    <definedName name="rthtrh" localSheetId="10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>#REF!</definedName>
    <definedName name="rtjhjrye">#REF!</definedName>
    <definedName name="rtkk" localSheetId="10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>#REF!</definedName>
    <definedName name="RTRR">#N/A</definedName>
    <definedName name="rttthy" localSheetId="10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>#REF!</definedName>
    <definedName name="rtu" localSheetId="10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>#REF!</definedName>
    <definedName name="rtug" localSheetId="10" hidden="1">{"TAB1",#N/A,TRUE,"GENERAL";"TAB2",#N/A,TRUE,"GENERAL";"TAB3",#N/A,TRUE,"GENERAL";"TAB4",#N/A,TRUE,"GENERAL";"TAB5",#N/A,TRUE,"GENERAL"}</definedName>
    <definedName name="rtug" localSheetId="2" hidden="1">{"TAB1",#N/A,TRUE,"GENERAL";"TAB2",#N/A,TRUE,"GENERAL";"TAB3",#N/A,TRUE,"GENERAL";"TAB4",#N/A,TRUE,"GENERAL";"TAB5",#N/A,TRUE,"GENERAL"}</definedName>
    <definedName name="rtug">#REF!</definedName>
    <definedName name="rtugsd" localSheetId="10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>#REF!</definedName>
    <definedName name="rturttuwwr">#REF!</definedName>
    <definedName name="rturtu" localSheetId="10" hidden="1">{"via1",#N/A,TRUE,"general";"via2",#N/A,TRUE,"general";"via3",#N/A,TRUE,"general"}</definedName>
    <definedName name="rturtu" localSheetId="2" hidden="1">{"via1",#N/A,TRUE,"general";"via2",#N/A,TRUE,"general";"via3",#N/A,TRUE,"general"}</definedName>
    <definedName name="rturtu">#REF!</definedName>
    <definedName name="rturu" localSheetId="10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>#REF!</definedName>
    <definedName name="rtut" localSheetId="10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>#REF!</definedName>
    <definedName name="rtutru" localSheetId="10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>#REF!</definedName>
    <definedName name="rtuy" localSheetId="10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>#REF!</definedName>
    <definedName name="rty">#REF!</definedName>
    <definedName name="RTYHJHERTH">#REF!</definedName>
    <definedName name="rtyhr" localSheetId="10" hidden="1">{"TAB1",#N/A,TRUE,"GENERAL";"TAB2",#N/A,TRUE,"GENERAL";"TAB3",#N/A,TRUE,"GENERAL";"TAB4",#N/A,TRUE,"GENERAL";"TAB5",#N/A,TRUE,"GENERAL"}</definedName>
    <definedName name="rtyhr" localSheetId="2" hidden="1">{"TAB1",#N/A,TRUE,"GENERAL";"TAB2",#N/A,TRUE,"GENERAL";"TAB3",#N/A,TRUE,"GENERAL";"TAB4",#N/A,TRUE,"GENERAL";"TAB5",#N/A,TRUE,"GENERAL"}</definedName>
    <definedName name="rtyhr">#REF!</definedName>
    <definedName name="rtym" localSheetId="10" hidden="1">{"via1",#N/A,TRUE,"general";"via2",#N/A,TRUE,"general";"via3",#N/A,TRUE,"general"}</definedName>
    <definedName name="rtym" localSheetId="2" hidden="1">{"via1",#N/A,TRUE,"general";"via2",#N/A,TRUE,"general";"via3",#N/A,TRUE,"general"}</definedName>
    <definedName name="rtym">#REF!</definedName>
    <definedName name="rtyrey" localSheetId="10" hidden="1">{"TAB1",#N/A,TRUE,"GENERAL";"TAB2",#N/A,TRUE,"GENERAL";"TAB3",#N/A,TRUE,"GENERAL";"TAB4",#N/A,TRUE,"GENERAL";"TAB5",#N/A,TRUE,"GENERAL"}</definedName>
    <definedName name="rtyrey" localSheetId="2" hidden="1">{"TAB1",#N/A,TRUE,"GENERAL";"TAB2",#N/A,TRUE,"GENERAL";"TAB3",#N/A,TRUE,"GENERAL";"TAB4",#N/A,TRUE,"GENERAL";"TAB5",#N/A,TRUE,"GENERAL"}</definedName>
    <definedName name="rtyrey">#REF!</definedName>
    <definedName name="rtyrh" localSheetId="10" hidden="1">{"via1",#N/A,TRUE,"general";"via2",#N/A,TRUE,"general";"via3",#N/A,TRUE,"general"}</definedName>
    <definedName name="rtyrh" localSheetId="2" hidden="1">{"via1",#N/A,TRUE,"general";"via2",#N/A,TRUE,"general";"via3",#N/A,TRUE,"general"}</definedName>
    <definedName name="rtyrh">#REF!</definedName>
    <definedName name="RTYRTY" localSheetId="10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>#REF!</definedName>
    <definedName name="rtyt" localSheetId="10" hidden="1">{"TAB1",#N/A,TRUE,"GENERAL";"TAB2",#N/A,TRUE,"GENERAL";"TAB3",#N/A,TRUE,"GENERAL";"TAB4",#N/A,TRUE,"GENERAL";"TAB5",#N/A,TRUE,"GENERAL"}</definedName>
    <definedName name="rtyt" localSheetId="2" hidden="1">{"TAB1",#N/A,TRUE,"GENERAL";"TAB2",#N/A,TRUE,"GENERAL";"TAB3",#N/A,TRUE,"GENERAL";"TAB4",#N/A,TRUE,"GENERAL";"TAB5",#N/A,TRUE,"GENERAL"}</definedName>
    <definedName name="rtyt">#REF!</definedName>
    <definedName name="rtytry" localSheetId="10" hidden="1">{"via1",#N/A,TRUE,"general";"via2",#N/A,TRUE,"general";"via3",#N/A,TRUE,"general"}</definedName>
    <definedName name="rtytry" localSheetId="2" hidden="1">{"via1",#N/A,TRUE,"general";"via2",#N/A,TRUE,"general";"via3",#N/A,TRUE,"general"}</definedName>
    <definedName name="rtytry">#REF!</definedName>
    <definedName name="rueda">#REF!</definedName>
    <definedName name="ruru" localSheetId="10" hidden="1">{"TAB1",#N/A,TRUE,"GENERAL";"TAB2",#N/A,TRUE,"GENERAL";"TAB3",#N/A,TRUE,"GENERAL";"TAB4",#N/A,TRUE,"GENERAL";"TAB5",#N/A,TRUE,"GENERAL"}</definedName>
    <definedName name="ruru" localSheetId="2" hidden="1">{"TAB1",#N/A,TRUE,"GENERAL";"TAB2",#N/A,TRUE,"GENERAL";"TAB3",#N/A,TRUE,"GENERAL";"TAB4",#N/A,TRUE,"GENERAL";"TAB5",#N/A,TRUE,"GENERAL"}</definedName>
    <definedName name="ruru">#REF!</definedName>
    <definedName name="RUT">#REF!</definedName>
    <definedName name="RUTA">#N/A</definedName>
    <definedName name="rutu" localSheetId="10" hidden="1">{"via1",#N/A,TRUE,"general";"via2",#N/A,TRUE,"general";"via3",#N/A,TRUE,"general"}</definedName>
    <definedName name="rutu" localSheetId="2" hidden="1">{"via1",#N/A,TRUE,"general";"via2",#N/A,TRUE,"general";"via3",#N/A,TRUE,"general"}</definedName>
    <definedName name="rutu">#REF!</definedName>
    <definedName name="Rv">#REF!</definedName>
    <definedName name="RVIAS1">#REF!</definedName>
    <definedName name="RVIAS2">#REF!</definedName>
    <definedName name="RVIAS3">#REF!</definedName>
    <definedName name="RVS">#REF!</definedName>
    <definedName name="Rw">#REF!</definedName>
    <definedName name="rweutrj">#REF!</definedName>
    <definedName name="RWSHJA">#REF!</definedName>
    <definedName name="rwt" localSheetId="10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>#REF!</definedName>
    <definedName name="rwyjkuk">#REF!</definedName>
    <definedName name="Rx">#REF!</definedName>
    <definedName name="ry" localSheetId="10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>#REF!</definedName>
    <definedName name="ry6wyiiy">#REF!</definedName>
    <definedName name="ryeryb" localSheetId="10" hidden="1">{"TAB1",#N/A,TRUE,"GENERAL";"TAB2",#N/A,TRUE,"GENERAL";"TAB3",#N/A,TRUE,"GENERAL";"TAB4",#N/A,TRUE,"GENERAL";"TAB5",#N/A,TRUE,"GENERAL"}</definedName>
    <definedName name="ryeryb" localSheetId="2" hidden="1">{"TAB1",#N/A,TRUE,"GENERAL";"TAB2",#N/A,TRUE,"GENERAL";"TAB3",#N/A,TRUE,"GENERAL";"TAB4",#N/A,TRUE,"GENERAL";"TAB5",#N/A,TRUE,"GENERAL"}</definedName>
    <definedName name="ryeryb">#REF!</definedName>
    <definedName name="ryjjfhhjry">#REF!</definedName>
    <definedName name="rysjnyjsf">#REF!</definedName>
    <definedName name="rytrsdg" localSheetId="10" hidden="1">{"via1",#N/A,TRUE,"general";"via2",#N/A,TRUE,"general";"via3",#N/A,TRUE,"general"}</definedName>
    <definedName name="rytrsdg" localSheetId="2" hidden="1">{"via1",#N/A,TRUE,"general";"via2",#N/A,TRUE,"general";"via3",#N/A,TRUE,"general"}</definedName>
    <definedName name="rytrsdg">#REF!</definedName>
    <definedName name="RYUKEDKYSTJR">#REF!</definedName>
    <definedName name="RYUKIRETYKIRTYU">#REF!</definedName>
    <definedName name="Rz">#REF!</definedName>
    <definedName name="s" localSheetId="5">#REF!</definedName>
    <definedName name="s">#REF!</definedName>
    <definedName name="SA" localSheetId="5">#REF!</definedName>
    <definedName name="SA">#REF!</definedName>
    <definedName name="saa" localSheetId="10" hidden="1">{"via1",#N/A,TRUE,"general";"via2",#N/A,TRUE,"general";"via3",#N/A,TRUE,"general"}</definedName>
    <definedName name="saa" localSheetId="2" hidden="1">{"via1",#N/A,TRUE,"general";"via2",#N/A,TRUE,"general";"via3",#N/A,TRUE,"general"}</definedName>
    <definedName name="saa">#REF!</definedName>
    <definedName name="Sabaneta">#REF!</definedName>
    <definedName name="Sac">#REF!</definedName>
    <definedName name="Sac2002Def">#REF!</definedName>
    <definedName name="Sac2003Def">#REF!</definedName>
    <definedName name="SACOS">#REF!</definedName>
    <definedName name="SAD" localSheetId="10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>#REF!</definedName>
    <definedName name="SADASDFSDF">#REF!</definedName>
    <definedName name="SADF" localSheetId="10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>#REF!</definedName>
    <definedName name="sadff" localSheetId="10" hidden="1">{"TAB1",#N/A,TRUE,"GENERAL";"TAB2",#N/A,TRUE,"GENERAL";"TAB3",#N/A,TRUE,"GENERAL";"TAB4",#N/A,TRUE,"GENERAL";"TAB5",#N/A,TRUE,"GENERAL"}</definedName>
    <definedName name="sadff" localSheetId="2" hidden="1">{"TAB1",#N/A,TRUE,"GENERAL";"TAB2",#N/A,TRUE,"GENERAL";"TAB3",#N/A,TRUE,"GENERAL";"TAB4",#N/A,TRUE,"GENERAL";"TAB5",#N/A,TRUE,"GENERAL"}</definedName>
    <definedName name="sadff">#REF!</definedName>
    <definedName name="sadfo" localSheetId="10" hidden="1">{"via1",#N/A,TRUE,"general";"via2",#N/A,TRUE,"general";"via3",#N/A,TRUE,"general"}</definedName>
    <definedName name="sadfo" localSheetId="2" hidden="1">{"via1",#N/A,TRUE,"general";"via2",#N/A,TRUE,"general";"via3",#N/A,TRUE,"general"}</definedName>
    <definedName name="sadfo">#REF!</definedName>
    <definedName name="safdp" localSheetId="10" hidden="1">{"TAB1",#N/A,TRUE,"GENERAL";"TAB2",#N/A,TRUE,"GENERAL";"TAB3",#N/A,TRUE,"GENERAL";"TAB4",#N/A,TRUE,"GENERAL";"TAB5",#N/A,TRUE,"GENERAL"}</definedName>
    <definedName name="safdp" localSheetId="2" hidden="1">{"TAB1",#N/A,TRUE,"GENERAL";"TAB2",#N/A,TRUE,"GENERAL";"TAB3",#N/A,TRUE,"GENERAL";"TAB4",#N/A,TRUE,"GENERAL";"TAB5",#N/A,TRUE,"GENERAL"}</definedName>
    <definedName name="safdp">#REF!</definedName>
    <definedName name="SAFJHSDFM">#REF!</definedName>
    <definedName name="SAGAR_2">#REF!</definedName>
    <definedName name="SALARIOMINIMO">#REF!</definedName>
    <definedName name="SalarioMinimoVigente">#REF!</definedName>
    <definedName name="Salarios" localSheetId="11">#REF!</definedName>
    <definedName name="Salarios" localSheetId="12">#REF!</definedName>
    <definedName name="Salarios" localSheetId="5">#REF!</definedName>
    <definedName name="Salarios">#REF!</definedName>
    <definedName name="SalConv">#REF!</definedName>
    <definedName name="Saldo_Capital">#REF!</definedName>
    <definedName name="Saldo_final">#REF!</definedName>
    <definedName name="Saldo_inicial">#REF!</definedName>
    <definedName name="SALGAR_1">#REF!</definedName>
    <definedName name="SALGAR_3">#REF!</definedName>
    <definedName name="SALID1">#REF!</definedName>
    <definedName name="salid2">#REF!</definedName>
    <definedName name="Salida_de_Barrera_Fotoelectrica">#REF!</definedName>
    <definedName name="Salida_de_Datos_1XRJ45__Cat_5___Incluye_toma_cajas__Faceplate_y_Accesorios">#REF!</definedName>
    <definedName name="Salida_de_Sensor_de_Movimiento">#REF!</definedName>
    <definedName name="Salida_de_Sonido__Incluye_Toma__Cajas_y_Conductor_para_Sonido">#REF!</definedName>
    <definedName name="Salida_de_Toma_Telefonica_Plug_Americano_Doble_RJ45_4_Hilos">#REF!</definedName>
    <definedName name="Salida_para_Microfono__Incluye_Toma__Cajas_y_Conductor_para_Sonido">#REF!</definedName>
    <definedName name="Salidas_de_Alumbrado_en_Tuberia_PVC">#REF!</definedName>
    <definedName name="Salidas_de_Alumbrado_Luminarias_Tipo_Wall_Pack__y_Metal_Halide_en_T._PVC">#REF!</definedName>
    <definedName name="Salidas_de_Tomacorriente_Monofasicas_Normales_15_A__120_V__5_15R">#REF!</definedName>
    <definedName name="Salidas_de_Tomacorriente_Monofasicas_Reguladas_15_A__120_V__5_15R">#REF!</definedName>
    <definedName name="Salidas_de_Tomacorriente_Trifasica_30_A__220_V">#REF!</definedName>
    <definedName name="Salidas_de_TV__Incluye_Toma_y_Cajas">#REF!</definedName>
    <definedName name="SALL1">#REF!</definedName>
    <definedName name="SALL2">#REF!</definedName>
    <definedName name="SalMinimo">#REF!</definedName>
    <definedName name="SALTARIN">#REF!</definedName>
    <definedName name="sandra">#REF!</definedName>
    <definedName name="Sangregado_2.00_m">#REF!</definedName>
    <definedName name="SANIB">#REF!</definedName>
    <definedName name="SANIB_11">#REF!</definedName>
    <definedName name="SANIBLA">#REF!</definedName>
    <definedName name="SANIBLA_11">#REF!</definedName>
    <definedName name="Sanit._Royal_809_blanco">#REF!</definedName>
    <definedName name="Sanit_blanco_flux_8046">#REF!</definedName>
    <definedName name="Sanit_Royal_color_mueble">#REF!</definedName>
    <definedName name="sanit4">#REF!</definedName>
    <definedName name="sanitario">#REF!</definedName>
    <definedName name="sanitario.acuario">#REF!</definedName>
    <definedName name="Sanitario_11">#REF!</definedName>
    <definedName name="Sanitario_de_fluxometro_blanco_Corona.">#REF!</definedName>
    <definedName name="SANITARIO_LINEA_INSTITUCIONAL">#REF!</definedName>
    <definedName name="Sanitario_NOVA_803__accesorios">#REF!</definedName>
    <definedName name="SANITARIO_PARA_MINUSVALIDOS">#REF!</definedName>
    <definedName name="sanitario_porcelana_blanco">#REF!</definedName>
    <definedName name="Sanitario_Stilo_Ref._30535_100">#REF!</definedName>
    <definedName name="SANITNOVATOT">#REF!</definedName>
    <definedName name="SANITNOVATOT_11">#REF!</definedName>
    <definedName name="SAOG7">#REF!</definedName>
    <definedName name="SAOG7OCTUBRE">#REF!</definedName>
    <definedName name="sapa">#REF!</definedName>
    <definedName name="sardinel">#REF!</definedName>
    <definedName name="SARDINELV">#REF!</definedName>
    <definedName name="sasa">#REF!</definedName>
    <definedName name="SAX">#REF!</definedName>
    <definedName name="SB">#REF!</definedName>
    <definedName name="sbe">#REF!</definedName>
    <definedName name="Sbf">#REF!</definedName>
    <definedName name="sbgfbgdr" localSheetId="10" hidden="1">{"via1",#N/A,TRUE,"general";"via2",#N/A,TRUE,"general";"via3",#N/A,TRUE,"general"}</definedName>
    <definedName name="sbgfbgdr" localSheetId="2" hidden="1">{"via1",#N/A,TRUE,"general";"via2",#N/A,TRUE,"general";"via3",#N/A,TRUE,"general"}</definedName>
    <definedName name="sbgfbgdr">#REF!</definedName>
    <definedName name="SBS">#REF!</definedName>
    <definedName name="SbtPpto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I">#REF!</definedName>
    <definedName name="SContLab">#REF!</definedName>
    <definedName name="SContParts">#REF!</definedName>
    <definedName name="scope">#REF!</definedName>
    <definedName name="scope1">#REF!</definedName>
    <definedName name="scsaas">#REF!</definedName>
    <definedName name="sd" localSheetId="5">#REF!</definedName>
    <definedName name="sd">#REF!</definedName>
    <definedName name="sdaf" localSheetId="10" hidden="1">{"via1",#N/A,TRUE,"general";"via2",#N/A,TRUE,"general";"via3",#N/A,TRUE,"general"}</definedName>
    <definedName name="sdaf" localSheetId="2" hidden="1">{"via1",#N/A,TRUE,"general";"via2",#N/A,TRUE,"general";"via3",#N/A,TRUE,"general"}</definedName>
    <definedName name="sdaf">#REF!</definedName>
    <definedName name="sdas" localSheetId="10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>#REF!</definedName>
    <definedName name="sdasdf" localSheetId="10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>#REF!</definedName>
    <definedName name="SDCDSCT" localSheetId="10" hidden="1">{"TAB1",#N/A,TRUE,"GENERAL";"TAB2",#N/A,TRUE,"GENERAL";"TAB3",#N/A,TRUE,"GENERAL";"TAB4",#N/A,TRUE,"GENERAL";"TAB5",#N/A,TRUE,"GENERAL"}</definedName>
    <definedName name="SDCDSCT" localSheetId="2" hidden="1">{"TAB1",#N/A,TRUE,"GENERAL";"TAB2",#N/A,TRUE,"GENERAL";"TAB3",#N/A,TRUE,"GENERAL";"TAB4",#N/A,TRUE,"GENERAL";"TAB5",#N/A,TRUE,"GENERAL"}</definedName>
    <definedName name="SDCDSCT">#REF!</definedName>
    <definedName name="SDDSAFF" localSheetId="10" hidden="1">{#N/A,#N/A,TRUE,"1842CWN0"}</definedName>
    <definedName name="SDDSAFF" localSheetId="2" hidden="1">{#N/A,#N/A,TRUE,"1842CWN0"}</definedName>
    <definedName name="SDDSAFF">#REF!</definedName>
    <definedName name="SDE">#REF!</definedName>
    <definedName name="sdf" localSheetId="5">#REF!</definedName>
    <definedName name="sdf">#REF!</definedName>
    <definedName name="SDFAJHAEYH">#REF!</definedName>
    <definedName name="sdfbasdfb">#REF!</definedName>
    <definedName name="SDFBHDAGN">#REF!</definedName>
    <definedName name="SDFCE" localSheetId="10" hidden="1">{"TAB1",#N/A,TRUE,"GENERAL";"TAB2",#N/A,TRUE,"GENERAL";"TAB3",#N/A,TRUE,"GENERAL";"TAB4",#N/A,TRUE,"GENERAL";"TAB5",#N/A,TRUE,"GENERAL"}</definedName>
    <definedName name="SDFCE" localSheetId="2" hidden="1">{"TAB1",#N/A,TRUE,"GENERAL";"TAB2",#N/A,TRUE,"GENERAL";"TAB3",#N/A,TRUE,"GENERAL";"TAB4",#N/A,TRUE,"GENERAL";"TAB5",#N/A,TRUE,"GENERAL"}</definedName>
    <definedName name="SDFCE">#REF!</definedName>
    <definedName name="sdfd" localSheetId="10" hidden="1">{"via1",#N/A,TRUE,"general";"via2",#N/A,TRUE,"general";"via3",#N/A,TRUE,"general"}</definedName>
    <definedName name="sdfd" localSheetId="2" hidden="1">{"via1",#N/A,TRUE,"general";"via2",#N/A,TRUE,"general";"via3",#N/A,TRUE,"general"}</definedName>
    <definedName name="sdfd">#REF!</definedName>
    <definedName name="SDFDG" localSheetId="10" hidden="1">{#N/A,#N/A,TRUE,"1842CWN0"}</definedName>
    <definedName name="SDFDG" localSheetId="2" hidden="1">{#N/A,#N/A,TRUE,"1842CWN0"}</definedName>
    <definedName name="SDFDG">#REF!</definedName>
    <definedName name="sdfds" localSheetId="10" hidden="1">{"via1",#N/A,TRUE,"general";"via2",#N/A,TRUE,"general";"via3",#N/A,TRUE,"general"}</definedName>
    <definedName name="sdfds" localSheetId="2" hidden="1">{"via1",#N/A,TRUE,"general";"via2",#N/A,TRUE,"general";"via3",#N/A,TRUE,"general"}</definedName>
    <definedName name="sdfds">#REF!</definedName>
    <definedName name="SDFDSO" localSheetId="10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>#REF!</definedName>
    <definedName name="sdfdstp" localSheetId="10" hidden="1">{"TAB1",#N/A,TRUE,"GENERAL";"TAB2",#N/A,TRUE,"GENERAL";"TAB3",#N/A,TRUE,"GENERAL";"TAB4",#N/A,TRUE,"GENERAL";"TAB5",#N/A,TRUE,"GENERAL"}</definedName>
    <definedName name="sdfdstp" localSheetId="2" hidden="1">{"TAB1",#N/A,TRUE,"GENERAL";"TAB2",#N/A,TRUE,"GENERAL";"TAB3",#N/A,TRUE,"GENERAL";"TAB4",#N/A,TRUE,"GENERAL";"TAB5",#N/A,TRUE,"GENERAL"}</definedName>
    <definedName name="sdfdstp">#REF!</definedName>
    <definedName name="SDFEO" localSheetId="10" hidden="1">{"via1",#N/A,TRUE,"general";"via2",#N/A,TRUE,"general";"via3",#N/A,TRUE,"general"}</definedName>
    <definedName name="SDFEO" localSheetId="2" hidden="1">{"via1",#N/A,TRUE,"general";"via2",#N/A,TRUE,"general";"via3",#N/A,TRUE,"general"}</definedName>
    <definedName name="SDFEO">#REF!</definedName>
    <definedName name="sdfg" localSheetId="10" hidden="1">{"TAB1",#N/A,TRUE,"GENERAL";"TAB2",#N/A,TRUE,"GENERAL";"TAB3",#N/A,TRUE,"GENERAL";"TAB4",#N/A,TRUE,"GENERAL";"TAB5",#N/A,TRUE,"GENERAL"}</definedName>
    <definedName name="sdfg" localSheetId="2" hidden="1">{"TAB1",#N/A,TRUE,"GENERAL";"TAB2",#N/A,TRUE,"GENERAL";"TAB3",#N/A,TRUE,"GENERAL";"TAB4",#N/A,TRUE,"GENERAL";"TAB5",#N/A,TRUE,"GENERAL"}</definedName>
    <definedName name="sdfg">#REF!</definedName>
    <definedName name="sdfgdsfk" localSheetId="10" hidden="1">{"via1",#N/A,TRUE,"general";"via2",#N/A,TRUE,"general";"via3",#N/A,TRUE,"general"}</definedName>
    <definedName name="sdfgdsfk" localSheetId="2" hidden="1">{"via1",#N/A,TRUE,"general";"via2",#N/A,TRUE,"general";"via3",#N/A,TRUE,"general"}</definedName>
    <definedName name="sdfgdsfk">#REF!</definedName>
    <definedName name="sdfgsfgh">#REF!</definedName>
    <definedName name="sdfgsg" localSheetId="10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>#REF!</definedName>
    <definedName name="sdfjhdtghdf">#REF!</definedName>
    <definedName name="SDFLJK" localSheetId="10" hidden="1">{"TAB1",#N/A,TRUE,"GENERAL";"TAB2",#N/A,TRUE,"GENERAL";"TAB3",#N/A,TRUE,"GENERAL";"TAB4",#N/A,TRUE,"GENERAL";"TAB5",#N/A,TRUE,"GENERAL"}</definedName>
    <definedName name="SDFLJK" localSheetId="2" hidden="1">{"TAB1",#N/A,TRUE,"GENERAL";"TAB2",#N/A,TRUE,"GENERAL";"TAB3",#N/A,TRUE,"GENERAL";"TAB4",#N/A,TRUE,"GENERAL";"TAB5",#N/A,TRUE,"GENERAL"}</definedName>
    <definedName name="SDFLJK">#REF!</definedName>
    <definedName name="sdfsd">#REF!</definedName>
    <definedName name="sdfsd4" localSheetId="10" hidden="1">{"via1",#N/A,TRUE,"general";"via2",#N/A,TRUE,"general";"via3",#N/A,TRUE,"general"}</definedName>
    <definedName name="sdfsd4" localSheetId="2" hidden="1">{"via1",#N/A,TRUE,"general";"via2",#N/A,TRUE,"general";"via3",#N/A,TRUE,"general"}</definedName>
    <definedName name="sdfsd4">#REF!</definedName>
    <definedName name="SDFSDF" localSheetId="10" hidden="1">{"TAB1",#N/A,TRUE,"GENERAL";"TAB2",#N/A,TRUE,"GENERAL";"TAB3",#N/A,TRUE,"GENERAL";"TAB4",#N/A,TRUE,"GENERAL";"TAB5",#N/A,TRUE,"GENERAL"}</definedName>
    <definedName name="SDFSDF" localSheetId="2" hidden="1">{"TAB1",#N/A,TRUE,"GENERAL";"TAB2",#N/A,TRUE,"GENERAL";"TAB3",#N/A,TRUE,"GENERAL";"TAB4",#N/A,TRUE,"GENERAL";"TAB5",#N/A,TRUE,"GENERAL"}</definedName>
    <definedName name="SDFSDF">#REF!</definedName>
    <definedName name="sdfsdfb" localSheetId="10" hidden="1">{"via1",#N/A,TRUE,"general";"via2",#N/A,TRUE,"general";"via3",#N/A,TRUE,"general"}</definedName>
    <definedName name="sdfsdfb" localSheetId="2" hidden="1">{"via1",#N/A,TRUE,"general";"via2",#N/A,TRUE,"general";"via3",#N/A,TRUE,"general"}</definedName>
    <definedName name="sdfsdfb">#REF!</definedName>
    <definedName name="sdfsdgg" localSheetId="10" hidden="1">{#N/A,#N/A,TRUE,"INGENIERIA";#N/A,#N/A,TRUE,"COMPRAS";#N/A,#N/A,TRUE,"DIRECCION";#N/A,#N/A,TRUE,"RESUMEN"}</definedName>
    <definedName name="sdfsdgg" localSheetId="2" hidden="1">{#N/A,#N/A,TRUE,"INGENIERIA";#N/A,#N/A,TRUE,"COMPRAS";#N/A,#N/A,TRUE,"DIRECCION";#N/A,#N/A,TRUE,"RESUMEN"}</definedName>
    <definedName name="sdfsdgg">#REF!</definedName>
    <definedName name="SDFSF" localSheetId="10" hidden="1">{"TAB1",#N/A,TRUE,"GENERAL";"TAB2",#N/A,TRUE,"GENERAL";"TAB3",#N/A,TRUE,"GENERAL";"TAB4",#N/A,TRUE,"GENERAL";"TAB5",#N/A,TRUE,"GENERAL"}</definedName>
    <definedName name="SDFSF" localSheetId="2" hidden="1">{"TAB1",#N/A,TRUE,"GENERAL";"TAB2",#N/A,TRUE,"GENERAL";"TAB3",#N/A,TRUE,"GENERAL";"TAB4",#N/A,TRUE,"GENERAL";"TAB5",#N/A,TRUE,"GENERAL"}</definedName>
    <definedName name="SDFSF">#REF!</definedName>
    <definedName name="sdfsv" localSheetId="10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>#REF!</definedName>
    <definedName name="sdfvbsfb">#REF!</definedName>
    <definedName name="SDG">#REF!</definedName>
    <definedName name="sdgfd" localSheetId="10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>#REF!</definedName>
    <definedName name="sdgfgp" localSheetId="10" hidden="1">{"via1",#N/A,TRUE,"general";"via2",#N/A,TRUE,"general";"via3",#N/A,TRUE,"general"}</definedName>
    <definedName name="sdgfgp" localSheetId="2" hidden="1">{"via1",#N/A,TRUE,"general";"via2",#N/A,TRUE,"general";"via3",#N/A,TRUE,"general"}</definedName>
    <definedName name="sdgfgp">#REF!</definedName>
    <definedName name="sdgfiu" localSheetId="10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>#REF!</definedName>
    <definedName name="sdgksgflshgfkjgfkbvkhgdfkjahsdflhaksgfsdhfgk">#REF!</definedName>
    <definedName name="sdgsd" localSheetId="10" hidden="1">{"TAB1",#N/A,TRUE,"GENERAL";"TAB2",#N/A,TRUE,"GENERAL";"TAB3",#N/A,TRUE,"GENERAL";"TAB4",#N/A,TRUE,"GENERAL";"TAB5",#N/A,TRUE,"GENERAL"}</definedName>
    <definedName name="sdgsd" localSheetId="2" hidden="1">{"TAB1",#N/A,TRUE,"GENERAL";"TAB2",#N/A,TRUE,"GENERAL";"TAB3",#N/A,TRUE,"GENERAL";"TAB4",#N/A,TRUE,"GENERAL";"TAB5",#N/A,TRUE,"GENERAL"}</definedName>
    <definedName name="sdgsd">#REF!</definedName>
    <definedName name="sdgsg" localSheetId="10" hidden="1">{"via1",#N/A,TRUE,"general";"via2",#N/A,TRUE,"general";"via3",#N/A,TRUE,"general"}</definedName>
    <definedName name="sdgsg" localSheetId="2" hidden="1">{"via1",#N/A,TRUE,"general";"via2",#N/A,TRUE,"general";"via3",#N/A,TRUE,"general"}</definedName>
    <definedName name="sdgsg">#REF!</definedName>
    <definedName name="SDIKOM" localSheetId="10" hidden="1">{"TAB1",#N/A,TRUE,"GENERAL";"TAB2",#N/A,TRUE,"GENERAL";"TAB3",#N/A,TRUE,"GENERAL";"TAB4",#N/A,TRUE,"GENERAL";"TAB5",#N/A,TRUE,"GENERAL"}</definedName>
    <definedName name="SDIKOM" localSheetId="2" hidden="1">{"TAB1",#N/A,TRUE,"GENERAL";"TAB2",#N/A,TRUE,"GENERAL";"TAB3",#N/A,TRUE,"GENERAL";"TAB4",#N/A,TRUE,"GENERAL";"TAB5",#N/A,TRUE,"GENERAL"}</definedName>
    <definedName name="SDIKOM">#REF!</definedName>
    <definedName name="sdsd">#REF!</definedName>
    <definedName name="sdsdfh" localSheetId="10" hidden="1">{"via1",#N/A,TRUE,"general";"via2",#N/A,TRUE,"general";"via3",#N/A,TRUE,"general"}</definedName>
    <definedName name="sdsdfh" localSheetId="2" hidden="1">{"via1",#N/A,TRUE,"general";"via2",#N/A,TRUE,"general";"via3",#N/A,TRUE,"general"}</definedName>
    <definedName name="sdsdfh">#REF!</definedName>
    <definedName name="sdsdfsdff" localSheetId="10" hidden="1">{#N/A,#N/A,TRUE,"1842CWN0"}</definedName>
    <definedName name="sdsdfsdff" localSheetId="2" hidden="1">{#N/A,#N/A,TRUE,"1842CWN0"}</definedName>
    <definedName name="sdsdfsdff">#REF!</definedName>
    <definedName name="sdsds">#REF!</definedName>
    <definedName name="SE" localSheetId="5">#REF!</definedName>
    <definedName name="SE">#REF!</definedName>
    <definedName name="Secador_mano_ExcelSMO3I" localSheetId="5">#REF!</definedName>
    <definedName name="Secador_mano_ExcelSMO3I">#REF!</definedName>
    <definedName name="seccion1">#REF!</definedName>
    <definedName name="seccion2">#REF!</definedName>
    <definedName name="Seccionador_de_Maniobras_de_17.5_KV_630_A">#REF!</definedName>
    <definedName name="SECRETARIA">#REF!</definedName>
    <definedName name="SECTOR">#REF!</definedName>
    <definedName name="sed">#REF!</definedName>
    <definedName name="SEG">#REF!</definedName>
    <definedName name="SEGISS">#REF!</definedName>
    <definedName name="Seguetas">#REF!</definedName>
    <definedName name="segundo">#REF!</definedName>
    <definedName name="Segundos">#REF!</definedName>
    <definedName name="Seguridad">#REF!</definedName>
    <definedName name="Seguro">#REF!</definedName>
    <definedName name="SeguroCostos">#REF!</definedName>
    <definedName name="seis">#REF!</definedName>
    <definedName name="seisC">#REF!</definedName>
    <definedName name="seisC1">#REF!</definedName>
    <definedName name="seisC2">#REF!</definedName>
    <definedName name="seisC3">#REF!</definedName>
    <definedName name="selalternativas">#REF!</definedName>
    <definedName name="SELECCION">#REF!</definedName>
    <definedName name="Selector_voltimetro_7_posiciones">#REF!</definedName>
    <definedName name="Selector_voltimetro_7_posiciones_11">#REF!</definedName>
    <definedName name="Sellador_para_madera">#REF!</definedName>
    <definedName name="Sellador_piso_granito">#REF!</definedName>
    <definedName name="Sellador_piso_granito_11">#REF!</definedName>
    <definedName name="SELLANTE_ELASTICO__PARA_CUBIERTAS___TUBO_600_CC">#REF!</definedName>
    <definedName name="SEM_DEL_MES">#REF!</definedName>
    <definedName name="SEMANA">#REF!</definedName>
    <definedName name="SEMANA_C3">#REF!</definedName>
    <definedName name="SEMANAS">#REF!</definedName>
    <definedName name="Semanas_mes">#REF!</definedName>
    <definedName name="sena">#REF!</definedName>
    <definedName name="sencount" hidden="1">1</definedName>
    <definedName name="SEÑAL">#REF!</definedName>
    <definedName name="Señalizacion_con_cinta" localSheetId="5">#REF!</definedName>
    <definedName name="Señalizacion_con_cinta">#REF!</definedName>
    <definedName name="SEP">#REF!</definedName>
    <definedName name="sep00">#REF!</definedName>
    <definedName name="Sepjv2">#REF!</definedName>
    <definedName name="SepOct">#REF!</definedName>
    <definedName name="SepOct_C">#REF!</definedName>
    <definedName name="septdetail">#REF!</definedName>
    <definedName name="septico">#REF!</definedName>
    <definedName name="septtb">#REF!</definedName>
    <definedName name="SequenceF">#REF!</definedName>
    <definedName name="SERO">#N/A</definedName>
    <definedName name="SERO_10">#N/A</definedName>
    <definedName name="SERO_3">#N/A</definedName>
    <definedName name="SERO_4">#N/A</definedName>
    <definedName name="SERO_5">#N/A</definedName>
    <definedName name="SERO_6">#N/A</definedName>
    <definedName name="SERO_7">#N/A</definedName>
    <definedName name="SERO_8">#N/A</definedName>
    <definedName name="SERO_9">#N/A</definedName>
    <definedName name="Servicio_de_Volqueta">#REF!</definedName>
    <definedName name="servicioingreso">#REF!</definedName>
    <definedName name="ServicioSurentingExpress">#REF!</definedName>
    <definedName name="servicioutilidad">#REF!</definedName>
    <definedName name="ServicioVehSustituto">#REF!</definedName>
    <definedName name="ses">#REF!</definedName>
    <definedName name="sesa">#REF!</definedName>
    <definedName name="SESE">#REF!</definedName>
    <definedName name="setrj" localSheetId="10" hidden="1">{"via1",#N/A,TRUE,"general";"via2",#N/A,TRUE,"general";"via3",#N/A,TRUE,"general"}</definedName>
    <definedName name="setrj" localSheetId="2" hidden="1">{"via1",#N/A,TRUE,"general";"via2",#N/A,TRUE,"general";"via3",#N/A,TRUE,"general"}</definedName>
    <definedName name="setrj">#REF!</definedName>
    <definedName name="sett" localSheetId="10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>#REF!</definedName>
    <definedName name="SEVER">#REF!</definedName>
    <definedName name="SF">#REF!</definedName>
    <definedName name="SFADHADTH">#REF!</definedName>
    <definedName name="SFAHDADHB">#REF!</definedName>
    <definedName name="sfasf" localSheetId="10" hidden="1">{"TAB1",#N/A,TRUE,"GENERAL";"TAB2",#N/A,TRUE,"GENERAL";"TAB3",#N/A,TRUE,"GENERAL";"TAB4",#N/A,TRUE,"GENERAL";"TAB5",#N/A,TRUE,"GENERAL"}</definedName>
    <definedName name="sfasf" localSheetId="2" hidden="1">{"TAB1",#N/A,TRUE,"GENERAL";"TAB2",#N/A,TRUE,"GENERAL";"TAB3",#N/A,TRUE,"GENERAL";"TAB4",#N/A,TRUE,"GENERAL";"TAB5",#N/A,TRUE,"GENERAL"}</definedName>
    <definedName name="sfasf">#REF!</definedName>
    <definedName name="sfbadsb">#REF!</definedName>
    <definedName name="sfbvsfb">#REF!</definedName>
    <definedName name="sfbvsfvb">#REF!</definedName>
    <definedName name="SFD_5">#REF!</definedName>
    <definedName name="sfdh">#REF!</definedName>
    <definedName name="SFDHNADGHJ">#REF!</definedName>
    <definedName name="sfdhnjbfs">#REF!</definedName>
    <definedName name="sfgbsdf">#REF!</definedName>
    <definedName name="SFGS5616851">#REF!</definedName>
    <definedName name="SFHA">#REF!</definedName>
    <definedName name="sfhbx">#REF!</definedName>
    <definedName name="sfhdfhdgh">#REF!</definedName>
    <definedName name="SFHDGASHGASD">#REF!</definedName>
    <definedName name="SFHKJSFJKSY">#REF!</definedName>
    <definedName name="SFHSGFH" localSheetId="10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>#REF!</definedName>
    <definedName name="SFJSFJSRYJ">#REF!</definedName>
    <definedName name="SFJSFKJMSF">#REF!</definedName>
    <definedName name="sfjsryury">#REF!</definedName>
    <definedName name="sfNAdjh">#REF!</definedName>
    <definedName name="sfsd" localSheetId="10" hidden="1">{"via1",#N/A,TRUE,"general";"via2",#N/A,TRUE,"general";"via3",#N/A,TRUE,"general"}</definedName>
    <definedName name="sfsd" localSheetId="2" hidden="1">{"via1",#N/A,TRUE,"general";"via2",#N/A,TRUE,"general";"via3",#N/A,TRUE,"general"}</definedName>
    <definedName name="sfsd">#REF!</definedName>
    <definedName name="sfsdf" localSheetId="10" hidden="1">{"TAB1",#N/A,TRUE,"GENERAL";"TAB2",#N/A,TRUE,"GENERAL";"TAB3",#N/A,TRUE,"GENERAL";"TAB4",#N/A,TRUE,"GENERAL";"TAB5",#N/A,TRUE,"GENERAL"}</definedName>
    <definedName name="sfsdf" localSheetId="2" hidden="1">{"TAB1",#N/A,TRUE,"GENERAL";"TAB2",#N/A,TRUE,"GENERAL";"TAB3",#N/A,TRUE,"GENERAL";"TAB4",#N/A,TRUE,"GENERAL";"TAB5",#N/A,TRUE,"GENERAL"}</definedName>
    <definedName name="sfsdf">#REF!</definedName>
    <definedName name="sfsdferg" localSheetId="10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>#REF!</definedName>
    <definedName name="sfsdfs" localSheetId="10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>#REF!</definedName>
    <definedName name="sfsfvbsf">#REF!</definedName>
    <definedName name="sfujryi">#REF!</definedName>
    <definedName name="sfvbfsvb">#REF!</definedName>
    <definedName name="sfvbsvb">#REF!</definedName>
    <definedName name="Sg">#REF!</definedName>
    <definedName name="SGET">#REF!</definedName>
    <definedName name="SGI_V_INDICES_CIRCUITO_CAUSA" localSheetId="5">#REF!</definedName>
    <definedName name="SGI_V_INDICES_CIRCUITO_CAUSA">#REF!</definedName>
    <definedName name="SGJRWYJSJ">#REF!</definedName>
    <definedName name="sgnkjfhjk">#REF!</definedName>
    <definedName name="sgs">#REF!</definedName>
    <definedName name="Sh">#REF!</definedName>
    <definedName name="Share">#REF!</definedName>
    <definedName name="SHARED_FORMULA_0">#N/A</definedName>
    <definedName name="SHARED_FORMULA_1">#N/A</definedName>
    <definedName name="SHARED_FORMULA_21" localSheetId="10">#N/A</definedName>
    <definedName name="SHARED_FORMULA_21" localSheetId="2">#N/A</definedName>
    <definedName name="SHARED_FORMULA_21">#REF!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hip_terms">#REF!</definedName>
    <definedName name="SHIP_VIA">#REF!</definedName>
    <definedName name="Shovel_1">#REF!</definedName>
    <definedName name="Shovel_2">#REF!</definedName>
    <definedName name="Shovel_3">#REF!</definedName>
    <definedName name="Shovel_4">#REF!</definedName>
    <definedName name="Shovel_5">#REF!</definedName>
    <definedName name="show_all">#REF!</definedName>
    <definedName name="si">#REF!</definedName>
    <definedName name="SI_10">#N/A</definedName>
    <definedName name="SI_3">#N/A</definedName>
    <definedName name="SI_4">#N/A</definedName>
    <definedName name="SI_5">#N/A</definedName>
    <definedName name="SI_6">#N/A</definedName>
    <definedName name="SI_7">#N/A</definedName>
    <definedName name="SI_8">#N/A</definedName>
    <definedName name="SI_9">#N/A</definedName>
    <definedName name="Siamesa_incluye_valvulas">#REF!</definedName>
    <definedName name="Siembra_por_Unidad">#REF!</definedName>
    <definedName name="Sifón__PVC_2">#REF!</definedName>
    <definedName name="Sifón__PVC_2_11">#REF!</definedName>
    <definedName name="Sifón__PVC_3">#REF!</definedName>
    <definedName name="Sifón__PVC_3_11">#REF!</definedName>
    <definedName name="SIFON_180_2">#REF!</definedName>
    <definedName name="Sifón_c_x_c_sanitario_2">#REF!</definedName>
    <definedName name="Sifón_c_x_c_sanitario_3">#REF!</definedName>
    <definedName name="Sifón_c_x_c_sanitario_4">#REF!</definedName>
    <definedName name="Sifón_c_x_c_sanitario_6">#REF!</definedName>
    <definedName name="Sifon_en_P_Ref._93510_000_000">#REF!</definedName>
    <definedName name="Sifón_PVC_sanitario_2">#REF!</definedName>
    <definedName name="Sifon_PVC_sanitario_3">#REF!</definedName>
    <definedName name="Sifón_sanitario_P.V.C._3">#REF!</definedName>
    <definedName name="sifones_cromados">#REF!</definedName>
    <definedName name="SiglaPrestador">#REF!</definedName>
    <definedName name="SIKA">#REF!</definedName>
    <definedName name="Sika_1">#REF!</definedName>
    <definedName name="Sika_1__mortero">#REF!</definedName>
    <definedName name="Sika_1__mortero_11">#REF!</definedName>
    <definedName name="Sika_impermeabilizante_integral">#REF!</definedName>
    <definedName name="Sika_piso_40_Rojo">#REF!</definedName>
    <definedName name="Sika_transparente">#REF!</definedName>
    <definedName name="SIKADUR">#REF!</definedName>
    <definedName name="Silicona">#REF!</definedName>
    <definedName name="Siliconite">#REF!</definedName>
    <definedName name="SILLA10X6">#N/A</definedName>
    <definedName name="SILLAS">#N/A</definedName>
    <definedName name="Silletería_Tandem.">#REF!</definedName>
    <definedName name="Sim_Model_Input_1">#REF!</definedName>
    <definedName name="Sim_Model_Input_4">#REF!</definedName>
    <definedName name="Sim_Model_Output_1">#REF!</definedName>
    <definedName name="Sincelejo">#REF!</definedName>
    <definedName name="SINGOLO">#REF!</definedName>
    <definedName name="SINMEDFAM">#REF!</definedName>
    <definedName name="Sinnombre">#REF!</definedName>
    <definedName name="SISISIS">#N/A</definedName>
    <definedName name="SISISIS_10">#N/A</definedName>
    <definedName name="SISISIS_3">#N/A</definedName>
    <definedName name="SISISIS_4">#N/A</definedName>
    <definedName name="SISISIS_5">#N/A</definedName>
    <definedName name="SISISIS_6">#N/A</definedName>
    <definedName name="SISISIS_7">#N/A</definedName>
    <definedName name="SISISIS_8">#N/A</definedName>
    <definedName name="SISISIS_9">#N/A</definedName>
    <definedName name="Sist._Mod._Estant_colgant">#REF!</definedName>
    <definedName name="Sist._Mod._Estant_rodante">#REF!</definedName>
    <definedName name="Sitio">#REF!</definedName>
    <definedName name="SJ">#REF!</definedName>
    <definedName name="sk">#REF!</definedName>
    <definedName name="SL">#REF!</definedName>
    <definedName name="SLube">#REF!</definedName>
    <definedName name="SM">#REF!</definedName>
    <definedName name="SMAEMP">#REF!</definedName>
    <definedName name="SMAGRAVA">#REF!</definedName>
    <definedName name="SMAIMP">#REF!</definedName>
    <definedName name="SMAL">#REF!</definedName>
    <definedName name="SMBORD">#REF!</definedName>
    <definedName name="SMCARC">#REF!</definedName>
    <definedName name="SMCUN">#REF!</definedName>
    <definedName name="SMDES">#REF!</definedName>
    <definedName name="Smlv">#REF!</definedName>
    <definedName name="smlv01">#REF!</definedName>
    <definedName name="smlv2001">#REF!</definedName>
    <definedName name="SMML">#REF!</definedName>
    <definedName name="SMVPLACA">#REF!</definedName>
    <definedName name="sn">#REF!</definedName>
    <definedName name="SNRELLENO">#REF!</definedName>
    <definedName name="snw">#REF!</definedName>
    <definedName name="sñ">#REF!</definedName>
    <definedName name="so">#REF!</definedName>
    <definedName name="Soat">#REF!</definedName>
    <definedName name="SoatCostos">#REF!</definedName>
    <definedName name="Sobrante">#REF!</definedName>
    <definedName name="SOBRE2H">#REF!</definedName>
    <definedName name="SOBREANCHO">#REF!</definedName>
    <definedName name="SOBRECIMIEN20">#REF!</definedName>
    <definedName name="SOBRECIMIEN20_11">#REF!</definedName>
    <definedName name="sobrecimiento">#REF!</definedName>
    <definedName name="SOCIAL" localSheetId="5">#REF!</definedName>
    <definedName name="SOCIAL">#REF!</definedName>
    <definedName name="SOCIO">#REF!</definedName>
    <definedName name="Socket_tubo_20_watios">#REF!</definedName>
    <definedName name="SOHaul">#REF!</definedName>
    <definedName name="SOL">#REF!</definedName>
    <definedName name="SOLADO">#REF!</definedName>
    <definedName name="soladov">#REF!</definedName>
    <definedName name="SOLD._4_">#REF!</definedName>
    <definedName name="SOLD._6_">#REF!</definedName>
    <definedName name="SOLD._8_">#REF!</definedName>
    <definedName name="SOLDA">#REF!</definedName>
    <definedName name="Soldador">#REF!</definedName>
    <definedName name="Soldador_1A">#REF!</definedName>
    <definedName name="SOLDADURA">#REF!</definedName>
    <definedName name="Soldadura_1_8">#REF!</definedName>
    <definedName name="Soldadura_CADWELD_No_95">#REF!</definedName>
    <definedName name="Soldadura_cawell">#REF!</definedName>
    <definedName name="Soldadura_CPVC_400903">#REF!</definedName>
    <definedName name="Soldadura_de_estaño_para_cobre">#REF!</definedName>
    <definedName name="Soldadura_electrica">#REF!</definedName>
    <definedName name="SOLDADURA_ELECTRICA__6011_x_1_8">#REF!</definedName>
    <definedName name="Soldadura_eléctrica_004___323">#REF!</definedName>
    <definedName name="Soldadura_estaño_para_cobre">#REF!</definedName>
    <definedName name="Soldadura_Exotermica_115_Gm">#REF!</definedName>
    <definedName name="Soldadura_liquida_P.V.C._3_4">#REF!</definedName>
    <definedName name="Soldadura_P.V.C._liquida_1_4">#REF!</definedName>
    <definedName name="SOLDADURA_PVC">#REF!</definedName>
    <definedName name="Soldadura_PVC__1_4_Galon">#REF!</definedName>
    <definedName name="Soldadura_SP___13_1_8">#REF!</definedName>
    <definedName name="Soldadura_West_arco">#REF!</definedName>
    <definedName name="Soldadura_y_limpiador_PVC">#REF!</definedName>
    <definedName name="Soldadura_y_limpiador_PVC_11">#REF!</definedName>
    <definedName name="Solids.SG">#REF!</definedName>
    <definedName name="solo">#REF!</definedName>
    <definedName name="Sop">#REF!</definedName>
    <definedName name="SOPCON">#REF!</definedName>
    <definedName name="SopDef">#REF!</definedName>
    <definedName name="SopDef2002">#REF!</definedName>
    <definedName name="SopDef2003">#REF!</definedName>
    <definedName name="Soporte_Colgante_Tipo_Clevis_de_1_2__a_1_1_2">#REF!</definedName>
    <definedName name="Soporte_Colgante_Tipo_Clevis_de_2__a_4">#REF!</definedName>
    <definedName name="Soporte_Colgante_Tipo_Clevis_de_6">#REF!</definedName>
    <definedName name="Soporte_metálico">#REF!</definedName>
    <definedName name="SopPuc2002">#REF!</definedName>
    <definedName name="SopPuc2003">#REF!</definedName>
    <definedName name="SOSO" hidden="1">#REF!</definedName>
    <definedName name="Spanner_Auto_File">"F:\Proyectos\CEI\Tunja-Barbosa\tra2b.x2a"</definedName>
    <definedName name="Spanner_Auto_Select">#REF!</definedName>
    <definedName name="spread">#REF!</definedName>
    <definedName name="SpreadDesctos">#REF!</definedName>
    <definedName name="SpreadFcro">#REF!</definedName>
    <definedName name="SpreadServicios">#REF!</definedName>
    <definedName name="Spreadsheet_name">#REF!</definedName>
    <definedName name="SpreadTotal">#REF!</definedName>
    <definedName name="Sprinkler_PENDENT_57_y_68_grados">#REF!</definedName>
    <definedName name="sr">#REF!</definedName>
    <definedName name="SRandM">#REF!</definedName>
    <definedName name="srtgjsrj">#REF!</definedName>
    <definedName name="srwrwr" localSheetId="10" hidden="1">{"TAB1",#N/A,TRUE,"GENERAL";"TAB2",#N/A,TRUE,"GENERAL";"TAB3",#N/A,TRUE,"GENERAL";"TAB4",#N/A,TRUE,"GENERAL";"TAB5",#N/A,TRUE,"GENERAL"}</definedName>
    <definedName name="srwrwr" localSheetId="2" hidden="1">{"TAB1",#N/A,TRUE,"GENERAL";"TAB2",#N/A,TRUE,"GENERAL";"TAB3",#N/A,TRUE,"GENERAL";"TAB4",#N/A,TRUE,"GENERAL";"TAB5",#N/A,TRUE,"GENERAL"}</definedName>
    <definedName name="srwrwr">#REF!</definedName>
    <definedName name="sryj">#REF!</definedName>
    <definedName name="SS" localSheetId="5">#REF!</definedName>
    <definedName name="SS">#REF!</definedName>
    <definedName name="SS_AVG_SIZE">#REF!</definedName>
    <definedName name="SS_WELDING">#REF!</definedName>
    <definedName name="ssa">#REF!</definedName>
    <definedName name="ssadawdad">#REF!</definedName>
    <definedName name="SSDFsdf">#REF!</definedName>
    <definedName name="SSDSD">#REF!</definedName>
    <definedName name="SSERD">#REF!</definedName>
    <definedName name="ssh">#REF!</definedName>
    <definedName name="sss" localSheetId="10">MODULO10.auto_abrir</definedName>
    <definedName name="sss" localSheetId="2">MODULO10.auto_abrir</definedName>
    <definedName name="sss">#REF!</definedName>
    <definedName name="SSSS" localSheetId="10">#N/A</definedName>
    <definedName name="SSSS" localSheetId="2">#N/A</definedName>
    <definedName name="ssss">#REF!</definedName>
    <definedName name="sssss" localSheetId="10" hidden="1">{"TAB1",#N/A,TRUE,"GENERAL";"TAB2",#N/A,TRUE,"GENERAL";"TAB3",#N/A,TRUE,"GENERAL";"TAB4",#N/A,TRUE,"GENERAL";"TAB5",#N/A,TRUE,"GENERAL"}</definedName>
    <definedName name="sssss" localSheetId="2" hidden="1">{"TAB1",#N/A,TRUE,"GENERAL";"TAB2",#N/A,TRUE,"GENERAL";"TAB3",#N/A,TRUE,"GENERAL";"TAB4",#N/A,TRUE,"GENERAL";"TAB5",#N/A,TRUE,"GENERAL"}</definedName>
    <definedName name="sssss">#REF!</definedName>
    <definedName name="sssss7" localSheetId="10" hidden="1">{"via1",#N/A,TRUE,"general";"via2",#N/A,TRUE,"general";"via3",#N/A,TRUE,"general"}</definedName>
    <definedName name="sssss7" localSheetId="2" hidden="1">{"via1",#N/A,TRUE,"general";"via2",#N/A,TRUE,"general";"via3",#N/A,TRUE,"general"}</definedName>
    <definedName name="sssss7">#REF!</definedName>
    <definedName name="sssssa" localSheetId="10" hidden="1">{"TAB1",#N/A,TRUE,"GENERAL";"TAB2",#N/A,TRUE,"GENERAL";"TAB3",#N/A,TRUE,"GENERAL";"TAB4",#N/A,TRUE,"GENERAL";"TAB5",#N/A,TRUE,"GENERAL"}</definedName>
    <definedName name="sssssa" localSheetId="2" hidden="1">{"TAB1",#N/A,TRUE,"GENERAL";"TAB2",#N/A,TRUE,"GENERAL";"TAB3",#N/A,TRUE,"GENERAL";"TAB4",#N/A,TRUE,"GENERAL";"TAB5",#N/A,TRUE,"GENERAL"}</definedName>
    <definedName name="sssssa">#REF!</definedName>
    <definedName name="SSSSSS">#N/A</definedName>
    <definedName name="SSSSSSS">#N/A</definedName>
    <definedName name="ssssssssss">#REF!</definedName>
    <definedName name="sssssssssss">#REF!</definedName>
    <definedName name="ssssssssssssssssssss">#REF!</definedName>
    <definedName name="sssssy" localSheetId="10" hidden="1">{"via1",#N/A,TRUE,"general";"via2",#N/A,TRUE,"general";"via3",#N/A,TRUE,"general"}</definedName>
    <definedName name="sssssy" localSheetId="2" hidden="1">{"via1",#N/A,TRUE,"general";"via2",#N/A,TRUE,"general";"via3",#N/A,TRUE,"general"}</definedName>
    <definedName name="sssssy">#REF!</definedName>
    <definedName name="st" localSheetId="5">#REF!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dby">#REF!</definedName>
    <definedName name="StandbyCostos">#REF!</definedName>
    <definedName name="STANU">#REF!</definedName>
    <definedName name="START">#REF!</definedName>
    <definedName name="START1">#REF!</definedName>
    <definedName name="StartBid">#REF!</definedName>
    <definedName name="Starter_20_watios">#REF!</definedName>
    <definedName name="StartItems">#REF!</definedName>
    <definedName name="StartPeriod">#REF!</definedName>
    <definedName name="StartRates">#REF!</definedName>
    <definedName name="StartTags">#REF!</definedName>
    <definedName name="status">#REF!</definedName>
    <definedName name="statusofexecution">#REF!</definedName>
    <definedName name="STENU">#REF!</definedName>
    <definedName name="Stock">#REF!</definedName>
    <definedName name="STOCK_CODE">#REF!</definedName>
    <definedName name="stock_oreganal">#REF!</definedName>
    <definedName name="STONU">#REF!</definedName>
    <definedName name="StorageTank_Height">#REF!</definedName>
    <definedName name="StorageTank_Radius">#REF!</definedName>
    <definedName name="StorageTank_TotalVolume">#REF!</definedName>
    <definedName name="StorageTank1_DryTonnes">#REF!</definedName>
    <definedName name="StorageTank1_SlurryVolume">#REF!</definedName>
    <definedName name="StorageTank2_DryTonnes">#REF!</definedName>
    <definedName name="StorageTank2_SlurryVolume">#REF!</definedName>
    <definedName name="StorageTank3_DryTonnes">#REF!</definedName>
    <definedName name="StorageTank3_SlurryVolume">#REF!</definedName>
    <definedName name="StorageTank4_DryTonnes">#REF!</definedName>
    <definedName name="StorageTank4_SlurryVolume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S_RELIEVIN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ip.telefono10">#REF!</definedName>
    <definedName name="Strip_Telefonico_de_30_Pares__Caja_Metalica_de_50x50x20_cm.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ructure">#REF!</definedName>
    <definedName name="STSUMM">#REF!</definedName>
    <definedName name="stt" localSheetId="10" hidden="1">{"via1",#N/A,TRUE,"general";"via2",#N/A,TRUE,"general";"via3",#N/A,TRUE,"general"}</definedName>
    <definedName name="stt" localSheetId="2" hidden="1">{"via1",#N/A,TRUE,"general";"via2",#N/A,TRUE,"general";"via3",#N/A,TRUE,"general"}</definedName>
    <definedName name="stt">#REF!</definedName>
    <definedName name="Stub" hidden="1">#REF!</definedName>
    <definedName name="Stub_Header1" hidden="1">#REF!</definedName>
    <definedName name="Stub_Header2" hidden="1">#REF!</definedName>
    <definedName name="Stub_Header3" hidden="1">#REF!</definedName>
    <definedName name="STyre">#REF!</definedName>
    <definedName name="SU">#REF!</definedName>
    <definedName name="SUAZA" comment="MUNICIPIO SUAZA">#REF!</definedName>
    <definedName name="Sub_Contrato_a_Todo_Costo_Alfombra">#REF!</definedName>
    <definedName name="Sub_Contrato_a_Todo_Costo_Cielo_Raso">#REF!</definedName>
    <definedName name="SUBA">#REF!</definedName>
    <definedName name="SUBALIMENTACION">#REF!</definedName>
    <definedName name="SUBBASE">#REF!</definedName>
    <definedName name="Subestacion_Tipo_Pedestal_225_Kva__11400_208_120V_60Hz_D_Y5_N._CTS_523">#REF!</definedName>
    <definedName name="SUBESTACIONES">#REF!</definedName>
    <definedName name="SUBPRODUCTOS" localSheetId="5">#REF!</definedName>
    <definedName name="SUBPRODUCTOS">#REF!</definedName>
    <definedName name="SUBSALIMENT">#REF!</definedName>
    <definedName name="SUBSIHABITACION">#REF!</definedName>
    <definedName name="SUBSITRANSP">#REF!</definedName>
    <definedName name="SUBSUELO">#REF!</definedName>
    <definedName name="SUBTIPOACC">#REF!</definedName>
    <definedName name="SubtipoAccesorio">#REF!</definedName>
    <definedName name="SUBTO">#REF!</definedName>
    <definedName name="SUBTOTAL">#REF!</definedName>
    <definedName name="SUBTOTALMAT">#REF!</definedName>
    <definedName name="SUBTRANS">#REF!</definedName>
    <definedName name="SUELDO">#REF!</definedName>
    <definedName name="SUELDOS">#REF!</definedName>
    <definedName name="sum">#REF!</definedName>
    <definedName name="suma">#REF!</definedName>
    <definedName name="SUMINISTRO">#REF!</definedName>
    <definedName name="Suministro__Transporte__Instalacion_Canalizacion_de_80x40__N._CODENSA">#REF!</definedName>
    <definedName name="Suministro__Transporte_e_Instalacion_de_Postes_de_Concreto_12_m_Tipo_AP">#REF!</definedName>
    <definedName name="Suministro__Transporte_e_Instalacion_de_Postes_Metalicos_de_9_m">#REF!</definedName>
    <definedName name="Summary">#REF!</definedName>
    <definedName name="sup">#REF!</definedName>
    <definedName name="Sup._reunion_1.10x1.80" localSheetId="5">#REF!</definedName>
    <definedName name="Sup._reunion_1.10x1.80">#REF!</definedName>
    <definedName name="Sup.1.40x.60_ret_.80x.45">#REF!</definedName>
    <definedName name="Sup.1.50x.80_ret_.80x.45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_T">#REF!</definedName>
    <definedName name="SUPERCEL">#REF!</definedName>
    <definedName name="Supercel_Inc.Estruct.">#REF!</definedName>
    <definedName name="Supercel_Inc.Estruct._11">#REF!</definedName>
    <definedName name="Supercel_lamina_1_22x_61">#REF!</definedName>
    <definedName name="Superf._Computador_en_L">#REF!</definedName>
    <definedName name="SUPERFICIE">#REF!</definedName>
    <definedName name="supert">#REF!</definedName>
    <definedName name="Supervía" localSheetId="3" hidden="1">{#N/A,#N/A,TRUE,"0001";#N/A,#N/A,TRUE,"0002";#N/A,#N/A,TRUE,"0003";#N/A,#N/A,TRUE,"0004";#N/A,#N/A,TRUE,"0005";#N/A,#N/A,TRUE,"0006";#N/A,#N/A,TRUE,"0007";#N/A,#N/A,TRUE,"0008";#N/A,#N/A,TRUE,"0009";#N/A,#N/A,TRUE,"0010"}</definedName>
    <definedName name="Supervía" localSheetId="56" hidden="1">{#N/A,#N/A,TRUE,"0001";#N/A,#N/A,TRUE,"0002";#N/A,#N/A,TRUE,"0003";#N/A,#N/A,TRUE,"0004";#N/A,#N/A,TRUE,"0005";#N/A,#N/A,TRUE,"0006";#N/A,#N/A,TRUE,"0007";#N/A,#N/A,TRUE,"0008";#N/A,#N/A,TRUE,"0009";#N/A,#N/A,TRUE,"0010"}</definedName>
    <definedName name="Supervía" localSheetId="57" hidden="1">{#N/A,#N/A,TRUE,"0001";#N/A,#N/A,TRUE,"0002";#N/A,#N/A,TRUE,"0003";#N/A,#N/A,TRUE,"0004";#N/A,#N/A,TRUE,"0005";#N/A,#N/A,TRUE,"0006";#N/A,#N/A,TRUE,"0007";#N/A,#N/A,TRUE,"0008";#N/A,#N/A,TRUE,"0009";#N/A,#N/A,TRUE,"0010"}</definedName>
    <definedName name="Supervía" localSheetId="58" hidden="1">{#N/A,#N/A,TRUE,"0001";#N/A,#N/A,TRUE,"0002";#N/A,#N/A,TRUE,"0003";#N/A,#N/A,TRUE,"0004";#N/A,#N/A,TRUE,"0005";#N/A,#N/A,TRUE,"0006";#N/A,#N/A,TRUE,"0007";#N/A,#N/A,TRUE,"0008";#N/A,#N/A,TRUE,"0009";#N/A,#N/A,TRUE,"0010"}</definedName>
    <definedName name="Supervía" localSheetId="4" hidden="1">{#N/A,#N/A,TRUE,"0001";#N/A,#N/A,TRUE,"0002";#N/A,#N/A,TRUE,"0003";#N/A,#N/A,TRUE,"0004";#N/A,#N/A,TRUE,"0005";#N/A,#N/A,TRUE,"0006";#N/A,#N/A,TRUE,"0007";#N/A,#N/A,TRUE,"0008";#N/A,#N/A,TRUE,"0009";#N/A,#N/A,TRUE,"0010"}</definedName>
    <definedName name="Supervía" localSheetId="1" hidden="1">{#N/A,#N/A,TRUE,"0001";#N/A,#N/A,TRUE,"0002";#N/A,#N/A,TRUE,"0003";#N/A,#N/A,TRUE,"0004";#N/A,#N/A,TRUE,"0005";#N/A,#N/A,TRUE,"0006";#N/A,#N/A,TRUE,"0007";#N/A,#N/A,TRUE,"0008";#N/A,#N/A,TRUE,"0009";#N/A,#N/A,TRUE,"0010"}</definedName>
    <definedName name="Supervía" localSheetId="10" hidden="1">{#N/A,#N/A,TRUE,"0001";#N/A,#N/A,TRUE,"0002";#N/A,#N/A,TRUE,"0003";#N/A,#N/A,TRUE,"0004";#N/A,#N/A,TRUE,"0005";#N/A,#N/A,TRUE,"0006";#N/A,#N/A,TRUE,"0007";#N/A,#N/A,TRUE,"0008";#N/A,#N/A,TRUE,"0009";#N/A,#N/A,TRUE,"0010"}</definedName>
    <definedName name="Supervía" localSheetId="2" hidden="1">{#N/A,#N/A,TRUE,"0001";#N/A,#N/A,TRUE,"0002";#N/A,#N/A,TRUE,"0003";#N/A,#N/A,TRUE,"0004";#N/A,#N/A,TRUE,"0005";#N/A,#N/A,TRUE,"0006";#N/A,#N/A,TRUE,"0007";#N/A,#N/A,TRUE,"0008";#N/A,#N/A,TRUE,"0009";#N/A,#N/A,TRUE,"0010"}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upervision">#REF!</definedName>
    <definedName name="Supervisión">#REF!</definedName>
    <definedName name="Suplemento_caja_galvaniz.">#REF!</definedName>
    <definedName name="SupportFleet">#REF!</definedName>
    <definedName name="SupportOpCost">#REF!</definedName>
    <definedName name="SupportRepl">#REF!</definedName>
    <definedName name="SUSTI">#REF!</definedName>
    <definedName name="sw">#N/A</definedName>
    <definedName name="swssdecs">#REF!</definedName>
    <definedName name="swsw" localSheetId="10" hidden="1">{"via1",#N/A,TRUE,"general";"via2",#N/A,TRUE,"general";"via3",#N/A,TRUE,"general"}</definedName>
    <definedName name="swsw" localSheetId="2" hidden="1">{"via1",#N/A,TRUE,"general";"via2",#N/A,TRUE,"general";"via3",#N/A,TRUE,"general"}</definedName>
    <definedName name="swsw">#REF!</definedName>
    <definedName name="swsw3" localSheetId="10" hidden="1">{"TAB1",#N/A,TRUE,"GENERAL";"TAB2",#N/A,TRUE,"GENERAL";"TAB3",#N/A,TRUE,"GENERAL";"TAB4",#N/A,TRUE,"GENERAL";"TAB5",#N/A,TRUE,"GENERAL"}</definedName>
    <definedName name="swsw3" localSheetId="2" hidden="1">{"TAB1",#N/A,TRUE,"GENERAL";"TAB2",#N/A,TRUE,"GENERAL";"TAB3",#N/A,TRUE,"GENERAL";"TAB4",#N/A,TRUE,"GENERAL";"TAB5",#N/A,TRUE,"GENERAL"}</definedName>
    <definedName name="swsw3">#REF!</definedName>
    <definedName name="syfg">#REF!</definedName>
    <definedName name="SYJSMK">#REF!</definedName>
    <definedName name="T">#REF!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____EE55">#REF!</definedName>
    <definedName name="t_1" localSheetId="24">Scheduled_Payment+Extra_Payment</definedName>
    <definedName name="t_1" localSheetId="25">Scheduled_Payment+Extra_Payment</definedName>
    <definedName name="t_1" localSheetId="40">Scheduled_Payment+Extra_Payment</definedName>
    <definedName name="t_1" localSheetId="41">Scheduled_Payment+Extra_Payment</definedName>
    <definedName name="t_1" localSheetId="42">Scheduled_Payment+Extra_Payment</definedName>
    <definedName name="t_1" localSheetId="43">Scheduled_Payment+Extra_Payment</definedName>
    <definedName name="t_1" localSheetId="44">Scheduled_Payment+Extra_Payment</definedName>
    <definedName name="t_1" localSheetId="45">Scheduled_Payment+Extra_Payment</definedName>
    <definedName name="t_1" localSheetId="46">Scheduled_Payment+Extra_Payment</definedName>
    <definedName name="t_1" localSheetId="47">Scheduled_Payment+Extra_Payment</definedName>
    <definedName name="t_1" localSheetId="48">Scheduled_Payment+Extra_Payment</definedName>
    <definedName name="t_1" localSheetId="49">Scheduled_Payment+Extra_Payment</definedName>
    <definedName name="t_1" localSheetId="50">Scheduled_Payment+Extra_Payment</definedName>
    <definedName name="t_1" localSheetId="51">Scheduled_Payment+Extra_Payment</definedName>
    <definedName name="t_1" localSheetId="52">Scheduled_Payment+Extra_Payment</definedName>
    <definedName name="t_1" localSheetId="53">Scheduled_Payment+Extra_Payment</definedName>
    <definedName name="t_1" localSheetId="54">Scheduled_Payment+Extra_Payment</definedName>
    <definedName name="t_1" localSheetId="55">Scheduled_Payment+Extra_Payment</definedName>
    <definedName name="t_1" localSheetId="56">Scheduled_Payment+Extra_Payment</definedName>
    <definedName name="t_1" localSheetId="57">Scheduled_Payment+Extra_Payment</definedName>
    <definedName name="t_1" localSheetId="58">Scheduled_Payment+Extra_Payment</definedName>
    <definedName name="t_1" localSheetId="91">Scheduled_Payment+Extra_Payment</definedName>
    <definedName name="t_1" localSheetId="92">Scheduled_Payment+Extra_Payment</definedName>
    <definedName name="t_1" localSheetId="2">Scheduled_Payment+Extra_Payment</definedName>
    <definedName name="t_1">Scheduled_Payment+Extra_Payment</definedName>
    <definedName name="T101A">#REF!</definedName>
    <definedName name="T1101A">#REF!</definedName>
    <definedName name="T201A">#REF!</definedName>
    <definedName name="T202A">#REF!</definedName>
    <definedName name="T301A">#REF!</definedName>
    <definedName name="T302A">#REF!</definedName>
    <definedName name="T303P">#REF!</definedName>
    <definedName name="T303S">#REF!</definedName>
    <definedName name="T304P">#REF!</definedName>
    <definedName name="T304S">#REF!</definedName>
    <definedName name="T401P">#REF!</definedName>
    <definedName name="T401S">#REF!</definedName>
    <definedName name="T501P">#REF!</definedName>
    <definedName name="T501S">#REF!</definedName>
    <definedName name="t5t5" localSheetId="10" hidden="1">{"TAB1",#N/A,TRUE,"GENERAL";"TAB2",#N/A,TRUE,"GENERAL";"TAB3",#N/A,TRUE,"GENERAL";"TAB4",#N/A,TRUE,"GENERAL";"TAB5",#N/A,TRUE,"GENERAL"}</definedName>
    <definedName name="t5t5" localSheetId="2" hidden="1">{"TAB1",#N/A,TRUE,"GENERAL";"TAB2",#N/A,TRUE,"GENERAL";"TAB3",#N/A,TRUE,"GENERAL";"TAB4",#N/A,TRUE,"GENERAL";"TAB5",#N/A,TRUE,"GENERAL"}</definedName>
    <definedName name="t5t5">#REF!</definedName>
    <definedName name="T601P">#REF!</definedName>
    <definedName name="T601S">#REF!</definedName>
    <definedName name="T602P">#REF!</definedName>
    <definedName name="T602S">#REF!</definedName>
    <definedName name="T603P">#REF!</definedName>
    <definedName name="T603S">#REF!</definedName>
    <definedName name="T604P">#REF!</definedName>
    <definedName name="T604S">#REF!</definedName>
    <definedName name="T605S">#REF!</definedName>
    <definedName name="T701P">#REF!</definedName>
    <definedName name="T701S">#REF!</definedName>
    <definedName name="T702A">#REF!</definedName>
    <definedName name="T703P">#REF!</definedName>
    <definedName name="T703S">#REF!</definedName>
    <definedName name="T704P">#REF!</definedName>
    <definedName name="T704S">#REF!</definedName>
    <definedName name="T705S">#REF!</definedName>
    <definedName name="T706S">#REF!</definedName>
    <definedName name="T707S">#REF!</definedName>
    <definedName name="T801A">#REF!</definedName>
    <definedName name="T802P">#REF!</definedName>
    <definedName name="T802S">#REF!</definedName>
    <definedName name="T803S">#REF!</definedName>
    <definedName name="T804S">#REF!</definedName>
    <definedName name="TA" localSheetId="5">#REF!</definedName>
    <definedName name="TA">#REF!</definedName>
    <definedName name="TAB">#REF!</definedName>
    <definedName name="Tab_Elec">#REF!</definedName>
    <definedName name="Tab_Expense">#REF!</definedName>
    <definedName name="TAB_FECHA">#REF!</definedName>
    <definedName name="Tab_Process">#REF!</definedName>
    <definedName name="Tab_Respons">#REF!</definedName>
    <definedName name="TabBL">#REF!</definedName>
    <definedName name="TabCIM">#REF!</definedName>
    <definedName name="tabela">#REF!</definedName>
    <definedName name="tabela1">#REF!</definedName>
    <definedName name="TABLA" localSheetId="5">#REF!</definedName>
    <definedName name="TABLA">#REF!</definedName>
    <definedName name="TABLA__COMUN_L__2_50_m__A__0_25_m">#REF!</definedName>
    <definedName name="Tabla_burra_.03_.25">#REF!</definedName>
    <definedName name="Tabla_burra_30">#REF!</definedName>
    <definedName name="Tabla_Burra_Cedro_Macho_28_cm.">#REF!</definedName>
    <definedName name="Tabla_Burra_Ordinario_25">#REF!</definedName>
    <definedName name="Tabla_chapa__o2__25">#REF!</definedName>
    <definedName name="tabla_chapa_10">#REF!</definedName>
    <definedName name="Tabla_chapa_cepill._20_cm.">#REF!</definedName>
    <definedName name="Tabla_Chapa_de_30">#REF!</definedName>
    <definedName name="Tabla_chapa_ordinario_30_cm.">#REF!</definedName>
    <definedName name="TABLA_CMI">#REF!</definedName>
    <definedName name="TABLA_DE_CARACOLI">#REF!</definedName>
    <definedName name="TABLA_DE_CONTENIDO__A1">#REF!</definedName>
    <definedName name="Tabla_en_madera">#REF!</definedName>
    <definedName name="TABLA_RN">#REF!</definedName>
    <definedName name="TABLA1">#REF!</definedName>
    <definedName name="TABLA1.2.2">#REF!</definedName>
    <definedName name="TABLA1.2.2_1">#REF!</definedName>
    <definedName name="TABLA1.2.2_10">#REF!</definedName>
    <definedName name="TABLA1.2.2_11">#REF!</definedName>
    <definedName name="TABLA1.2.2_12">#REF!</definedName>
    <definedName name="TABLA1.2.2_13">#REF!</definedName>
    <definedName name="TABLA1.2.2_14">#REF!</definedName>
    <definedName name="TABLA1.2.2_15">#REF!</definedName>
    <definedName name="TABLA1.2.2_16">#REF!</definedName>
    <definedName name="TABLA1.2.2_17">#REF!</definedName>
    <definedName name="TABLA1.2.2_18">#REF!</definedName>
    <definedName name="TABLA1.2.2_19">#REF!</definedName>
    <definedName name="TABLA1.2.2_2">#REF!</definedName>
    <definedName name="TABLA1.2.2_20">#REF!</definedName>
    <definedName name="TABLA1.2.2_21">#REF!</definedName>
    <definedName name="TABLA1.2.2_22">#REF!</definedName>
    <definedName name="TABLA1.2.2_23">#REF!</definedName>
    <definedName name="TABLA1.2.2_24">#REF!</definedName>
    <definedName name="TABLA1.2.2_25">#REF!</definedName>
    <definedName name="TABLA1.2.2_26">#REF!</definedName>
    <definedName name="TABLA1.2.2_27">#REF!</definedName>
    <definedName name="TABLA1.2.2_28">#REF!</definedName>
    <definedName name="TABLA1.2.2_29">#REF!</definedName>
    <definedName name="TABLA1.2.2_3">#REF!</definedName>
    <definedName name="TABLA1.2.2_30">#REF!</definedName>
    <definedName name="TABLA1.2.2_31">#REF!</definedName>
    <definedName name="TABLA1.2.2_32">#REF!</definedName>
    <definedName name="TABLA1.2.2_33">#REF!</definedName>
    <definedName name="TABLA1.2.2_34">#REF!</definedName>
    <definedName name="TABLA1.2.2_35">#REF!</definedName>
    <definedName name="TABLA1.2.2_36">#REF!</definedName>
    <definedName name="TABLA1.2.2_37">#REF!</definedName>
    <definedName name="TABLA1.2.2_38">#REF!</definedName>
    <definedName name="TABLA1.2.2_39">#REF!</definedName>
    <definedName name="TABLA1.2.2_4">#REF!</definedName>
    <definedName name="TABLA1.2.2_40">#REF!</definedName>
    <definedName name="TABLA1.2.2_41">#REF!</definedName>
    <definedName name="TABLA1.2.2_42">#REF!</definedName>
    <definedName name="TABLA1.2.2_43">#REF!</definedName>
    <definedName name="TABLA1.2.2_44">#REF!</definedName>
    <definedName name="TABLA1.2.2_45">#REF!</definedName>
    <definedName name="TABLA1.2.2_46">#REF!</definedName>
    <definedName name="TABLA1.2.2_47">#REF!</definedName>
    <definedName name="TABLA1.2.2_48">#REF!</definedName>
    <definedName name="TABLA1.2.2_49">#REF!</definedName>
    <definedName name="TABLA1.2.2_5">#REF!</definedName>
    <definedName name="TABLA1.2.2_50">#REF!</definedName>
    <definedName name="TABLA1.2.2_51">#REF!</definedName>
    <definedName name="TABLA1.2.2_52">#REF!</definedName>
    <definedName name="TABLA1.2.2_53">#REF!</definedName>
    <definedName name="TABLA1.2.2_54">#REF!</definedName>
    <definedName name="TABLA1.2.2_55">#REF!</definedName>
    <definedName name="TABLA1.2.2_56">#REF!</definedName>
    <definedName name="TABLA1.2.2_57">#REF!</definedName>
    <definedName name="TABLA1.2.2_58">#REF!</definedName>
    <definedName name="TABLA1.2.2_59">#REF!</definedName>
    <definedName name="TABLA1.2.2_60">#REF!</definedName>
    <definedName name="TABLA1.2.2_61">#REF!</definedName>
    <definedName name="TABLA1.2.2_62">#REF!</definedName>
    <definedName name="TABLA1.2.2_63">#REF!</definedName>
    <definedName name="TABLA1.2.2_64">#REF!</definedName>
    <definedName name="TABLA1.2.2_65">#REF!</definedName>
    <definedName name="TABLA1.2.2_66">#REF!</definedName>
    <definedName name="TABLA1.2.2_67">#REF!</definedName>
    <definedName name="TABLA1.2.2_68">#REF!</definedName>
    <definedName name="TABLA1.2.2_69">#REF!</definedName>
    <definedName name="TABLA1.2.2_70">#REF!</definedName>
    <definedName name="TABLA1.2.2_71">#REF!</definedName>
    <definedName name="TABLA1.2.2_72">#REF!</definedName>
    <definedName name="TABLA1.2.2_73">#REF!</definedName>
    <definedName name="TABLA1.2.2_74">#REF!</definedName>
    <definedName name="TABLA1.2.2_75">#REF!</definedName>
    <definedName name="TABLA1.2.2_76">#REF!</definedName>
    <definedName name="TABLA1.2.2_78">#REF!</definedName>
    <definedName name="TABLA1.2.2_79">#REF!</definedName>
    <definedName name="TABLA1.2.2_9">#REF!</definedName>
    <definedName name="tabla2">#REF!</definedName>
    <definedName name="tablaDeDTFS">#REF!</definedName>
    <definedName name="TablaR">#REF!</definedName>
    <definedName name="TABLEKP">#REF!</definedName>
    <definedName name="TABLEPRI">#REF!</definedName>
    <definedName name="tablero.4circuitos">#REF!</definedName>
    <definedName name="Tablero_18_circuito_T3x30A">#REF!</definedName>
    <definedName name="Tablero_18_circuito_T3x40A">#REF!</definedName>
    <definedName name="TABLERO_4_CIRCUITOS">#REF!</definedName>
    <definedName name="Tablero_Control_Alumbrado_1_contactores_Trifasicos_20A__3_interruptores_de_codillo_15A">#REF!</definedName>
    <definedName name="Tablero_Control_Alumbrado_10_contactores_Trifasicos_20A">#REF!</definedName>
    <definedName name="Tablero_Control_Alumbrado_10_contactores_Trifasicos_20A__16_interruptores_de_codillo_15A">#REF!</definedName>
    <definedName name="Tablero_Control_Alumbrado_2_contactores_Trifasicos_20A__5_interruptores_de_codillo_15A">#REF!</definedName>
    <definedName name="Tablero_Control_Alumbrado_6_contactores_Trifasicos_20A__7_interruptores_de_codillo_15A">#REF!</definedName>
    <definedName name="Tablero_Control_Alumbrado_7_contactores_Trifasicos_20A__8_interruptores_de_codillo_15A">#REF!</definedName>
    <definedName name="Tablero_de_12_circuitos">#REF!</definedName>
    <definedName name="Tablero_de_12_circuitos_11">#REF!</definedName>
    <definedName name="Tablero_de_2_circuitos">#REF!</definedName>
    <definedName name="Tablero_de_2_circuitos_11">#REF!</definedName>
    <definedName name="Tablero_de_24_circutos_trsifasico">#REF!</definedName>
    <definedName name="Tablero_Dist._T_NP1_1__T_NP2_3__T_NP1_9_Trifasico_CON_Espacio_Totalizador_30_Circ._5_Hilos_220V">#REF!</definedName>
    <definedName name="Tablero_Dist._T_NP1_11_Trifasico_SIN_Espacio_Totalizador_12_Circuitos_5_Hilos_220V">#REF!</definedName>
    <definedName name="Tablero_Dist._T_NP1_2_Trifasico_CON_Espacio_Totalizador_42_Circ._5_Hilos_220V">#REF!</definedName>
    <definedName name="Tablero_Dist._T_NP1_5__T_NP1_7_Trifasico_CON_Espacio_Totalizador_35_Circ._5_Hilos_220V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>#REF!</definedName>
    <definedName name="TABLERO_GENERAL_DE_DISTRIBUCION">#REF!</definedName>
    <definedName name="Tablero_Gral._s_especif.">#REF!</definedName>
    <definedName name="Tablero_Ref._TC_18">#REF!</definedName>
    <definedName name="Tablero_Trif_12_circuito">#REF!</definedName>
    <definedName name="Tablero_Trif_18_circuito">#REF!</definedName>
    <definedName name="Tablero_Trif_24_circuito">#REF!</definedName>
    <definedName name="Tablero_Trif_36_circuito">#REF!</definedName>
    <definedName name="Tablero_Trif_9_circuito">#REF!</definedName>
    <definedName name="Tablero_trifásico_12_circuitos">#REF!</definedName>
    <definedName name="Tablero_Trifilar_12_circuito">#REF!</definedName>
    <definedName name="Tablero_Trifilar_18_circuito">#REF!</definedName>
    <definedName name="Tablero_trifilar_6_circ.">#REF!</definedName>
    <definedName name="TABLETA">#REF!</definedName>
    <definedName name="TABLETA_11">#REF!</definedName>
    <definedName name="Tableta_Moore_10___10_733_corr">#REF!</definedName>
    <definedName name="Tableta_Moore_10_20_738_corr">#REF!</definedName>
    <definedName name="Tableta_Moore_25___12_726_corr">#REF!</definedName>
    <definedName name="Tableta_Moore_30___30_732_corr">#REF!</definedName>
    <definedName name="Tableta_Moore_30___30_742_corr">#REF!</definedName>
    <definedName name="Tableta_Moore_30___30_742_grafi">#REF!</definedName>
    <definedName name="Tablex_Pizano_9mm_Cerramiento">#REF!</definedName>
    <definedName name="tablilla">#REF!</definedName>
    <definedName name="tablillas">#REF!</definedName>
    <definedName name="Tablon">#REF!</definedName>
    <definedName name="TABLON_11">#REF!</definedName>
    <definedName name="Tablon_gres">#REF!</definedName>
    <definedName name="Tablón_Moore_25___25_711_corr">#REF!</definedName>
    <definedName name="Tablón_Moore_25___25_712_Grafi">#REF!</definedName>
    <definedName name="Tablón_Moore_33___33_701corr">#REF!</definedName>
    <definedName name="Tablón_Moore_33___33_702_Grafi">#REF!</definedName>
    <definedName name="TabPE">#REF!</definedName>
    <definedName name="TabPVC">#REF!</definedName>
    <definedName name="Taco__1_15__1_20_o_1_30_Amp">#REF!</definedName>
    <definedName name="Taco_Termo_magnético_Unipolar_HQP_30A">#REF!</definedName>
    <definedName name="TAEHET">#REF!</definedName>
    <definedName name="TagBid1">#REF!</definedName>
    <definedName name="tagbid1ext">#REF!</definedName>
    <definedName name="tagbid1UnevalCost">#REF!</definedName>
    <definedName name="tagbid1unit">#REF!</definedName>
    <definedName name="TagBid2">#REF!</definedName>
    <definedName name="tagbid2ext">#REF!</definedName>
    <definedName name="tagbid2UnEvalCost">#REF!</definedName>
    <definedName name="tagbid2unit">#REF!</definedName>
    <definedName name="TagBid3">#REF!</definedName>
    <definedName name="tagbid3ext">#REF!</definedName>
    <definedName name="tagBid3UnevalCost">#REF!</definedName>
    <definedName name="tagbid3unit">#REF!</definedName>
    <definedName name="TagBid4">#REF!</definedName>
    <definedName name="tagbid4ext">#REF!</definedName>
    <definedName name="tagBid4UnEvalCost">#REF!</definedName>
    <definedName name="tagbid4unit">#REF!</definedName>
    <definedName name="TagBidRange">#REF!</definedName>
    <definedName name="TagCurrency_conversion_factor">#REF!</definedName>
    <definedName name="TagDescription">#REF!</definedName>
    <definedName name="tagid">#REF!</definedName>
    <definedName name="TagLineNo">#REF!</definedName>
    <definedName name="TagList.EndDate">#REF!</definedName>
    <definedName name="TagList.StartDate">#REF!</definedName>
    <definedName name="TagQuantity">#REF!</definedName>
    <definedName name="TagRefer">#REF!</definedName>
    <definedName name="tagunit">#REF!</definedName>
    <definedName name="TAIS" localSheetId="24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AIS" localSheetId="25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AIS" localSheetId="4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AIS" localSheetId="41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AIS" localSheetId="42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AIS" localSheetId="43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AIS" localSheetId="44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AIS" localSheetId="45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AIS" localSheetId="46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AIS" localSheetId="47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AIS" localSheetId="48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AIS" localSheetId="49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AIS" localSheetId="5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AIS" localSheetId="51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AIS" localSheetId="52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AIS" localSheetId="53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AIS" localSheetId="54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AIS" localSheetId="55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AIS" localSheetId="56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AIS" localSheetId="57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AIS" localSheetId="58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AIS" localSheetId="91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AIS" localSheetId="92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AIS" localSheetId="2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AIS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ambores">#REF!</definedName>
    <definedName name="Tanq">#REF!</definedName>
    <definedName name="TANQUE">#N/A</definedName>
    <definedName name="Tanque_A.C._rect._500Lt.">#REF!</definedName>
    <definedName name="Tanque_asbt_cemt_de_1.000_ltrs">#REF!</definedName>
    <definedName name="Tanque_asbt_cemt_de_1.000_ltrs_11">#REF!</definedName>
    <definedName name="TANQUE_DE_ALMACENAMIENTO_1000_LTS">#REF!</definedName>
    <definedName name="Tanque_Eternit_1000_acces">#REF!</definedName>
    <definedName name="TANQUEELEVATOT">#REF!</definedName>
    <definedName name="TANQUEELEVATOT_11">#REF!</definedName>
    <definedName name="Tanques">#REF!</definedName>
    <definedName name="Tanques_Hidro_Acumuladores">#REF!</definedName>
    <definedName name="TANQUES4.1">#REF!</definedName>
    <definedName name="TAPA">#REF!</definedName>
    <definedName name="tapa.registro">#REF!</definedName>
    <definedName name="TAPA_HF">#REF!</definedName>
    <definedName name="Tapa_metalica">#REF!</definedName>
    <definedName name="Tapa_mueble_acero_inox">#REF!</definedName>
    <definedName name="Tapa_registro_PVC_blanca">#REF!</definedName>
    <definedName name="Tapa_Registro_R20x20">#REF!</definedName>
    <definedName name="Tapa_tipo_intemperie">#REF!</definedName>
    <definedName name="Tapa_tipo_intemperie_11">#REF!</definedName>
    <definedName name="Tapaporo_7222_Nogal">#REF!</definedName>
    <definedName name="Tapaporos__Nogal_Pintuco">#REF!</definedName>
    <definedName name="Tapaporos_7203_incolor">#REF!</definedName>
    <definedName name="Tapaporos_nogal">#REF!</definedName>
    <definedName name="Tapas_con_cadena_1_1_2">#REF!</definedName>
    <definedName name="Tapas_con_cadena_2_1_2">#REF!</definedName>
    <definedName name="TAPAS_DE_CIERRE_DE_METALDECK">#REF!</definedName>
    <definedName name="TAPHEX">#REF!</definedName>
    <definedName name="TAPON_2__P.V.C">#REF!</definedName>
    <definedName name="Tapon_Pres._1">#REF!</definedName>
    <definedName name="Tapon_Pres._1_11">#REF!</definedName>
    <definedName name="Tapon_Pres._1_2">#REF!</definedName>
    <definedName name="Tapon_Pres._1_2_11">#REF!</definedName>
    <definedName name="Tapon_Pres._3_4">#REF!</definedName>
    <definedName name="Tapon_Pres._3_4_11">#REF!</definedName>
    <definedName name="TAREAS_INICIALES">#REF!</definedName>
    <definedName name="TARIFA">#REF!</definedName>
    <definedName name="TARIFA_DE_ALQUILER">#REF!</definedName>
    <definedName name="Tarifa_km3">#REF!</definedName>
    <definedName name="TarifaMT">#REF!</definedName>
    <definedName name="TarifaPension">#REF!</definedName>
    <definedName name="TARIFAS">#REF!</definedName>
    <definedName name="TARIFAS_4">#REF!</definedName>
    <definedName name="TARIFAS_7">#REF!</definedName>
    <definedName name="TARIFAS_SUBSIDIOS">#REF!</definedName>
    <definedName name="TARIFAS1">#REF!</definedName>
    <definedName name="TarifaSalud">#REF!</definedName>
    <definedName name="TARQUI" comment="MUNICIPIO TARQUI">#REF!</definedName>
    <definedName name="Tasa">#REF!</definedName>
    <definedName name="Tasa_Cambio">#REF!</definedName>
    <definedName name="TASA_DE_CAMBIO">#REF!</definedName>
    <definedName name="Tasa_de_interés">#REF!</definedName>
    <definedName name="Tasa_Efectiva_Mensual_Fondeo">#REF!</definedName>
    <definedName name="Tasa1">#REF!</definedName>
    <definedName name="TasaCCP">#REF!</definedName>
    <definedName name="TasaCrecimiento">#REF!</definedName>
    <definedName name="TasaDescuento">#REF!</definedName>
    <definedName name="Tax">#REF!</definedName>
    <definedName name="Tax_Rate_Col">#REF!</definedName>
    <definedName name="Taxpb" hidden="1">#REF!</definedName>
    <definedName name="TB">#REF!</definedName>
    <definedName name="TB_EVENTOS_OTS_ANUAL">#REF!</definedName>
    <definedName name="TBANCOS">#REF!</definedName>
    <definedName name="TBCUR">#REF!</definedName>
    <definedName name="TBMAYINT">#REF!</definedName>
    <definedName name="TBO">#REF!</definedName>
    <definedName name="TBOS">#REF!</definedName>
    <definedName name="tbres">#REF!</definedName>
    <definedName name="TBV1A">#REF!</definedName>
    <definedName name="TC">#REF!</definedName>
    <definedName name="TCARGOS">#REF!</definedName>
    <definedName name="tcC">#REF!</definedName>
    <definedName name="TCCMOI">#REF!</definedName>
    <definedName name="TCCMOIC">#REF!</definedName>
    <definedName name="TCCMOIC1">#REF!</definedName>
    <definedName name="TCCMOIC2">#REF!</definedName>
    <definedName name="TCCMOIC3">#REF!</definedName>
    <definedName name="Td">#REF!</definedName>
    <definedName name="TDUCI" localSheetId="24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DUCI" localSheetId="25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DUCI" localSheetId="4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DUCI" localSheetId="41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DUCI" localSheetId="42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DUCI" localSheetId="43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DUCI" localSheetId="44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DUCI" localSheetId="45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DUCI" localSheetId="46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DUCI" localSheetId="47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DUCI" localSheetId="48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DUCI" localSheetId="49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DUCI" localSheetId="5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DUCI" localSheetId="51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DUCI" localSheetId="52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DUCI" localSheetId="53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DUCI" localSheetId="54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DUCI" localSheetId="55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DUCI" localSheetId="56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DUCI" localSheetId="57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DUCI" localSheetId="58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DUCI" localSheetId="91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DUCI" localSheetId="92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DUCI" localSheetId="2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DUCI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dy" localSheetId="10" hidden="1">{"TAB1",#N/A,TRUE,"GENERAL";"TAB2",#N/A,TRUE,"GENERAL";"TAB3",#N/A,TRUE,"GENERAL";"TAB4",#N/A,TRUE,"GENERAL";"TAB5",#N/A,TRUE,"GENERAL"}</definedName>
    <definedName name="tdy" localSheetId="2" hidden="1">{"TAB1",#N/A,TRUE,"GENERAL";"TAB2",#N/A,TRUE,"GENERAL";"TAB3",#N/A,TRUE,"GENERAL";"TAB4",#N/A,TRUE,"GENERAL";"TAB5",#N/A,TRUE,"GENERAL"}</definedName>
    <definedName name="tdy">#REF!</definedName>
    <definedName name="TE">#REF!</definedName>
    <definedName name="Tec_Adesivo">#REF!</definedName>
    <definedName name="TechAccept">#REF!</definedName>
    <definedName name="TECN">#N/A</definedName>
    <definedName name="Tecnico" localSheetId="5">#REF!</definedName>
    <definedName name="Tecnico">#REF!</definedName>
    <definedName name="TECNOLOGO">#REF!</definedName>
    <definedName name="tecpro06">#REF!</definedName>
    <definedName name="TEE_2_____2____P.V.C">#REF!</definedName>
    <definedName name="TEE_3____3____2____P.V.C">#REF!</definedName>
    <definedName name="TEE_3____3____2____P.V.C_UM">#REF!</definedName>
    <definedName name="TEE_3____3____3____P.V.C">#REF!</definedName>
    <definedName name="TEE_3__x_3__B_x_B">#REF!</definedName>
    <definedName name="TEE_4____4____4____P.V.C_UM">#REF!</definedName>
    <definedName name="Tee_Al_1_x1_x1_16">#REF!</definedName>
    <definedName name="Tee_galvanizada__2_1_2">#REF!</definedName>
    <definedName name="Tee_H.F_6">#REF!</definedName>
    <definedName name="Tee_Pres._1">#REF!</definedName>
    <definedName name="Tee_Pres._1_11">#REF!</definedName>
    <definedName name="Tee_Pres.1_2">#REF!</definedName>
    <definedName name="Tee_Pres.1_2_11">#REF!</definedName>
    <definedName name="Tee_Pres.3_4">#REF!</definedName>
    <definedName name="Tee_Pres.3_4_11">#REF!</definedName>
    <definedName name="Tee_PVC_presion_1_1_2">#REF!</definedName>
    <definedName name="Tee_PVC_presion_1_1_4">#REF!</definedName>
    <definedName name="Tee_PVC_presion_2">#REF!</definedName>
    <definedName name="Tee_PVC_presion_2_1_2">#REF!</definedName>
    <definedName name="Tee_PVC_presion_3">#REF!</definedName>
    <definedName name="Tee_PVC_sanitaria_2">#REF!</definedName>
    <definedName name="Tee_PVC_sanitaria_3">#REF!</definedName>
    <definedName name="Tee_PVC_sanitaria_4">#REF!</definedName>
    <definedName name="Tee_PVC_sanitaria_6">#REF!</definedName>
    <definedName name="Tee_Sanit._2">#REF!</definedName>
    <definedName name="Tee_Sanit._2_11">#REF!</definedName>
    <definedName name="Tee_Sanit._3">#REF!</definedName>
    <definedName name="Tee_Sanit._3_11">#REF!</definedName>
    <definedName name="Tee_Sanit._4">#REF!</definedName>
    <definedName name="Tee_Sanit._4_11">#REF!</definedName>
    <definedName name="Tee_Sanit._6">#REF!</definedName>
    <definedName name="Tee_Sanit._6_11">#REF!</definedName>
    <definedName name="Teen">#REF!</definedName>
    <definedName name="TEERED1210">#REF!</definedName>
    <definedName name="TEERED126">#REF!</definedName>
    <definedName name="Tees_PVC_1">#REF!</definedName>
    <definedName name="Tees_PVC_1_2">#REF!</definedName>
    <definedName name="Tees_PVC_3_4">#REF!</definedName>
    <definedName name="TEFLON">#REF!</definedName>
    <definedName name="Teflón">#REF!</definedName>
    <definedName name="teiuliryl">#REF!</definedName>
    <definedName name="Teja_aluminio">#REF!</definedName>
    <definedName name="Teja_Asbesto_cemento_No_6">#REF!</definedName>
    <definedName name="Teja_asbt_cemt_N__10_Inc._Acces.">#REF!</definedName>
    <definedName name="Teja_asbt_cemt_N__10_Inc._Acces._11">#REF!</definedName>
    <definedName name="Teja_asbt_cemt_N__4_Inc._Acces.">#REF!</definedName>
    <definedName name="Teja_asbt_cemt_N__4_Inc._Acces._11">#REF!</definedName>
    <definedName name="Teja_asbt_cemt_N__5_Inc._Acces.">#REF!</definedName>
    <definedName name="Teja_asbt_cemt_N__5_Inc._Acces._11">#REF!</definedName>
    <definedName name="Teja_asbt_cemt_N__6_Inc._Acces.">#REF!</definedName>
    <definedName name="Teja_asbt_cemt_N__6_Inc._Acces._11">#REF!</definedName>
    <definedName name="Teja_asbt_cemt_N__8_Inc._Acces.">#REF!</definedName>
    <definedName name="Teja_asbt_cemt_N__8_Inc._Acces._11">#REF!</definedName>
    <definedName name="Teja_cartabon_de_barro">#REF!</definedName>
    <definedName name="teja_de_asbesto_cemento_No._6">#REF!</definedName>
    <definedName name="Teja_de_asbestocementoNo5">#REF!</definedName>
    <definedName name="TEJA_DE_ZINC_No_6">#REF!</definedName>
    <definedName name="Teja_Eternit_No._4__5_y_6">#REF!</definedName>
    <definedName name="Teja_eternit_No_6">#REF!</definedName>
    <definedName name="Teja_metalica_arquitectonica_trapez__0_73_3_66">#REF!</definedName>
    <definedName name="Teja_ondulada_N.6_Eternit">#REF!</definedName>
    <definedName name="Teja_plana_Santa_Fe">#REF!</definedName>
    <definedName name="TEJA_TERMOACUSTICA">#REF!</definedName>
    <definedName name="Teja_thermoacustica">#REF!</definedName>
    <definedName name="TEJA6">#REF!</definedName>
    <definedName name="TEJA6_11">#REF!</definedName>
    <definedName name="telefono">#REF!</definedName>
    <definedName name="TELLO" comment="MUNICIPIO DE TELLO 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MP">#REF!</definedName>
    <definedName name="TEMP2">#REF!</definedName>
    <definedName name="TEMPO">#REF!</definedName>
    <definedName name="TEPS">#REF!</definedName>
    <definedName name="TER">#N/A</definedName>
    <definedName name="teresa">#REF!</definedName>
    <definedName name="TERM">#N/A</definedName>
    <definedName name="TERMINADORA">#REF!</definedName>
    <definedName name="Terminal_metal_1__juego">#REF!</definedName>
    <definedName name="Terminal_metalico1_2_juego">#REF!</definedName>
    <definedName name="Terminal_metalico3_4_juego">#REF!</definedName>
    <definedName name="TERMINAL_PONCHAR_COBRE_ESTAÑADO_1_0__AWG___3M">#REF!</definedName>
    <definedName name="Terminal_PVC_1_2">#REF!</definedName>
    <definedName name="Terminal_PVC_3_4">#REF!</definedName>
    <definedName name="Terminales_1_0">#REF!</definedName>
    <definedName name="TÉRMINOS">#N/A</definedName>
    <definedName name="TERR">#REF!</definedName>
    <definedName name="test">#REF!</definedName>
    <definedName name="teta">#REF!</definedName>
    <definedName name="tetris">#REF!</definedName>
    <definedName name="tewst" localSheetId="10" hidden="1">{"TAB1",#N/A,TRUE,"GENERAL";"TAB2",#N/A,TRUE,"GENERAL";"TAB3",#N/A,TRUE,"GENERAL";"TAB4",#N/A,TRUE,"GENERAL";"TAB5",#N/A,TRUE,"GENERAL"}</definedName>
    <definedName name="tewst" localSheetId="2" hidden="1">{"TAB1",#N/A,TRUE,"GENERAL";"TAB2",#N/A,TRUE,"GENERAL";"TAB3",#N/A,TRUE,"GENERAL";"TAB4",#N/A,TRUE,"GENERAL";"TAB5",#N/A,TRUE,"GENERAL"}</definedName>
    <definedName name="tewst">#REF!</definedName>
    <definedName name="teytrh" localSheetId="10" hidden="1">{"via1",#N/A,TRUE,"general";"via2",#N/A,TRUE,"general";"via3",#N/A,TRUE,"general"}</definedName>
    <definedName name="teytrh" localSheetId="2" hidden="1">{"via1",#N/A,TRUE,"general";"via2",#N/A,TRUE,"general";"via3",#N/A,TRUE,"general"}</definedName>
    <definedName name="teytrh">#REF!</definedName>
    <definedName name="Tf">#REF!</definedName>
    <definedName name="Tg">#REF!</definedName>
    <definedName name="TGB">#REF!</definedName>
    <definedName name="tgtbtrbrtbtrv">#REF!</definedName>
    <definedName name="TGTGT" localSheetId="24">Scheduled_Payment+Extra_Payment</definedName>
    <definedName name="TGTGT" localSheetId="25">Scheduled_Payment+Extra_Payment</definedName>
    <definedName name="TGTGT" localSheetId="40">Scheduled_Payment+Extra_Payment</definedName>
    <definedName name="TGTGT" localSheetId="41">Scheduled_Payment+Extra_Payment</definedName>
    <definedName name="TGTGT" localSheetId="42">Scheduled_Payment+Extra_Payment</definedName>
    <definedName name="TGTGT" localSheetId="43">Scheduled_Payment+Extra_Payment</definedName>
    <definedName name="TGTGT" localSheetId="44">Scheduled_Payment+Extra_Payment</definedName>
    <definedName name="TGTGT" localSheetId="45">Scheduled_Payment+Extra_Payment</definedName>
    <definedName name="TGTGT" localSheetId="46">Scheduled_Payment+Extra_Payment</definedName>
    <definedName name="TGTGT" localSheetId="47">Scheduled_Payment+Extra_Payment</definedName>
    <definedName name="TGTGT" localSheetId="48">Scheduled_Payment+Extra_Payment</definedName>
    <definedName name="TGTGT" localSheetId="49">Scheduled_Payment+Extra_Payment</definedName>
    <definedName name="TGTGT" localSheetId="50">Scheduled_Payment+Extra_Payment</definedName>
    <definedName name="TGTGT" localSheetId="51">Scheduled_Payment+Extra_Payment</definedName>
    <definedName name="TGTGT" localSheetId="52">Scheduled_Payment+Extra_Payment</definedName>
    <definedName name="TGTGT" localSheetId="53">Scheduled_Payment+Extra_Payment</definedName>
    <definedName name="TGTGT" localSheetId="54">Scheduled_Payment+Extra_Payment</definedName>
    <definedName name="TGTGT" localSheetId="55">Scheduled_Payment+Extra_Payment</definedName>
    <definedName name="TGTGT" localSheetId="56">Scheduled_Payment+Extra_Payment</definedName>
    <definedName name="TGTGT" localSheetId="57">Scheduled_Payment+Extra_Payment</definedName>
    <definedName name="TGTGT" localSheetId="58">Scheduled_Payment+Extra_Payment</definedName>
    <definedName name="TGTGT" localSheetId="91">Scheduled_Payment+Extra_Payment</definedName>
    <definedName name="TGTGT" localSheetId="92">Scheduled_Payment+Extra_Payment</definedName>
    <definedName name="TGTGT" localSheetId="2">Scheduled_Payment+Extra_Payment</definedName>
    <definedName name="TGTGT">Scheduled_Payment+Extra_Payment</definedName>
    <definedName name="TGTT" localSheetId="24">Scheduled_Payment+Extra_Payment</definedName>
    <definedName name="TGTT" localSheetId="25">Scheduled_Payment+Extra_Payment</definedName>
    <definedName name="TGTT" localSheetId="40">Scheduled_Payment+Extra_Payment</definedName>
    <definedName name="TGTT" localSheetId="41">Scheduled_Payment+Extra_Payment</definedName>
    <definedName name="TGTT" localSheetId="42">Scheduled_Payment+Extra_Payment</definedName>
    <definedName name="TGTT" localSheetId="43">Scheduled_Payment+Extra_Payment</definedName>
    <definedName name="TGTT" localSheetId="44">Scheduled_Payment+Extra_Payment</definedName>
    <definedName name="TGTT" localSheetId="45">Scheduled_Payment+Extra_Payment</definedName>
    <definedName name="TGTT" localSheetId="46">Scheduled_Payment+Extra_Payment</definedName>
    <definedName name="TGTT" localSheetId="47">Scheduled_Payment+Extra_Payment</definedName>
    <definedName name="TGTT" localSheetId="48">Scheduled_Payment+Extra_Payment</definedName>
    <definedName name="TGTT" localSheetId="49">Scheduled_Payment+Extra_Payment</definedName>
    <definedName name="TGTT" localSheetId="50">Scheduled_Payment+Extra_Payment</definedName>
    <definedName name="TGTT" localSheetId="51">Scheduled_Payment+Extra_Payment</definedName>
    <definedName name="TGTT" localSheetId="52">Scheduled_Payment+Extra_Payment</definedName>
    <definedName name="TGTT" localSheetId="53">Scheduled_Payment+Extra_Payment</definedName>
    <definedName name="TGTT" localSheetId="54">Scheduled_Payment+Extra_Payment</definedName>
    <definedName name="TGTT" localSheetId="55">Scheduled_Payment+Extra_Payment</definedName>
    <definedName name="TGTT" localSheetId="56">Scheduled_Payment+Extra_Payment</definedName>
    <definedName name="TGTT" localSheetId="57">Scheduled_Payment+Extra_Payment</definedName>
    <definedName name="TGTT" localSheetId="58">Scheduled_Payment+Extra_Payment</definedName>
    <definedName name="TGTT" localSheetId="91">Scheduled_Payment+Extra_Payment</definedName>
    <definedName name="TGTT" localSheetId="92">Scheduled_Payment+Extra_Payment</definedName>
    <definedName name="TGTT" localSheetId="2">Scheduled_Payment+Extra_Payment</definedName>
    <definedName name="TGTT">Scheduled_Payment+Extra_Payment</definedName>
    <definedName name="tgvsd">#REF!</definedName>
    <definedName name="TH">#REF!</definedName>
    <definedName name="THAETH">#REF!</definedName>
    <definedName name="thdh" localSheetId="10" hidden="1">{"TAB1",#N/A,TRUE,"GENERAL";"TAB2",#N/A,TRUE,"GENERAL";"TAB3",#N/A,TRUE,"GENERAL";"TAB4",#N/A,TRUE,"GENERAL";"TAB5",#N/A,TRUE,"GENERAL"}</definedName>
    <definedName name="thdh" localSheetId="2" hidden="1">{"TAB1",#N/A,TRUE,"GENERAL";"TAB2",#N/A,TRUE,"GENERAL";"TAB3",#N/A,TRUE,"GENERAL";"TAB4",#N/A,TRUE,"GENERAL";"TAB5",#N/A,TRUE,"GENERAL"}</definedName>
    <definedName name="thdh">#REF!</definedName>
    <definedName name="Thiner">#REF!</definedName>
    <definedName name="Thinner">#REF!</definedName>
    <definedName name="Thinner_121001">#REF!</definedName>
    <definedName name="thneath">#REF!</definedName>
    <definedName name="THP">#REF!</definedName>
    <definedName name="THT">#REF!</definedName>
    <definedName name="thtj" localSheetId="10" hidden="1">{"via1",#N/A,TRUE,"general";"via2",#N/A,TRUE,"general";"via3",#N/A,TRUE,"general"}</definedName>
    <definedName name="thtj" localSheetId="2" hidden="1">{"via1",#N/A,TRUE,"general";"via2",#N/A,TRUE,"general";"via3",#N/A,TRUE,"general"}</definedName>
    <definedName name="thtj">#REF!</definedName>
    <definedName name="thwbafh">#REF!</definedName>
    <definedName name="Ti">#REF!</definedName>
    <definedName name="TIA">#REF!</definedName>
    <definedName name="TIAI">#REF!</definedName>
    <definedName name="TIEIN">#REF!</definedName>
    <definedName name="TIEMPO">#REF!</definedName>
    <definedName name="Tiempo__s">#REF!</definedName>
    <definedName name="Tierra_negra">#REF!</definedName>
    <definedName name="Timbre_chicharra_120v">#REF!</definedName>
    <definedName name="Timbre_chicharra_120v_11">#REF!</definedName>
    <definedName name="tintilla.puertas">#REF!</definedName>
    <definedName name="Tintilla_para_madera">#REF!</definedName>
    <definedName name="Tintilla_preparada">#REF!</definedName>
    <definedName name="TIPO">#REF!</definedName>
    <definedName name="TIPO_D_K">#REF!</definedName>
    <definedName name="TIPO_DE_MANTTO">#REF!</definedName>
    <definedName name="Tipo_Ensayo">#REF!</definedName>
    <definedName name="Tipo_Equipo">#REF!</definedName>
    <definedName name="TIPO_GRUPO">#REF!</definedName>
    <definedName name="Tipo_Impuesto">#REF!</definedName>
    <definedName name="tipo_pintura">#REF!</definedName>
    <definedName name="tipo1">#REF!</definedName>
    <definedName name="tipo2">#REF!</definedName>
    <definedName name="tipo3" localSheetId="0">#REF!</definedName>
    <definedName name="tipo3" localSheetId="1">#REF!</definedName>
    <definedName name="tipo3">#REF!</definedName>
    <definedName name="TipoCMA4">#REF!</definedName>
    <definedName name="TipoCMI2">#REF!</definedName>
    <definedName name="TipoCMI3">#REF!</definedName>
    <definedName name="TipoCMI4">#REF!</definedName>
    <definedName name="TipoCMO4">#REF!</definedName>
    <definedName name="TipoCosteo">#REF!</definedName>
    <definedName name="TipoCosteoNivelRiesgo">#REF!</definedName>
    <definedName name="TipoGC">#REF!</definedName>
    <definedName name="TipoNeces">#REF!</definedName>
    <definedName name="TipoPro">#REF!</definedName>
    <definedName name="Tipoproceso">#REF!</definedName>
    <definedName name="TIPOS">#REF!</definedName>
    <definedName name="TiposCampamentos">#REF!</definedName>
    <definedName name="TiposEnsayos">#REF!</definedName>
    <definedName name="TiposEquipos">#REF!</definedName>
    <definedName name="TiposOficina">#REF!</definedName>
    <definedName name="TiposPersonalProfesional">#REF!</definedName>
    <definedName name="TiposPersonalTecnico">#REF!</definedName>
    <definedName name="tipov">#REF!</definedName>
    <definedName name="TIR">#REF!</definedName>
    <definedName name="Tiras_Alistado_3_x_3_x_3">#REF!</definedName>
    <definedName name="TIT">#REF!</definedName>
    <definedName name="TIT_APU">#REF!</definedName>
    <definedName name="titi">#N/A</definedName>
    <definedName name="TITLE">#REF!</definedName>
    <definedName name="Titlepb" hidden="1">#REF!</definedName>
    <definedName name="TITO">#N/A</definedName>
    <definedName name="TITOF">#N/A</definedName>
    <definedName name="titu">#REF!</definedName>
    <definedName name="titu2">#REF!</definedName>
    <definedName name="TITULO">#REF!</definedName>
    <definedName name="TITULO___0">#N/A</definedName>
    <definedName name="TITULOS">#REF!</definedName>
    <definedName name="Titulos_a_imprimir">#REF!</definedName>
    <definedName name="_xlnm.Print_Titles" localSheetId="11">'CANTIDADES OBRA'!$1:$11</definedName>
    <definedName name="_xlnm.Print_Titles" localSheetId="12">'CRONOGRAMA DE FLUJO'!$1:$9</definedName>
    <definedName name="_xlnm.Print_Titles" localSheetId="8">'EST MERCADO'!$1:$8</definedName>
    <definedName name="_xlnm.Print_Titles" localSheetId="4">INSUMOS!$2:$2</definedName>
    <definedName name="_xlnm.Print_Titles" localSheetId="1">INTERVENTORIA!$1:$21</definedName>
    <definedName name="_xlnm.Print_Titles" localSheetId="2">'Presupuesto INDERHUILA'!$1:$12</definedName>
    <definedName name="_xlnm.Print_Titles">#N/A</definedName>
    <definedName name="Títulos_a_imprimir_IM" localSheetId="5">#REF!</definedName>
    <definedName name="Títulos_a_imprimir_IM">#REF!</definedName>
    <definedName name="tj">#REF!</definedName>
    <definedName name="tjhdfkdty">#REF!</definedName>
    <definedName name="tjhdur">#REF!</definedName>
    <definedName name="tjhjjjjsryj">#REF!</definedName>
    <definedName name="TJK">#REF!</definedName>
    <definedName name="Tk">#REF!</definedName>
    <definedName name="TK_1">#REF!</definedName>
    <definedName name="TKSLCI07">#REF!</definedName>
    <definedName name="TL" localSheetId="5">#REF!</definedName>
    <definedName name="TL">#REF!</definedName>
    <definedName name="tld">#REF!</definedName>
    <definedName name="Tll">#REF!</definedName>
    <definedName name="TLL3_11">#REF!</definedName>
    <definedName name="Tm">#REF!</definedName>
    <definedName name="tn">#REF!</definedName>
    <definedName name="Tñ">#REF!</definedName>
    <definedName name="To" localSheetId="5">#REF!</definedName>
    <definedName name="To">#REF!</definedName>
    <definedName name="Toallero_Royal_corona_626">#REF!</definedName>
    <definedName name="TODO">#REF!</definedName>
    <definedName name="TODOANA" localSheetId="0">#REF!</definedName>
    <definedName name="TODOANA" localSheetId="1">#REF!</definedName>
    <definedName name="TODOANA">"#REF!"</definedName>
    <definedName name="TODOANA_1">"#REF!"</definedName>
    <definedName name="TODOANA_2">"#REF!"</definedName>
    <definedName name="TODOANA_3">"#REF!"</definedName>
    <definedName name="TODOINSU" localSheetId="0">#REF!</definedName>
    <definedName name="TODOINSU" localSheetId="1">#REF!</definedName>
    <definedName name="TODOINSU">"#REF!"</definedName>
    <definedName name="TODOINSU_1">"#REF!"</definedName>
    <definedName name="TODOINSU_2">"#REF!"</definedName>
    <definedName name="TODOINSU_3">"#REF!"</definedName>
    <definedName name="TODOITEM" localSheetId="0">#REF!</definedName>
    <definedName name="TODOITEM" localSheetId="1">#REF!</definedName>
    <definedName name="TODOITEM">"#REF!"</definedName>
    <definedName name="TODOITEM_1">"#REF!"</definedName>
    <definedName name="TODOITEM_2">"#REF!"</definedName>
    <definedName name="TODOITEM_3">"#REF!"</definedName>
    <definedName name="tolete.12">#REF!</definedName>
    <definedName name="Tolete_prensado_Santafé" localSheetId="5">#REF!</definedName>
    <definedName name="Tolete_prensado_Santafé">#REF!</definedName>
    <definedName name="toma.monofasica">#REF!</definedName>
    <definedName name="Toma_Ambia_para_muro">#REF!</definedName>
    <definedName name="Toma_Ambia_para_muro_11">#REF!</definedName>
    <definedName name="Toma_corriente_dobles_polo_tierra">#REF!</definedName>
    <definedName name="TOMA_CORRIENTE_REGULADO_DOBLE_CON_POLO_A_TIERRA_250_W">#REF!</definedName>
    <definedName name="Toma_doble_coaxial">#REF!</definedName>
    <definedName name="Toma_doble_Levington_polo">#REF!</definedName>
    <definedName name="Toma_doble_P_T_Levinton">#REF!</definedName>
    <definedName name="Toma_doble_P_T_Levinton_11">#REF!</definedName>
    <definedName name="Toma_Levington_mono_1x20A">#REF!</definedName>
    <definedName name="Toma_LUMINEX_LX030L">#REF!</definedName>
    <definedName name="Toma_LUMINEX_LX303C">#REF!</definedName>
    <definedName name="Toma_LUMINEX_LX303GL">#REF!</definedName>
    <definedName name="Toma_T.V._LUMINEX">#REF!</definedName>
    <definedName name="Toma_telefónica">#REF!</definedName>
    <definedName name="Toma_TelefÝnica_LUMINEX">#REF!</definedName>
    <definedName name="Toma_trif_doble">#REF!</definedName>
    <definedName name="Toma_trifas._tipo_ventana">#REF!</definedName>
    <definedName name="Toma_Trifásica">#REF!</definedName>
    <definedName name="Toma_trifilar">#REF!</definedName>
    <definedName name="Toma_trifilar_11">#REF!</definedName>
    <definedName name="Tomacorriente_Doble">#REF!</definedName>
    <definedName name="TOMACORRIENTE_DOBLE_POLO_A_TIERRA">#REF!</definedName>
    <definedName name="TOP">#REF!</definedName>
    <definedName name="Tope_metalico_puerta">#REF!</definedName>
    <definedName name="TOPGENER">#REF!</definedName>
    <definedName name="TOPGENER1">#REF!</definedName>
    <definedName name="TOPMENU">#REF!</definedName>
    <definedName name="TOPO">#REF!</definedName>
    <definedName name="TOPOGRAFO">#REF!</definedName>
    <definedName name="Tornillo_2__x_1_4">#REF!</definedName>
    <definedName name="TORNILLO_3">#REF!</definedName>
    <definedName name="Tornillo_boton_cromadoesp">#REF!</definedName>
    <definedName name="Tornillo_p_madera_1_y_1_4__9">#REF!</definedName>
    <definedName name="Tornillo_p_madera_2__10">#REF!</definedName>
    <definedName name="TORNILLO_PARA_ESTRUCTURAS_7_X_7_16">#REF!</definedName>
    <definedName name="TORNILLO_PARA_FIJAR_CUBIERTA">#REF!</definedName>
    <definedName name="TORNILLO_PARA_LAMINAS_6_X_1">#REF!</definedName>
    <definedName name="Tornillo_para_Madera_1__No.6">#REF!</definedName>
    <definedName name="Tornillo_para_madera_2__No_9">#REF!</definedName>
    <definedName name="TORNILLOS_2.5">#REF!</definedName>
    <definedName name="Tornillos_para_lamina">#REF!</definedName>
    <definedName name="Torres">#REF!</definedName>
    <definedName name="tortas" localSheetId="10" hidden="1">{"TAB1",#N/A,TRUE,"GENERAL";"TAB2",#N/A,TRUE,"GENERAL";"TAB3",#N/A,TRUE,"GENERAL";"TAB4",#N/A,TRUE,"GENERAL";"TAB5",#N/A,TRUE,"GENERAL"}</definedName>
    <definedName name="tortas" localSheetId="2" hidden="1">{"TAB1",#N/A,TRUE,"GENERAL";"TAB2",#N/A,TRUE,"GENERAL";"TAB3",#N/A,TRUE,"GENERAL";"TAB4",#N/A,TRUE,"GENERAL";"TAB5",#N/A,TRUE,"GENERAL"}</definedName>
    <definedName name="tortas">#REF!</definedName>
    <definedName name="tortas2" localSheetId="10" hidden="1">{"via1",#N/A,TRUE,"general";"via2",#N/A,TRUE,"general";"via3",#N/A,TRUE,"general"}</definedName>
    <definedName name="tortas2" localSheetId="2" hidden="1">{"via1",#N/A,TRUE,"general";"via2",#N/A,TRUE,"general";"via3",#N/A,TRUE,"general"}</definedName>
    <definedName name="tortas2">#REF!</definedName>
    <definedName name="TOT">#REF!</definedName>
    <definedName name="Tot_Act01">#REF!</definedName>
    <definedName name="Tot_Act02">#REF!</definedName>
    <definedName name="Tot_Act03">#REF!</definedName>
    <definedName name="Tot_Con_Ins">#REF!</definedName>
    <definedName name="Tot_EA_CAPEX">#REF!</definedName>
    <definedName name="Tot_Elect">#REF!</definedName>
    <definedName name="Tot_Elect1">#REF!</definedName>
    <definedName name="Tot_Ops_Ins">#REF!</definedName>
    <definedName name="TOTA">#REF!</definedName>
    <definedName name="TOTAL" localSheetId="5">#REF!</definedName>
    <definedName name="TOTAL">#REF!</definedName>
    <definedName name="TOTAL__US">#REF!</definedName>
    <definedName name="total_acumulado">#REF!</definedName>
    <definedName name="TOTAL_CIVIL">#REF!</definedName>
    <definedName name="TOTAL_ELECTRICO">#REF!</definedName>
    <definedName name="Total_Interest">#REF!</definedName>
    <definedName name="Total_Kilometro_típico_aereo_11.4_kV" localSheetId="5">#REF!</definedName>
    <definedName name="Total_Kilometro_típico_aereo_11.4_kV">#REF!</definedName>
    <definedName name="Total_Kilometro_típico_aereo_34.5_kV" localSheetId="5">#REF!</definedName>
    <definedName name="Total_Kilometro_típico_aereo_34.5_kV">#REF!</definedName>
    <definedName name="Total_Kilometro_típico_aereo_rural_11.4kV" localSheetId="5">#REF!</definedName>
    <definedName name="Total_Kilometro_típico_aereo_rural_11.4kV">#REF!</definedName>
    <definedName name="Total_Kilometro_típico_aereo_rural_34.5kV" localSheetId="5">#REF!</definedName>
    <definedName name="Total_Kilometro_típico_aereo_rural_34.5kV">#REF!</definedName>
    <definedName name="Total_Kilometro_típico_subterraneo_11.4_kV" localSheetId="5">#REF!</definedName>
    <definedName name="Total_Kilometro_típico_subterraneo_11.4_kV">#REF!</definedName>
    <definedName name="Total_Kilometro_típico_subterraneo_34.5_kV" localSheetId="5">#REF!</definedName>
    <definedName name="Total_Kilometro_típico_subterraneo_34.5_kV">#REF!</definedName>
    <definedName name="Total_Pay">#REF!</definedName>
    <definedName name="Total_Payment" localSheetId="10">Scheduled_Payment+Extra_Payment</definedName>
    <definedName name="Total_Payment" localSheetId="2">Scheduled_Payment+Extra_Payment</definedName>
    <definedName name="Total_Payment">#N/A</definedName>
    <definedName name="Total_Payment_1" localSheetId="24">Scheduled_Payment+Extra_Payment</definedName>
    <definedName name="Total_Payment_1" localSheetId="25">Scheduled_Payment+Extra_Payment</definedName>
    <definedName name="Total_Payment_1" localSheetId="40">Scheduled_Payment+Extra_Payment</definedName>
    <definedName name="Total_Payment_1" localSheetId="41">Scheduled_Payment+Extra_Payment</definedName>
    <definedName name="Total_Payment_1" localSheetId="42">Scheduled_Payment+Extra_Payment</definedName>
    <definedName name="Total_Payment_1" localSheetId="43">Scheduled_Payment+Extra_Payment</definedName>
    <definedName name="Total_Payment_1" localSheetId="44">Scheduled_Payment+Extra_Payment</definedName>
    <definedName name="Total_Payment_1" localSheetId="45">Scheduled_Payment+Extra_Payment</definedName>
    <definedName name="Total_Payment_1" localSheetId="46">Scheduled_Payment+Extra_Payment</definedName>
    <definedName name="Total_Payment_1" localSheetId="47">Scheduled_Payment+Extra_Payment</definedName>
    <definedName name="Total_Payment_1" localSheetId="48">Scheduled_Payment+Extra_Payment</definedName>
    <definedName name="Total_Payment_1" localSheetId="49">Scheduled_Payment+Extra_Payment</definedName>
    <definedName name="Total_Payment_1" localSheetId="50">Scheduled_Payment+Extra_Payment</definedName>
    <definedName name="Total_Payment_1" localSheetId="51">Scheduled_Payment+Extra_Payment</definedName>
    <definedName name="Total_Payment_1" localSheetId="52">Scheduled_Payment+Extra_Payment</definedName>
    <definedName name="Total_Payment_1" localSheetId="53">Scheduled_Payment+Extra_Payment</definedName>
    <definedName name="Total_Payment_1" localSheetId="54">Scheduled_Payment+Extra_Payment</definedName>
    <definedName name="Total_Payment_1" localSheetId="55">Scheduled_Payment+Extra_Payment</definedName>
    <definedName name="Total_Payment_1" localSheetId="56">Scheduled_Payment+Extra_Payment</definedName>
    <definedName name="Total_Payment_1" localSheetId="57">Scheduled_Payment+Extra_Payment</definedName>
    <definedName name="Total_Payment_1" localSheetId="58">Scheduled_Payment+Extra_Payment</definedName>
    <definedName name="Total_Payment_1" localSheetId="91">Scheduled_Payment+Extra_Payment</definedName>
    <definedName name="Total_Payment_1" localSheetId="92">Scheduled_Payment+Extra_Payment</definedName>
    <definedName name="Total_Payment_1" localSheetId="2">Scheduled_Payment+Extra_Payment</definedName>
    <definedName name="Total_Payment_1">Scheduled_Payment+Extra_Payment</definedName>
    <definedName name="Total_Payment_2" localSheetId="24">Scheduled_Payment+Extra_Payment</definedName>
    <definedName name="Total_Payment_2" localSheetId="25">Scheduled_Payment+Extra_Payment</definedName>
    <definedName name="Total_Payment_2" localSheetId="40">Scheduled_Payment+Extra_Payment</definedName>
    <definedName name="Total_Payment_2" localSheetId="41">Scheduled_Payment+Extra_Payment</definedName>
    <definedName name="Total_Payment_2" localSheetId="42">Scheduled_Payment+Extra_Payment</definedName>
    <definedName name="Total_Payment_2" localSheetId="43">Scheduled_Payment+Extra_Payment</definedName>
    <definedName name="Total_Payment_2" localSheetId="44">Scheduled_Payment+Extra_Payment</definedName>
    <definedName name="Total_Payment_2" localSheetId="45">Scheduled_Payment+Extra_Payment</definedName>
    <definedName name="Total_Payment_2" localSheetId="46">Scheduled_Payment+Extra_Payment</definedName>
    <definedName name="Total_Payment_2" localSheetId="47">Scheduled_Payment+Extra_Payment</definedName>
    <definedName name="Total_Payment_2" localSheetId="48">Scheduled_Payment+Extra_Payment</definedName>
    <definedName name="Total_Payment_2" localSheetId="49">Scheduled_Payment+Extra_Payment</definedName>
    <definedName name="Total_Payment_2" localSheetId="50">Scheduled_Payment+Extra_Payment</definedName>
    <definedName name="Total_Payment_2" localSheetId="51">Scheduled_Payment+Extra_Payment</definedName>
    <definedName name="Total_Payment_2" localSheetId="52">Scheduled_Payment+Extra_Payment</definedName>
    <definedName name="Total_Payment_2" localSheetId="53">Scheduled_Payment+Extra_Payment</definedName>
    <definedName name="Total_Payment_2" localSheetId="54">Scheduled_Payment+Extra_Payment</definedName>
    <definedName name="Total_Payment_2" localSheetId="55">Scheduled_Payment+Extra_Payment</definedName>
    <definedName name="Total_Payment_2" localSheetId="56">Scheduled_Payment+Extra_Payment</definedName>
    <definedName name="Total_Payment_2" localSheetId="57">Scheduled_Payment+Extra_Payment</definedName>
    <definedName name="Total_Payment_2" localSheetId="58">Scheduled_Payment+Extra_Payment</definedName>
    <definedName name="Total_Payment_2" localSheetId="91">Scheduled_Payment+Extra_Payment</definedName>
    <definedName name="Total_Payment_2" localSheetId="92">Scheduled_Payment+Extra_Payment</definedName>
    <definedName name="Total_Payment_2" localSheetId="2">Scheduled_Payment+Extra_Payment</definedName>
    <definedName name="Total_Payment_2">Scheduled_Payment+Extra_Payment</definedName>
    <definedName name="Total_Payment1" localSheetId="24">Scheduled_Payment+Extra_Payment</definedName>
    <definedName name="Total_Payment1" localSheetId="25">Scheduled_Payment+Extra_Payment</definedName>
    <definedName name="Total_Payment1" localSheetId="40">Scheduled_Payment+Extra_Payment</definedName>
    <definedName name="Total_Payment1" localSheetId="41">Scheduled_Payment+Extra_Payment</definedName>
    <definedName name="Total_Payment1" localSheetId="42">Scheduled_Payment+Extra_Payment</definedName>
    <definedName name="Total_Payment1" localSheetId="43">Scheduled_Payment+Extra_Payment</definedName>
    <definedName name="Total_Payment1" localSheetId="44">Scheduled_Payment+Extra_Payment</definedName>
    <definedName name="Total_Payment1" localSheetId="45">Scheduled_Payment+Extra_Payment</definedName>
    <definedName name="Total_Payment1" localSheetId="46">Scheduled_Payment+Extra_Payment</definedName>
    <definedName name="Total_Payment1" localSheetId="47">Scheduled_Payment+Extra_Payment</definedName>
    <definedName name="Total_Payment1" localSheetId="48">Scheduled_Payment+Extra_Payment</definedName>
    <definedName name="Total_Payment1" localSheetId="49">Scheduled_Payment+Extra_Payment</definedName>
    <definedName name="Total_Payment1" localSheetId="50">Scheduled_Payment+Extra_Payment</definedName>
    <definedName name="Total_Payment1" localSheetId="51">Scheduled_Payment+Extra_Payment</definedName>
    <definedName name="Total_Payment1" localSheetId="52">Scheduled_Payment+Extra_Payment</definedName>
    <definedName name="Total_Payment1" localSheetId="53">Scheduled_Payment+Extra_Payment</definedName>
    <definedName name="Total_Payment1" localSheetId="54">Scheduled_Payment+Extra_Payment</definedName>
    <definedName name="Total_Payment1" localSheetId="55">Scheduled_Payment+Extra_Payment</definedName>
    <definedName name="Total_Payment1" localSheetId="56">Scheduled_Payment+Extra_Payment</definedName>
    <definedName name="Total_Payment1" localSheetId="57">Scheduled_Payment+Extra_Payment</definedName>
    <definedName name="Total_Payment1" localSheetId="58">Scheduled_Payment+Extra_Payment</definedName>
    <definedName name="Total_Payment1" localSheetId="91">Scheduled_Payment+Extra_Payment</definedName>
    <definedName name="Total_Payment1" localSheetId="92">Scheduled_Payment+Extra_Payment</definedName>
    <definedName name="Total_Payment1" localSheetId="2">Scheduled_Payment+Extra_Payment</definedName>
    <definedName name="Total_Payment1">Scheduled_Payment+Extra_Payment</definedName>
    <definedName name="TOTAL_SERVICIOS">#REF!</definedName>
    <definedName name="total1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AIU">#REF!</definedName>
    <definedName name="TotalBidCost">#REF!</definedName>
    <definedName name="TotalCalidad" localSheetId="5">#REF!</definedName>
    <definedName name="TotalCalidad">#REF!</definedName>
    <definedName name="TotalCam" localSheetId="5">#REF!</definedName>
    <definedName name="TotalCam">#REF!</definedName>
    <definedName name="TotalCesantias">#REF!</definedName>
    <definedName name="TotalContratoConIva">#REF!</definedName>
    <definedName name="TotalContratoSinIVA">#REF!</definedName>
    <definedName name="TotalCost">#REF!</definedName>
    <definedName name="TotalCostosDirectos">#REF!</definedName>
    <definedName name="TotalEns" localSheetId="5">#REF!</definedName>
    <definedName name="TotalEns">#REF!</definedName>
    <definedName name="TotalEqu" localSheetId="5">#REF!</definedName>
    <definedName name="TotalEqu">#REF!</definedName>
    <definedName name="totales">#REF!</definedName>
    <definedName name="TOTALES_OBRA">#REF!</definedName>
    <definedName name="TOTALHH">#REF!</definedName>
    <definedName name="TOTALHH1">#REF!</definedName>
    <definedName name="TotalImpuestosObra" localSheetId="5">#REF!</definedName>
    <definedName name="TotalImpuestosObra">#REF!</definedName>
    <definedName name="TOTALINDIS">#REF!</definedName>
    <definedName name="TOTALITEM1.1">#REF!</definedName>
    <definedName name="TOTALITEM1.1.1">#REF!</definedName>
    <definedName name="TOTALITEM1.1.1_1">#REF!</definedName>
    <definedName name="TOTALITEM1.1.1_10">#REF!</definedName>
    <definedName name="TOTALITEM1.1.1_11">#REF!</definedName>
    <definedName name="TOTALITEM1.1.1_12">#REF!</definedName>
    <definedName name="TOTALITEM1.1.1_13">#REF!</definedName>
    <definedName name="TOTALITEM1.1.1_14">#REF!</definedName>
    <definedName name="TOTALITEM1.1.1_15">#REF!</definedName>
    <definedName name="TOTALITEM1.1.1_16">#REF!</definedName>
    <definedName name="TOTALITEM1.1.1_17">#REF!</definedName>
    <definedName name="TOTALITEM1.1.1_18">#REF!</definedName>
    <definedName name="TOTALITEM1.1.1_19">#REF!</definedName>
    <definedName name="TOTALITEM1.1.1_2">#REF!</definedName>
    <definedName name="TOTALITEM1.1.1_20">#REF!</definedName>
    <definedName name="TOTALITEM1.1.1_21">#REF!</definedName>
    <definedName name="TOTALITEM1.1.1_22">#REF!</definedName>
    <definedName name="TOTALITEM1.1.1_23">#REF!</definedName>
    <definedName name="TOTALITEM1.1.1_24">#REF!</definedName>
    <definedName name="TOTALITEM1.1.1_25">#REF!</definedName>
    <definedName name="TOTALITEM1.1.1_26">#REF!</definedName>
    <definedName name="TOTALITEM1.1.1_27">#REF!</definedName>
    <definedName name="TOTALITEM1.1.1_28">#REF!</definedName>
    <definedName name="TOTALITEM1.1.1_29">#REF!</definedName>
    <definedName name="TOTALITEM1.1.1_3">#REF!</definedName>
    <definedName name="TOTALITEM1.1.1_30">#REF!</definedName>
    <definedName name="TOTALITEM1.1.1_31">#REF!</definedName>
    <definedName name="TOTALITEM1.1.1_32">#REF!</definedName>
    <definedName name="TOTALITEM1.1.1_33">#REF!</definedName>
    <definedName name="TOTALITEM1.1.1_34">#REF!</definedName>
    <definedName name="TOTALITEM1.1.1_35">#REF!</definedName>
    <definedName name="TOTALITEM1.1.1_36">#REF!</definedName>
    <definedName name="TOTALITEM1.1.1_37">#REF!</definedName>
    <definedName name="TOTALITEM1.1.1_38">#REF!</definedName>
    <definedName name="TOTALITEM1.1.1_39">#REF!</definedName>
    <definedName name="TOTALITEM1.1.1_4">#REF!</definedName>
    <definedName name="TOTALITEM1.1.1_40">#REF!</definedName>
    <definedName name="TOTALITEM1.1.1_41">#REF!</definedName>
    <definedName name="TOTALITEM1.1.1_42">#REF!</definedName>
    <definedName name="TOTALITEM1.1.1_43">#REF!</definedName>
    <definedName name="TOTALITEM1.1.1_44">#REF!</definedName>
    <definedName name="TOTALITEM1.1.1_45">#REF!</definedName>
    <definedName name="TOTALITEM1.1.1_46">#REF!</definedName>
    <definedName name="TOTALITEM1.1.1_47">#REF!</definedName>
    <definedName name="TOTALITEM1.1.1_48">#REF!</definedName>
    <definedName name="TOTALITEM1.1.1_49">#REF!</definedName>
    <definedName name="TOTALITEM1.1.1_5">#REF!</definedName>
    <definedName name="TOTALITEM1.1.1_50">#REF!</definedName>
    <definedName name="TOTALITEM1.1.1_51">#REF!</definedName>
    <definedName name="TOTALITEM1.1.1_52">#REF!</definedName>
    <definedName name="TOTALITEM1.1.1_53">#REF!</definedName>
    <definedName name="TOTALITEM1.1.1_54">#REF!</definedName>
    <definedName name="TOTALITEM1.1.1_55">#REF!</definedName>
    <definedName name="TOTALITEM1.1.1_56">#REF!</definedName>
    <definedName name="TOTALITEM1.1.1_57">#REF!</definedName>
    <definedName name="TOTALITEM1.1.1_58">#REF!</definedName>
    <definedName name="TOTALITEM1.1.1_59">#REF!</definedName>
    <definedName name="TOTALITEM1.1.1_60">#REF!</definedName>
    <definedName name="TOTALITEM1.1.1_61">#REF!</definedName>
    <definedName name="TOTALITEM1.1.1_62">#REF!</definedName>
    <definedName name="TOTALITEM1.1.1_63">#REF!</definedName>
    <definedName name="TOTALITEM1.1.1_64">#REF!</definedName>
    <definedName name="TOTALITEM1.1.1_65">#REF!</definedName>
    <definedName name="TOTALITEM1.1.1_66">#REF!</definedName>
    <definedName name="TOTALITEM1.1.1_67">#REF!</definedName>
    <definedName name="TOTALITEM1.1.1_68">#REF!</definedName>
    <definedName name="TOTALITEM1.1.1_69">#REF!</definedName>
    <definedName name="TOTALITEM1.1.1_70">#REF!</definedName>
    <definedName name="TOTALITEM1.1.1_71">#REF!</definedName>
    <definedName name="TOTALITEM1.1.1_72">#REF!</definedName>
    <definedName name="TOTALITEM1.1.1_73">#REF!</definedName>
    <definedName name="TOTALITEM1.1.1_74">#REF!</definedName>
    <definedName name="TOTALITEM1.1.1_75">#REF!</definedName>
    <definedName name="TOTALITEM1.1.1_76">#REF!</definedName>
    <definedName name="TOTALITEM1.1.1_78">#REF!</definedName>
    <definedName name="TOTALITEM1.1.1_79">#REF!</definedName>
    <definedName name="TOTALITEM1.1.1_9">#REF!</definedName>
    <definedName name="TOTALITEM1.1.2">#REF!</definedName>
    <definedName name="TOTALITEM1.1.2_1">#REF!</definedName>
    <definedName name="TOTALITEM1.1.2_10">#REF!</definedName>
    <definedName name="TOTALITEM1.1.2_11">#REF!</definedName>
    <definedName name="TOTALITEM1.1.2_12">#REF!</definedName>
    <definedName name="TOTALITEM1.1.2_13">#REF!</definedName>
    <definedName name="TOTALITEM1.1.2_14">#REF!</definedName>
    <definedName name="TOTALITEM1.1.2_15">#REF!</definedName>
    <definedName name="TOTALITEM1.1.2_16">#REF!</definedName>
    <definedName name="TOTALITEM1.1.2_17">#REF!</definedName>
    <definedName name="TOTALITEM1.1.2_18">#REF!</definedName>
    <definedName name="TOTALITEM1.1.2_19">#REF!</definedName>
    <definedName name="TOTALITEM1.1.2_2">#REF!</definedName>
    <definedName name="TOTALITEM1.1.2_20">#REF!</definedName>
    <definedName name="TOTALITEM1.1.2_21">#REF!</definedName>
    <definedName name="TOTALITEM1.1.2_22">#REF!</definedName>
    <definedName name="TOTALITEM1.1.2_23">#REF!</definedName>
    <definedName name="TOTALITEM1.1.2_24">#REF!</definedName>
    <definedName name="TOTALITEM1.1.2_25">#REF!</definedName>
    <definedName name="TOTALITEM1.1.2_26">#REF!</definedName>
    <definedName name="TOTALITEM1.1.2_27">#REF!</definedName>
    <definedName name="TOTALITEM1.1.2_28">#REF!</definedName>
    <definedName name="TOTALITEM1.1.2_29">#REF!</definedName>
    <definedName name="TOTALITEM1.1.2_3">#REF!</definedName>
    <definedName name="TOTALITEM1.1.2_30">#REF!</definedName>
    <definedName name="TOTALITEM1.1.2_31">#REF!</definedName>
    <definedName name="TOTALITEM1.1.2_32">#REF!</definedName>
    <definedName name="TOTALITEM1.1.2_33">#REF!</definedName>
    <definedName name="TOTALITEM1.1.2_34">#REF!</definedName>
    <definedName name="TOTALITEM1.1.2_35">#REF!</definedName>
    <definedName name="TOTALITEM1.1.2_36">#REF!</definedName>
    <definedName name="TOTALITEM1.1.2_37">#REF!</definedName>
    <definedName name="TOTALITEM1.1.2_38">#REF!</definedName>
    <definedName name="TOTALITEM1.1.2_39">#REF!</definedName>
    <definedName name="TOTALITEM1.1.2_4">#REF!</definedName>
    <definedName name="TOTALITEM1.1.2_40">#REF!</definedName>
    <definedName name="TOTALITEM1.1.2_41">#REF!</definedName>
    <definedName name="TOTALITEM1.1.2_42">#REF!</definedName>
    <definedName name="TOTALITEM1.1.2_43">#REF!</definedName>
    <definedName name="TOTALITEM1.1.2_44">#REF!</definedName>
    <definedName name="TOTALITEM1.1.2_45">#REF!</definedName>
    <definedName name="TOTALITEM1.1.2_46">#REF!</definedName>
    <definedName name="TOTALITEM1.1.2_47">#REF!</definedName>
    <definedName name="TOTALITEM1.1.2_48">#REF!</definedName>
    <definedName name="TOTALITEM1.1.2_49">#REF!</definedName>
    <definedName name="TOTALITEM1.1.2_5">#REF!</definedName>
    <definedName name="TOTALITEM1.1.2_50">#REF!</definedName>
    <definedName name="TOTALITEM1.1.2_51">#REF!</definedName>
    <definedName name="TOTALITEM1.1.2_52">#REF!</definedName>
    <definedName name="TOTALITEM1.1.2_53">#REF!</definedName>
    <definedName name="TOTALITEM1.1.2_54">#REF!</definedName>
    <definedName name="TOTALITEM1.1.2_55">#REF!</definedName>
    <definedName name="TOTALITEM1.1.2_56">#REF!</definedName>
    <definedName name="TOTALITEM1.1.2_57">#REF!</definedName>
    <definedName name="TOTALITEM1.1.2_58">#REF!</definedName>
    <definedName name="TOTALITEM1.1.2_59">#REF!</definedName>
    <definedName name="TOTALITEM1.1.2_60">#REF!</definedName>
    <definedName name="TOTALITEM1.1.2_61">#REF!</definedName>
    <definedName name="TOTALITEM1.1.2_62">#REF!</definedName>
    <definedName name="TOTALITEM1.1.2_63">#REF!</definedName>
    <definedName name="TOTALITEM1.1.2_64">#REF!</definedName>
    <definedName name="TOTALITEM1.1.2_65">#REF!</definedName>
    <definedName name="TOTALITEM1.1.2_66">#REF!</definedName>
    <definedName name="TOTALITEM1.1.2_67">#REF!</definedName>
    <definedName name="TOTALITEM1.1.2_68">#REF!</definedName>
    <definedName name="TOTALITEM1.1.2_69">#REF!</definedName>
    <definedName name="TOTALITEM1.1.2_70">#REF!</definedName>
    <definedName name="TOTALITEM1.1.2_71">#REF!</definedName>
    <definedName name="TOTALITEM1.1.2_72">#REF!</definedName>
    <definedName name="TOTALITEM1.1.2_73">#REF!</definedName>
    <definedName name="TOTALITEM1.1.2_74">#REF!</definedName>
    <definedName name="TOTALITEM1.1.2_75">#REF!</definedName>
    <definedName name="TOTALITEM1.1.2_76">#REF!</definedName>
    <definedName name="TOTALITEM1.1.2_78">#REF!</definedName>
    <definedName name="TOTALITEM1.1.2_79">#REF!</definedName>
    <definedName name="TOTALITEM1.1.2_9">#REF!</definedName>
    <definedName name="TOTALITEM1.1.3">#REF!</definedName>
    <definedName name="TOTALITEM1.1.3_1">#REF!</definedName>
    <definedName name="TOTALITEM1.1.3_10">#REF!</definedName>
    <definedName name="TOTALITEM1.1.3_11">#REF!</definedName>
    <definedName name="TOTALITEM1.1.3_12">#REF!</definedName>
    <definedName name="TOTALITEM1.1.3_13">#REF!</definedName>
    <definedName name="TOTALITEM1.1.3_14">#REF!</definedName>
    <definedName name="TOTALITEM1.1.3_15">#REF!</definedName>
    <definedName name="TOTALITEM1.1.3_16">#REF!</definedName>
    <definedName name="TOTALITEM1.1.3_17">#REF!</definedName>
    <definedName name="TOTALITEM1.1.3_18">#REF!</definedName>
    <definedName name="TOTALITEM1.1.3_19">#REF!</definedName>
    <definedName name="TOTALITEM1.1.3_2">#REF!</definedName>
    <definedName name="TOTALITEM1.1.3_20">#REF!</definedName>
    <definedName name="TOTALITEM1.1.3_21">#REF!</definedName>
    <definedName name="TOTALITEM1.1.3_22">#REF!</definedName>
    <definedName name="TOTALITEM1.1.3_23">#REF!</definedName>
    <definedName name="TOTALITEM1.1.3_24">#REF!</definedName>
    <definedName name="TOTALITEM1.1.3_25">#REF!</definedName>
    <definedName name="TOTALITEM1.1.3_26">#REF!</definedName>
    <definedName name="TOTALITEM1.1.3_27">#REF!</definedName>
    <definedName name="TOTALITEM1.1.3_28">#REF!</definedName>
    <definedName name="TOTALITEM1.1.3_29">#REF!</definedName>
    <definedName name="TOTALITEM1.1.3_3">#REF!</definedName>
    <definedName name="TOTALITEM1.1.3_30">#REF!</definedName>
    <definedName name="TOTALITEM1.1.3_31">#REF!</definedName>
    <definedName name="TOTALITEM1.1.3_32">#REF!</definedName>
    <definedName name="TOTALITEM1.1.3_33">#REF!</definedName>
    <definedName name="TOTALITEM1.1.3_34">#REF!</definedName>
    <definedName name="TOTALITEM1.1.3_35">#REF!</definedName>
    <definedName name="TOTALITEM1.1.3_36">#REF!</definedName>
    <definedName name="TOTALITEM1.1.3_37">#REF!</definedName>
    <definedName name="TOTALITEM1.1.3_38">#REF!</definedName>
    <definedName name="TOTALITEM1.1.3_39">#REF!</definedName>
    <definedName name="TOTALITEM1.1.3_4">#REF!</definedName>
    <definedName name="TOTALITEM1.1.3_40">#REF!</definedName>
    <definedName name="TOTALITEM1.1.3_41">#REF!</definedName>
    <definedName name="TOTALITEM1.1.3_42">#REF!</definedName>
    <definedName name="TOTALITEM1.1.3_43">#REF!</definedName>
    <definedName name="TOTALITEM1.1.3_44">#REF!</definedName>
    <definedName name="TOTALITEM1.1.3_45">#REF!</definedName>
    <definedName name="TOTALITEM1.1.3_46">#REF!</definedName>
    <definedName name="TOTALITEM1.1.3_47">#REF!</definedName>
    <definedName name="TOTALITEM1.1.3_48">#REF!</definedName>
    <definedName name="TOTALITEM1.1.3_49">#REF!</definedName>
    <definedName name="TOTALITEM1.1.3_5">#REF!</definedName>
    <definedName name="TOTALITEM1.1.3_50">#REF!</definedName>
    <definedName name="TOTALITEM1.1.3_51">#REF!</definedName>
    <definedName name="TOTALITEM1.1.3_52">#REF!</definedName>
    <definedName name="TOTALITEM1.1.3_53">#REF!</definedName>
    <definedName name="TOTALITEM1.1.3_54">#REF!</definedName>
    <definedName name="TOTALITEM1.1.3_55">#REF!</definedName>
    <definedName name="TOTALITEM1.1.3_56">#REF!</definedName>
    <definedName name="TOTALITEM1.1.3_57">#REF!</definedName>
    <definedName name="TOTALITEM1.1.3_58">#REF!</definedName>
    <definedName name="TOTALITEM1.1.3_59">#REF!</definedName>
    <definedName name="TOTALITEM1.1.3_60">#REF!</definedName>
    <definedName name="TOTALITEM1.1.3_61">#REF!</definedName>
    <definedName name="TOTALITEM1.1.3_62">#REF!</definedName>
    <definedName name="TOTALITEM1.1.3_63">#REF!</definedName>
    <definedName name="TOTALITEM1.1.3_64">#REF!</definedName>
    <definedName name="TOTALITEM1.1.3_65">#REF!</definedName>
    <definedName name="TOTALITEM1.1.3_66">#REF!</definedName>
    <definedName name="TOTALITEM1.1.3_67">#REF!</definedName>
    <definedName name="TOTALITEM1.1.3_68">#REF!</definedName>
    <definedName name="TOTALITEM1.1.3_69">#REF!</definedName>
    <definedName name="TOTALITEM1.1.3_70">#REF!</definedName>
    <definedName name="TOTALITEM1.1.3_71">#REF!</definedName>
    <definedName name="TOTALITEM1.1.3_72">#REF!</definedName>
    <definedName name="TOTALITEM1.1.3_73">#REF!</definedName>
    <definedName name="TOTALITEM1.1.3_74">#REF!</definedName>
    <definedName name="TOTALITEM1.1.3_75">#REF!</definedName>
    <definedName name="TOTALITEM1.1.3_76">#REF!</definedName>
    <definedName name="TOTALITEM1.1.3_78">#REF!</definedName>
    <definedName name="TOTALITEM1.1.3_79">#REF!</definedName>
    <definedName name="TOTALITEM1.1.3_9">#REF!</definedName>
    <definedName name="TOTALITEM1.1.4">#REF!</definedName>
    <definedName name="TOTALITEM1.1.4_1">#REF!</definedName>
    <definedName name="TOTALITEM1.1.4_10">#REF!</definedName>
    <definedName name="TOTALITEM1.1.4_11">#REF!</definedName>
    <definedName name="TOTALITEM1.1.4_12">#REF!</definedName>
    <definedName name="TOTALITEM1.1.4_13">#REF!</definedName>
    <definedName name="TOTALITEM1.1.4_14">#REF!</definedName>
    <definedName name="TOTALITEM1.1.4_15">#REF!</definedName>
    <definedName name="TOTALITEM1.1.4_16">#REF!</definedName>
    <definedName name="TOTALITEM1.1.4_17">#REF!</definedName>
    <definedName name="TOTALITEM1.1.4_18">#REF!</definedName>
    <definedName name="TOTALITEM1.1.4_19">#REF!</definedName>
    <definedName name="TOTALITEM1.1.4_2">#REF!</definedName>
    <definedName name="TOTALITEM1.1.4_20">#REF!</definedName>
    <definedName name="TOTALITEM1.1.4_21">#REF!</definedName>
    <definedName name="TOTALITEM1.1.4_22">#REF!</definedName>
    <definedName name="TOTALITEM1.1.4_23">#REF!</definedName>
    <definedName name="TOTALITEM1.1.4_24">#REF!</definedName>
    <definedName name="TOTALITEM1.1.4_25">#REF!</definedName>
    <definedName name="TOTALITEM1.1.4_26">#REF!</definedName>
    <definedName name="TOTALITEM1.1.4_27">#REF!</definedName>
    <definedName name="TOTALITEM1.1.4_28">#REF!</definedName>
    <definedName name="TOTALITEM1.1.4_29">#REF!</definedName>
    <definedName name="TOTALITEM1.1.4_3">#REF!</definedName>
    <definedName name="TOTALITEM1.1.4_30">#REF!</definedName>
    <definedName name="TOTALITEM1.1.4_31">#REF!</definedName>
    <definedName name="TOTALITEM1.1.4_32">#REF!</definedName>
    <definedName name="TOTALITEM1.1.4_33">#REF!</definedName>
    <definedName name="TOTALITEM1.1.4_34">#REF!</definedName>
    <definedName name="TOTALITEM1.1.4_35">#REF!</definedName>
    <definedName name="TOTALITEM1.1.4_36">#REF!</definedName>
    <definedName name="TOTALITEM1.1.4_37">#REF!</definedName>
    <definedName name="TOTALITEM1.1.4_38">#REF!</definedName>
    <definedName name="TOTALITEM1.1.4_39">#REF!</definedName>
    <definedName name="TOTALITEM1.1.4_4">#REF!</definedName>
    <definedName name="TOTALITEM1.1.4_40">#REF!</definedName>
    <definedName name="TOTALITEM1.1.4_41">#REF!</definedName>
    <definedName name="TOTALITEM1.1.4_42">#REF!</definedName>
    <definedName name="TOTALITEM1.1.4_43">#REF!</definedName>
    <definedName name="TOTALITEM1.1.4_44">#REF!</definedName>
    <definedName name="TOTALITEM1.1.4_45">#REF!</definedName>
    <definedName name="TOTALITEM1.1.4_46">#REF!</definedName>
    <definedName name="TOTALITEM1.1.4_47">#REF!</definedName>
    <definedName name="TOTALITEM1.1.4_48">#REF!</definedName>
    <definedName name="TOTALITEM1.1.4_49">#REF!</definedName>
    <definedName name="TOTALITEM1.1.4_5">#REF!</definedName>
    <definedName name="TOTALITEM1.1.4_50">#REF!</definedName>
    <definedName name="TOTALITEM1.1.4_51">#REF!</definedName>
    <definedName name="TOTALITEM1.1.4_52">#REF!</definedName>
    <definedName name="TOTALITEM1.1.4_53">#REF!</definedName>
    <definedName name="TOTALITEM1.1.4_54">#REF!</definedName>
    <definedName name="TOTALITEM1.1.4_55">#REF!</definedName>
    <definedName name="TOTALITEM1.1.4_56">#REF!</definedName>
    <definedName name="TOTALITEM1.1.4_57">#REF!</definedName>
    <definedName name="TOTALITEM1.1.4_58">#REF!</definedName>
    <definedName name="TOTALITEM1.1.4_59">#REF!</definedName>
    <definedName name="TOTALITEM1.1.4_60">#REF!</definedName>
    <definedName name="TOTALITEM1.1.4_61">#REF!</definedName>
    <definedName name="TOTALITEM1.1.4_62">#REF!</definedName>
    <definedName name="TOTALITEM1.1.4_63">#REF!</definedName>
    <definedName name="TOTALITEM1.1.4_64">#REF!</definedName>
    <definedName name="TOTALITEM1.1.4_65">#REF!</definedName>
    <definedName name="TOTALITEM1.1.4_66">#REF!</definedName>
    <definedName name="TOTALITEM1.1.4_67">#REF!</definedName>
    <definedName name="TOTALITEM1.1.4_68">#REF!</definedName>
    <definedName name="TOTALITEM1.1.4_69">#REF!</definedName>
    <definedName name="TOTALITEM1.1.4_70">#REF!</definedName>
    <definedName name="TOTALITEM1.1.4_71">#REF!</definedName>
    <definedName name="TOTALITEM1.1.4_72">#REF!</definedName>
    <definedName name="TOTALITEM1.1.4_73">#REF!</definedName>
    <definedName name="TOTALITEM1.1.4_74">#REF!</definedName>
    <definedName name="TOTALITEM1.1.4_75">#REF!</definedName>
    <definedName name="TOTALITEM1.1.4_76">#REF!</definedName>
    <definedName name="TOTALITEM1.1.4_78">#REF!</definedName>
    <definedName name="TOTALITEM1.1.4_79">#REF!</definedName>
    <definedName name="TOTALITEM1.1.4_9">#REF!</definedName>
    <definedName name="TOTALITEM1.1_1">#REF!</definedName>
    <definedName name="TOTALITEM1.1_10">#REF!</definedName>
    <definedName name="TOTALITEM1.1_11">#REF!</definedName>
    <definedName name="TOTALITEM1.1_12">#REF!</definedName>
    <definedName name="TOTALITEM1.1_13">#REF!</definedName>
    <definedName name="TOTALITEM1.1_14">#REF!</definedName>
    <definedName name="TOTALITEM1.1_15">#REF!</definedName>
    <definedName name="TOTALITEM1.1_16">#REF!</definedName>
    <definedName name="TOTALITEM1.1_17">#REF!</definedName>
    <definedName name="TOTALITEM1.1_18">#REF!</definedName>
    <definedName name="TOTALITEM1.1_19">#REF!</definedName>
    <definedName name="TOTALITEM1.1_2">#REF!</definedName>
    <definedName name="TOTALITEM1.1_20">#REF!</definedName>
    <definedName name="TOTALITEM1.1_21">#REF!</definedName>
    <definedName name="TOTALITEM1.1_22">#REF!</definedName>
    <definedName name="TOTALITEM1.1_23">#REF!</definedName>
    <definedName name="TOTALITEM1.1_24">#REF!</definedName>
    <definedName name="TOTALITEM1.1_25">#REF!</definedName>
    <definedName name="TOTALITEM1.1_26">#REF!</definedName>
    <definedName name="TOTALITEM1.1_27">#REF!</definedName>
    <definedName name="TOTALITEM1.1_28">#REF!</definedName>
    <definedName name="TOTALITEM1.1_29">#REF!</definedName>
    <definedName name="TOTALITEM1.1_3">#REF!</definedName>
    <definedName name="TOTALITEM1.1_30">#REF!</definedName>
    <definedName name="TOTALITEM1.1_31">#REF!</definedName>
    <definedName name="TOTALITEM1.1_32">#REF!</definedName>
    <definedName name="TOTALITEM1.1_33">#REF!</definedName>
    <definedName name="TOTALITEM1.1_34">#REF!</definedName>
    <definedName name="TOTALITEM1.1_35">#REF!</definedName>
    <definedName name="TOTALITEM1.1_36">#REF!</definedName>
    <definedName name="TOTALITEM1.1_37">#REF!</definedName>
    <definedName name="TOTALITEM1.1_38">#REF!</definedName>
    <definedName name="TOTALITEM1.1_39">#REF!</definedName>
    <definedName name="TOTALITEM1.1_4">#REF!</definedName>
    <definedName name="TOTALITEM1.1_40">#REF!</definedName>
    <definedName name="TOTALITEM1.1_41">#REF!</definedName>
    <definedName name="TOTALITEM1.1_42">#REF!</definedName>
    <definedName name="TOTALITEM1.1_43">#REF!</definedName>
    <definedName name="TOTALITEM1.1_44">#REF!</definedName>
    <definedName name="TOTALITEM1.1_45">#REF!</definedName>
    <definedName name="TOTALITEM1.1_46">#REF!</definedName>
    <definedName name="TOTALITEM1.1_47">#REF!</definedName>
    <definedName name="TOTALITEM1.1_48">#REF!</definedName>
    <definedName name="TOTALITEM1.1_49">#REF!</definedName>
    <definedName name="TOTALITEM1.1_5">#REF!</definedName>
    <definedName name="TOTALITEM1.1_50">#REF!</definedName>
    <definedName name="TOTALITEM1.1_51">#REF!</definedName>
    <definedName name="TOTALITEM1.1_52">#REF!</definedName>
    <definedName name="TOTALITEM1.1_53">#REF!</definedName>
    <definedName name="TOTALITEM1.1_54">#REF!</definedName>
    <definedName name="TOTALITEM1.1_55">#REF!</definedName>
    <definedName name="TOTALITEM1.1_56">#REF!</definedName>
    <definedName name="TOTALITEM1.1_57">#REF!</definedName>
    <definedName name="TOTALITEM1.1_58">#REF!</definedName>
    <definedName name="TOTALITEM1.1_59">#REF!</definedName>
    <definedName name="TOTALITEM1.1_60">#REF!</definedName>
    <definedName name="TOTALITEM1.1_61">#REF!</definedName>
    <definedName name="TOTALITEM1.1_62">#REF!</definedName>
    <definedName name="TOTALITEM1.1_63">#REF!</definedName>
    <definedName name="TOTALITEM1.1_64">#REF!</definedName>
    <definedName name="TOTALITEM1.1_65">#REF!</definedName>
    <definedName name="TOTALITEM1.1_66">#REF!</definedName>
    <definedName name="TOTALITEM1.1_67">#REF!</definedName>
    <definedName name="TOTALITEM1.1_68">#REF!</definedName>
    <definedName name="TOTALITEM1.1_69">#REF!</definedName>
    <definedName name="TOTALITEM1.1_70">#REF!</definedName>
    <definedName name="TOTALITEM1.1_71">#REF!</definedName>
    <definedName name="TOTALITEM1.1_72">#REF!</definedName>
    <definedName name="TOTALITEM1.1_73">#REF!</definedName>
    <definedName name="TOTALITEM1.1_74">#REF!</definedName>
    <definedName name="TOTALITEM1.1_75">#REF!</definedName>
    <definedName name="TOTALITEM1.1_76">#REF!</definedName>
    <definedName name="TOTALITEM1.1_78">#REF!</definedName>
    <definedName name="TOTALITEM1.1_79">#REF!</definedName>
    <definedName name="TOTALITEM1.1_9">#REF!</definedName>
    <definedName name="TOTALITEM1.2.1">#REF!</definedName>
    <definedName name="TOTALITEM1.2.1_1">#REF!</definedName>
    <definedName name="TOTALITEM1.2.1_10">#REF!</definedName>
    <definedName name="TOTALITEM1.2.1_11">#REF!</definedName>
    <definedName name="TOTALITEM1.2.1_12">#REF!</definedName>
    <definedName name="TOTALITEM1.2.1_13">#REF!</definedName>
    <definedName name="TOTALITEM1.2.1_14">#REF!</definedName>
    <definedName name="TOTALITEM1.2.1_15">#REF!</definedName>
    <definedName name="TOTALITEM1.2.1_16">#REF!</definedName>
    <definedName name="TOTALITEM1.2.1_17">#REF!</definedName>
    <definedName name="TOTALITEM1.2.1_18">#REF!</definedName>
    <definedName name="TOTALITEM1.2.1_19">#REF!</definedName>
    <definedName name="TOTALITEM1.2.1_2">#REF!</definedName>
    <definedName name="TOTALITEM1.2.1_20">#REF!</definedName>
    <definedName name="TOTALITEM1.2.1_21">#REF!</definedName>
    <definedName name="TOTALITEM1.2.1_22">#REF!</definedName>
    <definedName name="TOTALITEM1.2.1_23">#REF!</definedName>
    <definedName name="TOTALITEM1.2.1_24">#REF!</definedName>
    <definedName name="TOTALITEM1.2.1_25">#REF!</definedName>
    <definedName name="TOTALITEM1.2.1_26">#REF!</definedName>
    <definedName name="TOTALITEM1.2.1_27">#REF!</definedName>
    <definedName name="TOTALITEM1.2.1_28">#REF!</definedName>
    <definedName name="TOTALITEM1.2.1_29">#REF!</definedName>
    <definedName name="TOTALITEM1.2.1_3">#REF!</definedName>
    <definedName name="TOTALITEM1.2.1_30">#REF!</definedName>
    <definedName name="TOTALITEM1.2.1_31">#REF!</definedName>
    <definedName name="TOTALITEM1.2.1_32">#REF!</definedName>
    <definedName name="TOTALITEM1.2.1_33">#REF!</definedName>
    <definedName name="TOTALITEM1.2.1_34">#REF!</definedName>
    <definedName name="TOTALITEM1.2.1_35">#REF!</definedName>
    <definedName name="TOTALITEM1.2.1_36">#REF!</definedName>
    <definedName name="TOTALITEM1.2.1_37">#REF!</definedName>
    <definedName name="TOTALITEM1.2.1_38">#REF!</definedName>
    <definedName name="TOTALITEM1.2.1_39">#REF!</definedName>
    <definedName name="TOTALITEM1.2.1_4">#REF!</definedName>
    <definedName name="TOTALITEM1.2.1_40">#REF!</definedName>
    <definedName name="TOTALITEM1.2.1_41">#REF!</definedName>
    <definedName name="TOTALITEM1.2.1_42">#REF!</definedName>
    <definedName name="TOTALITEM1.2.1_43">#REF!</definedName>
    <definedName name="TOTALITEM1.2.1_44">#REF!</definedName>
    <definedName name="TOTALITEM1.2.1_45">#REF!</definedName>
    <definedName name="TOTALITEM1.2.1_46">#REF!</definedName>
    <definedName name="TOTALITEM1.2.1_47">#REF!</definedName>
    <definedName name="TOTALITEM1.2.1_48">#REF!</definedName>
    <definedName name="TOTALITEM1.2.1_49">#REF!</definedName>
    <definedName name="TOTALITEM1.2.1_5">#REF!</definedName>
    <definedName name="TOTALITEM1.2.1_50">#REF!</definedName>
    <definedName name="TOTALITEM1.2.1_51">#REF!</definedName>
    <definedName name="TOTALITEM1.2.1_52">#REF!</definedName>
    <definedName name="TOTALITEM1.2.1_53">#REF!</definedName>
    <definedName name="TOTALITEM1.2.1_54">#REF!</definedName>
    <definedName name="TOTALITEM1.2.1_55">#REF!</definedName>
    <definedName name="TOTALITEM1.2.1_56">#REF!</definedName>
    <definedName name="TOTALITEM1.2.1_57">#REF!</definedName>
    <definedName name="TOTALITEM1.2.1_58">#REF!</definedName>
    <definedName name="TOTALITEM1.2.1_59">#REF!</definedName>
    <definedName name="TOTALITEM1.2.1_60">#REF!</definedName>
    <definedName name="TOTALITEM1.2.1_61">#REF!</definedName>
    <definedName name="TOTALITEM1.2.1_62">#REF!</definedName>
    <definedName name="TOTALITEM1.2.1_63">#REF!</definedName>
    <definedName name="TOTALITEM1.2.1_64">#REF!</definedName>
    <definedName name="TOTALITEM1.2.1_65">#REF!</definedName>
    <definedName name="TOTALITEM1.2.1_66">#REF!</definedName>
    <definedName name="TOTALITEM1.2.1_67">#REF!</definedName>
    <definedName name="TOTALITEM1.2.1_68">#REF!</definedName>
    <definedName name="TOTALITEM1.2.1_69">#REF!</definedName>
    <definedName name="TOTALITEM1.2.1_70">#REF!</definedName>
    <definedName name="TOTALITEM1.2.1_71">#REF!</definedName>
    <definedName name="TOTALITEM1.2.1_72">#REF!</definedName>
    <definedName name="TOTALITEM1.2.1_73">#REF!</definedName>
    <definedName name="TOTALITEM1.2.1_74">#REF!</definedName>
    <definedName name="TOTALITEM1.2.1_75">#REF!</definedName>
    <definedName name="TOTALITEM1.2.1_76">#REF!</definedName>
    <definedName name="TOTALITEM1.2.1_78">#REF!</definedName>
    <definedName name="TOTALITEM1.2.1_79">#REF!</definedName>
    <definedName name="TOTALITEM1.2.1_9">#REF!</definedName>
    <definedName name="TOTALITEM1.2.2">#REF!</definedName>
    <definedName name="TOTALITEM1.2.2_1">#REF!</definedName>
    <definedName name="TOTALITEM1.2.2_10">#REF!</definedName>
    <definedName name="TOTALITEM1.2.2_11">#REF!</definedName>
    <definedName name="TOTALITEM1.2.2_12">#REF!</definedName>
    <definedName name="TOTALITEM1.2.2_13">#REF!</definedName>
    <definedName name="TOTALITEM1.2.2_14">#REF!</definedName>
    <definedName name="TOTALITEM1.2.2_15">#REF!</definedName>
    <definedName name="TOTALITEM1.2.2_16">#REF!</definedName>
    <definedName name="TOTALITEM1.2.2_17">#REF!</definedName>
    <definedName name="TOTALITEM1.2.2_18">#REF!</definedName>
    <definedName name="TOTALITEM1.2.2_19">#REF!</definedName>
    <definedName name="TOTALITEM1.2.2_2">#REF!</definedName>
    <definedName name="TOTALITEM1.2.2_20">#REF!</definedName>
    <definedName name="TOTALITEM1.2.2_21">#REF!</definedName>
    <definedName name="TOTALITEM1.2.2_22">#REF!</definedName>
    <definedName name="TOTALITEM1.2.2_23">#REF!</definedName>
    <definedName name="TOTALITEM1.2.2_24">#REF!</definedName>
    <definedName name="TOTALITEM1.2.2_25">#REF!</definedName>
    <definedName name="TOTALITEM1.2.2_26">#REF!</definedName>
    <definedName name="TOTALITEM1.2.2_27">#REF!</definedName>
    <definedName name="TOTALITEM1.2.2_28">#REF!</definedName>
    <definedName name="TOTALITEM1.2.2_29">#REF!</definedName>
    <definedName name="TOTALITEM1.2.2_3">#REF!</definedName>
    <definedName name="TOTALITEM1.2.2_30">#REF!</definedName>
    <definedName name="TOTALITEM1.2.2_31">#REF!</definedName>
    <definedName name="TOTALITEM1.2.2_32">#REF!</definedName>
    <definedName name="TOTALITEM1.2.2_33">#REF!</definedName>
    <definedName name="TOTALITEM1.2.2_34">#REF!</definedName>
    <definedName name="TOTALITEM1.2.2_35">#REF!</definedName>
    <definedName name="TOTALITEM1.2.2_36">#REF!</definedName>
    <definedName name="TOTALITEM1.2.2_37">#REF!</definedName>
    <definedName name="TOTALITEM1.2.2_38">#REF!</definedName>
    <definedName name="TOTALITEM1.2.2_39">#REF!</definedName>
    <definedName name="TOTALITEM1.2.2_4">#REF!</definedName>
    <definedName name="TOTALITEM1.2.2_40">#REF!</definedName>
    <definedName name="TOTALITEM1.2.2_41">#REF!</definedName>
    <definedName name="TOTALITEM1.2.2_42">#REF!</definedName>
    <definedName name="TOTALITEM1.2.2_43">#REF!</definedName>
    <definedName name="TOTALITEM1.2.2_44">#REF!</definedName>
    <definedName name="TOTALITEM1.2.2_45">#REF!</definedName>
    <definedName name="TOTALITEM1.2.2_46">#REF!</definedName>
    <definedName name="TOTALITEM1.2.2_47">#REF!</definedName>
    <definedName name="TOTALITEM1.2.2_48">#REF!</definedName>
    <definedName name="TOTALITEM1.2.2_49">#REF!</definedName>
    <definedName name="TOTALITEM1.2.2_5">#REF!</definedName>
    <definedName name="TOTALITEM1.2.2_50">#REF!</definedName>
    <definedName name="TOTALITEM1.2.2_51">#REF!</definedName>
    <definedName name="TOTALITEM1.2.2_52">#REF!</definedName>
    <definedName name="TOTALITEM1.2.2_53">#REF!</definedName>
    <definedName name="TOTALITEM1.2.2_54">#REF!</definedName>
    <definedName name="TOTALITEM1.2.2_55">#REF!</definedName>
    <definedName name="TOTALITEM1.2.2_56">#REF!</definedName>
    <definedName name="TOTALITEM1.2.2_57">#REF!</definedName>
    <definedName name="TOTALITEM1.2.2_58">#REF!</definedName>
    <definedName name="TOTALITEM1.2.2_59">#REF!</definedName>
    <definedName name="TOTALITEM1.2.2_60">#REF!</definedName>
    <definedName name="TOTALITEM1.2.2_61">#REF!</definedName>
    <definedName name="TOTALITEM1.2.2_62">#REF!</definedName>
    <definedName name="TOTALITEM1.2.2_63">#REF!</definedName>
    <definedName name="TOTALITEM1.2.2_64">#REF!</definedName>
    <definedName name="TOTALITEM1.2.2_65">#REF!</definedName>
    <definedName name="TOTALITEM1.2.2_66">#REF!</definedName>
    <definedName name="TOTALITEM1.2.2_67">#REF!</definedName>
    <definedName name="TOTALITEM1.2.2_68">#REF!</definedName>
    <definedName name="TOTALITEM1.2.2_69">#REF!</definedName>
    <definedName name="TOTALITEM1.2.2_70">#REF!</definedName>
    <definedName name="TOTALITEM1.2.2_71">#REF!</definedName>
    <definedName name="TOTALITEM1.2.2_72">#REF!</definedName>
    <definedName name="TOTALITEM1.2.2_73">#REF!</definedName>
    <definedName name="TOTALITEM1.2.2_74">#REF!</definedName>
    <definedName name="TOTALITEM1.2.2_75">#REF!</definedName>
    <definedName name="TOTALITEM1.2.2_76">#REF!</definedName>
    <definedName name="TOTALITEM1.2.2_78">#REF!</definedName>
    <definedName name="TOTALITEM1.2.2_79">#REF!</definedName>
    <definedName name="TOTALITEM1.2.2_9">#REF!</definedName>
    <definedName name="TOTALITEM1.2.3">#REF!</definedName>
    <definedName name="TOTALITEM1.2.3_1">#REF!</definedName>
    <definedName name="TOTALITEM1.2.3_10">#REF!</definedName>
    <definedName name="TOTALITEM1.2.3_11">#REF!</definedName>
    <definedName name="TOTALITEM1.2.3_12">#REF!</definedName>
    <definedName name="TOTALITEM1.2.3_13">#REF!</definedName>
    <definedName name="TOTALITEM1.2.3_14">#REF!</definedName>
    <definedName name="TOTALITEM1.2.3_15">#REF!</definedName>
    <definedName name="TOTALITEM1.2.3_16">#REF!</definedName>
    <definedName name="TOTALITEM1.2.3_17">#REF!</definedName>
    <definedName name="TOTALITEM1.2.3_18">#REF!</definedName>
    <definedName name="TOTALITEM1.2.3_19">#REF!</definedName>
    <definedName name="TOTALITEM1.2.3_2">#REF!</definedName>
    <definedName name="TOTALITEM1.2.3_20">#REF!</definedName>
    <definedName name="TOTALITEM1.2.3_21">#REF!</definedName>
    <definedName name="TOTALITEM1.2.3_22">#REF!</definedName>
    <definedName name="TOTALITEM1.2.3_23">#REF!</definedName>
    <definedName name="TOTALITEM1.2.3_24">#REF!</definedName>
    <definedName name="TOTALITEM1.2.3_25">#REF!</definedName>
    <definedName name="TOTALITEM1.2.3_26">#REF!</definedName>
    <definedName name="TOTALITEM1.2.3_27">#REF!</definedName>
    <definedName name="TOTALITEM1.2.3_28">#REF!</definedName>
    <definedName name="TOTALITEM1.2.3_29">#REF!</definedName>
    <definedName name="TOTALITEM1.2.3_3">#REF!</definedName>
    <definedName name="TOTALITEM1.2.3_30">#REF!</definedName>
    <definedName name="TOTALITEM1.2.3_31">#REF!</definedName>
    <definedName name="TOTALITEM1.2.3_32">#REF!</definedName>
    <definedName name="TOTALITEM1.2.3_33">#REF!</definedName>
    <definedName name="TOTALITEM1.2.3_34">#REF!</definedName>
    <definedName name="TOTALITEM1.2.3_35">#REF!</definedName>
    <definedName name="TOTALITEM1.2.3_36">#REF!</definedName>
    <definedName name="TOTALITEM1.2.3_37">#REF!</definedName>
    <definedName name="TOTALITEM1.2.3_38">#REF!</definedName>
    <definedName name="TOTALITEM1.2.3_39">#REF!</definedName>
    <definedName name="TOTALITEM1.2.3_4">#REF!</definedName>
    <definedName name="TOTALITEM1.2.3_40">#REF!</definedName>
    <definedName name="TOTALITEM1.2.3_41">#REF!</definedName>
    <definedName name="TOTALITEM1.2.3_42">#REF!</definedName>
    <definedName name="TOTALITEM1.2.3_43">#REF!</definedName>
    <definedName name="TOTALITEM1.2.3_44">#REF!</definedName>
    <definedName name="TOTALITEM1.2.3_45">#REF!</definedName>
    <definedName name="TOTALITEM1.2.3_46">#REF!</definedName>
    <definedName name="TOTALITEM1.2.3_47">#REF!</definedName>
    <definedName name="TOTALITEM1.2.3_48">#REF!</definedName>
    <definedName name="TOTALITEM1.2.3_49">#REF!</definedName>
    <definedName name="TOTALITEM1.2.3_5">#REF!</definedName>
    <definedName name="TOTALITEM1.2.3_50">#REF!</definedName>
    <definedName name="TOTALITEM1.2.3_51">#REF!</definedName>
    <definedName name="TOTALITEM1.2.3_52">#REF!</definedName>
    <definedName name="TOTALITEM1.2.3_53">#REF!</definedName>
    <definedName name="TOTALITEM1.2.3_54">#REF!</definedName>
    <definedName name="TOTALITEM1.2.3_55">#REF!</definedName>
    <definedName name="TOTALITEM1.2.3_56">#REF!</definedName>
    <definedName name="TOTALITEM1.2.3_57">#REF!</definedName>
    <definedName name="TOTALITEM1.2.3_58">#REF!</definedName>
    <definedName name="TOTALITEM1.2.3_59">#REF!</definedName>
    <definedName name="TOTALITEM1.2.3_60">#REF!</definedName>
    <definedName name="TOTALITEM1.2.3_61">#REF!</definedName>
    <definedName name="TOTALITEM1.2.3_62">#REF!</definedName>
    <definedName name="TOTALITEM1.2.3_63">#REF!</definedName>
    <definedName name="TOTALITEM1.2.3_64">#REF!</definedName>
    <definedName name="TOTALITEM1.2.3_65">#REF!</definedName>
    <definedName name="TOTALITEM1.2.3_66">#REF!</definedName>
    <definedName name="TOTALITEM1.2.3_67">#REF!</definedName>
    <definedName name="TOTALITEM1.2.3_68">#REF!</definedName>
    <definedName name="TOTALITEM1.2.3_69">#REF!</definedName>
    <definedName name="TOTALITEM1.2.3_70">#REF!</definedName>
    <definedName name="TOTALITEM1.2.3_71">#REF!</definedName>
    <definedName name="TOTALITEM1.2.3_72">#REF!</definedName>
    <definedName name="TOTALITEM1.2.3_73">#REF!</definedName>
    <definedName name="TOTALITEM1.2.3_74">#REF!</definedName>
    <definedName name="TOTALITEM1.2.3_75">#REF!</definedName>
    <definedName name="TOTALITEM1.2.3_76">#REF!</definedName>
    <definedName name="TOTALITEM1.2.3_78">#REF!</definedName>
    <definedName name="TOTALITEM1.2.3_79">#REF!</definedName>
    <definedName name="TOTALITEM1.2.3_9">#REF!</definedName>
    <definedName name="TOTALITEM1.2.4">#REF!</definedName>
    <definedName name="TOTALITEM1.2.4_1">#REF!</definedName>
    <definedName name="TOTALITEM1.2.4_10">#REF!</definedName>
    <definedName name="TOTALITEM1.2.4_11">#REF!</definedName>
    <definedName name="TOTALITEM1.2.4_12">#REF!</definedName>
    <definedName name="TOTALITEM1.2.4_13">#REF!</definedName>
    <definedName name="TOTALITEM1.2.4_14">#REF!</definedName>
    <definedName name="TOTALITEM1.2.4_15">#REF!</definedName>
    <definedName name="TOTALITEM1.2.4_16">#REF!</definedName>
    <definedName name="TOTALITEM1.2.4_17">#REF!</definedName>
    <definedName name="TOTALITEM1.2.4_18">#REF!</definedName>
    <definedName name="TOTALITEM1.2.4_19">#REF!</definedName>
    <definedName name="TOTALITEM1.2.4_2">#REF!</definedName>
    <definedName name="TOTALITEM1.2.4_20">#REF!</definedName>
    <definedName name="TOTALITEM1.2.4_21">#REF!</definedName>
    <definedName name="TOTALITEM1.2.4_22">#REF!</definedName>
    <definedName name="TOTALITEM1.2.4_23">#REF!</definedName>
    <definedName name="TOTALITEM1.2.4_24">#REF!</definedName>
    <definedName name="TOTALITEM1.2.4_25">#REF!</definedName>
    <definedName name="TOTALITEM1.2.4_26">#REF!</definedName>
    <definedName name="TOTALITEM1.2.4_27">#REF!</definedName>
    <definedName name="TOTALITEM1.2.4_28">#REF!</definedName>
    <definedName name="TOTALITEM1.2.4_29">#REF!</definedName>
    <definedName name="TOTALITEM1.2.4_3">#REF!</definedName>
    <definedName name="TOTALITEM1.2.4_30">#REF!</definedName>
    <definedName name="TOTALITEM1.2.4_31">#REF!</definedName>
    <definedName name="TOTALITEM1.2.4_32">#REF!</definedName>
    <definedName name="TOTALITEM1.2.4_33">#REF!</definedName>
    <definedName name="TOTALITEM1.2.4_34">#REF!</definedName>
    <definedName name="TOTALITEM1.2.4_35">#REF!</definedName>
    <definedName name="TOTALITEM1.2.4_36">#REF!</definedName>
    <definedName name="TOTALITEM1.2.4_37">#REF!</definedName>
    <definedName name="TOTALITEM1.2.4_38">#REF!</definedName>
    <definedName name="TOTALITEM1.2.4_39">#REF!</definedName>
    <definedName name="TOTALITEM1.2.4_4">#REF!</definedName>
    <definedName name="TOTALITEM1.2.4_40">#REF!</definedName>
    <definedName name="TOTALITEM1.2.4_41">#REF!</definedName>
    <definedName name="TOTALITEM1.2.4_42">#REF!</definedName>
    <definedName name="TOTALITEM1.2.4_43">#REF!</definedName>
    <definedName name="TOTALITEM1.2.4_44">#REF!</definedName>
    <definedName name="TOTALITEM1.2.4_45">#REF!</definedName>
    <definedName name="TOTALITEM1.2.4_46">#REF!</definedName>
    <definedName name="TOTALITEM1.2.4_47">#REF!</definedName>
    <definedName name="TOTALITEM1.2.4_48">#REF!</definedName>
    <definedName name="TOTALITEM1.2.4_49">#REF!</definedName>
    <definedName name="TOTALITEM1.2.4_5">#REF!</definedName>
    <definedName name="TOTALITEM1.2.4_50">#REF!</definedName>
    <definedName name="TOTALITEM1.2.4_51">#REF!</definedName>
    <definedName name="TOTALITEM1.2.4_52">#REF!</definedName>
    <definedName name="TOTALITEM1.2.4_53">#REF!</definedName>
    <definedName name="TOTALITEM1.2.4_54">#REF!</definedName>
    <definedName name="TOTALITEM1.2.4_55">#REF!</definedName>
    <definedName name="TOTALITEM1.2.4_56">#REF!</definedName>
    <definedName name="TOTALITEM1.2.4_57">#REF!</definedName>
    <definedName name="TOTALITEM1.2.4_58">#REF!</definedName>
    <definedName name="TOTALITEM1.2.4_59">#REF!</definedName>
    <definedName name="TOTALITEM1.2.4_60">#REF!</definedName>
    <definedName name="TOTALITEM1.2.4_61">#REF!</definedName>
    <definedName name="TOTALITEM1.2.4_62">#REF!</definedName>
    <definedName name="TOTALITEM1.2.4_63">#REF!</definedName>
    <definedName name="TOTALITEM1.2.4_64">#REF!</definedName>
    <definedName name="TOTALITEM1.2.4_65">#REF!</definedName>
    <definedName name="TOTALITEM1.2.4_66">#REF!</definedName>
    <definedName name="TOTALITEM1.2.4_67">#REF!</definedName>
    <definedName name="TOTALITEM1.2.4_68">#REF!</definedName>
    <definedName name="TOTALITEM1.2.4_69">#REF!</definedName>
    <definedName name="TOTALITEM1.2.4_70">#REF!</definedName>
    <definedName name="TOTALITEM1.2.4_71">#REF!</definedName>
    <definedName name="TOTALITEM1.2.4_72">#REF!</definedName>
    <definedName name="TOTALITEM1.2.4_73">#REF!</definedName>
    <definedName name="TOTALITEM1.2.4_74">#REF!</definedName>
    <definedName name="TOTALITEM1.2.4_75">#REF!</definedName>
    <definedName name="TOTALITEM1.2.4_76">#REF!</definedName>
    <definedName name="TOTALITEM1.2.4_78">#REF!</definedName>
    <definedName name="TOTALITEM1.2.4_79">#REF!</definedName>
    <definedName name="TOTALITEM1.2.4_9">#REF!</definedName>
    <definedName name="TOTALITEM1.2.5">#REF!</definedName>
    <definedName name="TOTALITEM1.2.5_1">#REF!</definedName>
    <definedName name="TOTALITEM1.2.5_10">#REF!</definedName>
    <definedName name="TOTALITEM1.2.5_11">#REF!</definedName>
    <definedName name="TOTALITEM1.2.5_12">#REF!</definedName>
    <definedName name="TOTALITEM1.2.5_13">#REF!</definedName>
    <definedName name="TOTALITEM1.2.5_14">#REF!</definedName>
    <definedName name="TOTALITEM1.2.5_15">#REF!</definedName>
    <definedName name="TOTALITEM1.2.5_16">#REF!</definedName>
    <definedName name="TOTALITEM1.2.5_17">#REF!</definedName>
    <definedName name="TOTALITEM1.2.5_18">#REF!</definedName>
    <definedName name="TOTALITEM1.2.5_19">#REF!</definedName>
    <definedName name="TOTALITEM1.2.5_2">#REF!</definedName>
    <definedName name="TOTALITEM1.2.5_20">#REF!</definedName>
    <definedName name="TOTALITEM1.2.5_21">#REF!</definedName>
    <definedName name="TOTALITEM1.2.5_22">#REF!</definedName>
    <definedName name="TOTALITEM1.2.5_23">#REF!</definedName>
    <definedName name="TOTALITEM1.2.5_24">#REF!</definedName>
    <definedName name="TOTALITEM1.2.5_25">#REF!</definedName>
    <definedName name="TOTALITEM1.2.5_26">#REF!</definedName>
    <definedName name="TOTALITEM1.2.5_27">#REF!</definedName>
    <definedName name="TOTALITEM1.2.5_28">#REF!</definedName>
    <definedName name="TOTALITEM1.2.5_29">#REF!</definedName>
    <definedName name="TOTALITEM1.2.5_3">#REF!</definedName>
    <definedName name="TOTALITEM1.2.5_30">#REF!</definedName>
    <definedName name="TOTALITEM1.2.5_31">#REF!</definedName>
    <definedName name="TOTALITEM1.2.5_32">#REF!</definedName>
    <definedName name="TOTALITEM1.2.5_33">#REF!</definedName>
    <definedName name="TOTALITEM1.2.5_34">#REF!</definedName>
    <definedName name="TOTALITEM1.2.5_35">#REF!</definedName>
    <definedName name="TOTALITEM1.2.5_36">#REF!</definedName>
    <definedName name="TOTALITEM1.2.5_37">#REF!</definedName>
    <definedName name="TOTALITEM1.2.5_38">#REF!</definedName>
    <definedName name="TOTALITEM1.2.5_39">#REF!</definedName>
    <definedName name="TOTALITEM1.2.5_4">#REF!</definedName>
    <definedName name="TOTALITEM1.2.5_40">#REF!</definedName>
    <definedName name="TOTALITEM1.2.5_41">#REF!</definedName>
    <definedName name="TOTALITEM1.2.5_42">#REF!</definedName>
    <definedName name="TOTALITEM1.2.5_43">#REF!</definedName>
    <definedName name="TOTALITEM1.2.5_44">#REF!</definedName>
    <definedName name="TOTALITEM1.2.5_45">#REF!</definedName>
    <definedName name="TOTALITEM1.2.5_46">#REF!</definedName>
    <definedName name="TOTALITEM1.2.5_47">#REF!</definedName>
    <definedName name="TOTALITEM1.2.5_48">#REF!</definedName>
    <definedName name="TOTALITEM1.2.5_49">#REF!</definedName>
    <definedName name="TOTALITEM1.2.5_5">#REF!</definedName>
    <definedName name="TOTALITEM1.2.5_50">#REF!</definedName>
    <definedName name="TOTALITEM1.2.5_51">#REF!</definedName>
    <definedName name="TOTALITEM1.2.5_52">#REF!</definedName>
    <definedName name="TOTALITEM1.2.5_53">#REF!</definedName>
    <definedName name="TOTALITEM1.2.5_54">#REF!</definedName>
    <definedName name="TOTALITEM1.2.5_55">#REF!</definedName>
    <definedName name="TOTALITEM1.2.5_56">#REF!</definedName>
    <definedName name="TOTALITEM1.2.5_57">#REF!</definedName>
    <definedName name="TOTALITEM1.2.5_58">#REF!</definedName>
    <definedName name="TOTALITEM1.2.5_59">#REF!</definedName>
    <definedName name="TOTALITEM1.2.5_60">#REF!</definedName>
    <definedName name="TOTALITEM1.2.5_61">#REF!</definedName>
    <definedName name="TOTALITEM1.2.5_62">#REF!</definedName>
    <definedName name="TOTALITEM1.2.5_63">#REF!</definedName>
    <definedName name="TOTALITEM1.2.5_64">#REF!</definedName>
    <definedName name="TOTALITEM1.2.5_65">#REF!</definedName>
    <definedName name="TOTALITEM1.2.5_66">#REF!</definedName>
    <definedName name="TOTALITEM1.2.5_67">#REF!</definedName>
    <definedName name="TOTALITEM1.2.5_68">#REF!</definedName>
    <definedName name="TOTALITEM1.2.5_69">#REF!</definedName>
    <definedName name="TOTALITEM1.2.5_70">#REF!</definedName>
    <definedName name="TOTALITEM1.2.5_71">#REF!</definedName>
    <definedName name="TOTALITEM1.2.5_72">#REF!</definedName>
    <definedName name="TOTALITEM1.2.5_73">#REF!</definedName>
    <definedName name="TOTALITEM1.2.5_74">#REF!</definedName>
    <definedName name="TOTALITEM1.2.5_75">#REF!</definedName>
    <definedName name="TOTALITEM1.2.5_76">#REF!</definedName>
    <definedName name="TOTALITEM1.2.5_78">#REF!</definedName>
    <definedName name="TOTALITEM1.2.5_79">#REF!</definedName>
    <definedName name="TOTALITEM1.2.5_9">#REF!</definedName>
    <definedName name="TOTALITEM1.2.6">#REF!</definedName>
    <definedName name="TOTALITEM1.2.6_1">#REF!</definedName>
    <definedName name="TOTALITEM1.2.6_10">#REF!</definedName>
    <definedName name="TOTALITEM1.2.6_11">#REF!</definedName>
    <definedName name="TOTALITEM1.2.6_12">#REF!</definedName>
    <definedName name="TOTALITEM1.2.6_13">#REF!</definedName>
    <definedName name="TOTALITEM1.2.6_14">#REF!</definedName>
    <definedName name="TOTALITEM1.2.6_15">#REF!</definedName>
    <definedName name="TOTALITEM1.2.6_16">#REF!</definedName>
    <definedName name="TOTALITEM1.2.6_17">#REF!</definedName>
    <definedName name="TOTALITEM1.2.6_18">#REF!</definedName>
    <definedName name="TOTALITEM1.2.6_19">#REF!</definedName>
    <definedName name="TOTALITEM1.2.6_2">#REF!</definedName>
    <definedName name="TOTALITEM1.2.6_20">#REF!</definedName>
    <definedName name="TOTALITEM1.2.6_21">#REF!</definedName>
    <definedName name="TOTALITEM1.2.6_22">#REF!</definedName>
    <definedName name="TOTALITEM1.2.6_23">#REF!</definedName>
    <definedName name="TOTALITEM1.2.6_24">#REF!</definedName>
    <definedName name="TOTALITEM1.2.6_25">#REF!</definedName>
    <definedName name="TOTALITEM1.2.6_26">#REF!</definedName>
    <definedName name="TOTALITEM1.2.6_27">#REF!</definedName>
    <definedName name="TOTALITEM1.2.6_28">#REF!</definedName>
    <definedName name="TOTALITEM1.2.6_29">#REF!</definedName>
    <definedName name="TOTALITEM1.2.6_3">#REF!</definedName>
    <definedName name="TOTALITEM1.2.6_30">#REF!</definedName>
    <definedName name="TOTALITEM1.2.6_31">#REF!</definedName>
    <definedName name="TOTALITEM1.2.6_32">#REF!</definedName>
    <definedName name="TOTALITEM1.2.6_33">#REF!</definedName>
    <definedName name="TOTALITEM1.2.6_34">#REF!</definedName>
    <definedName name="TOTALITEM1.2.6_35">#REF!</definedName>
    <definedName name="TOTALITEM1.2.6_36">#REF!</definedName>
    <definedName name="TOTALITEM1.2.6_37">#REF!</definedName>
    <definedName name="TOTALITEM1.2.6_38">#REF!</definedName>
    <definedName name="TOTALITEM1.2.6_39">#REF!</definedName>
    <definedName name="TOTALITEM1.2.6_4">#REF!</definedName>
    <definedName name="TOTALITEM1.2.6_40">#REF!</definedName>
    <definedName name="TOTALITEM1.2.6_41">#REF!</definedName>
    <definedName name="TOTALITEM1.2.6_42">#REF!</definedName>
    <definedName name="TOTALITEM1.2.6_43">#REF!</definedName>
    <definedName name="TOTALITEM1.2.6_44">#REF!</definedName>
    <definedName name="TOTALITEM1.2.6_45">#REF!</definedName>
    <definedName name="TOTALITEM1.2.6_46">#REF!</definedName>
    <definedName name="TOTALITEM1.2.6_47">#REF!</definedName>
    <definedName name="TOTALITEM1.2.6_48">#REF!</definedName>
    <definedName name="TOTALITEM1.2.6_49">#REF!</definedName>
    <definedName name="TOTALITEM1.2.6_5">#REF!</definedName>
    <definedName name="TOTALITEM1.2.6_50">#REF!</definedName>
    <definedName name="TOTALITEM1.2.6_51">#REF!</definedName>
    <definedName name="TOTALITEM1.2.6_52">#REF!</definedName>
    <definedName name="TOTALITEM1.2.6_53">#REF!</definedName>
    <definedName name="TOTALITEM1.2.6_54">#REF!</definedName>
    <definedName name="TOTALITEM1.2.6_55">#REF!</definedName>
    <definedName name="TOTALITEM1.2.6_56">#REF!</definedName>
    <definedName name="TOTALITEM1.2.6_57">#REF!</definedName>
    <definedName name="TOTALITEM1.2.6_58">#REF!</definedName>
    <definedName name="TOTALITEM1.2.6_59">#REF!</definedName>
    <definedName name="TOTALITEM1.2.6_60">#REF!</definedName>
    <definedName name="TOTALITEM1.2.6_61">#REF!</definedName>
    <definedName name="TOTALITEM1.2.6_62">#REF!</definedName>
    <definedName name="TOTALITEM1.2.6_63">#REF!</definedName>
    <definedName name="TOTALITEM1.2.6_64">#REF!</definedName>
    <definedName name="TOTALITEM1.2.6_65">#REF!</definedName>
    <definedName name="TOTALITEM1.2.6_66">#REF!</definedName>
    <definedName name="TOTALITEM1.2.6_67">#REF!</definedName>
    <definedName name="TOTALITEM1.2.6_68">#REF!</definedName>
    <definedName name="TOTALITEM1.2.6_69">#REF!</definedName>
    <definedName name="TOTALITEM1.2.6_70">#REF!</definedName>
    <definedName name="TOTALITEM1.2.6_71">#REF!</definedName>
    <definedName name="TOTALITEM1.2.6_72">#REF!</definedName>
    <definedName name="TOTALITEM1.2.6_73">#REF!</definedName>
    <definedName name="TOTALITEM1.2.6_74">#REF!</definedName>
    <definedName name="TOTALITEM1.2.6_75">#REF!</definedName>
    <definedName name="TOTALITEM1.2.6_76">#REF!</definedName>
    <definedName name="TOTALITEM1.2.6_78">#REF!</definedName>
    <definedName name="TOTALITEM1.2.6_79">#REF!</definedName>
    <definedName name="TOTALITEM1.2.6_9">#REF!</definedName>
    <definedName name="TOTALITEM1.3.1">#REF!</definedName>
    <definedName name="TOTALITEM1.3.1_1">#REF!</definedName>
    <definedName name="TOTALITEM1.3.1_10">#REF!</definedName>
    <definedName name="TOTALITEM1.3.1_11">#REF!</definedName>
    <definedName name="TOTALITEM1.3.1_12">#REF!</definedName>
    <definedName name="TOTALITEM1.3.1_13">#REF!</definedName>
    <definedName name="TOTALITEM1.3.1_14">#REF!</definedName>
    <definedName name="TOTALITEM1.3.1_15">#REF!</definedName>
    <definedName name="TOTALITEM1.3.1_16">#REF!</definedName>
    <definedName name="TOTALITEM1.3.1_17">#REF!</definedName>
    <definedName name="TOTALITEM1.3.1_18">#REF!</definedName>
    <definedName name="TOTALITEM1.3.1_19">#REF!</definedName>
    <definedName name="TOTALITEM1.3.1_2">#REF!</definedName>
    <definedName name="TOTALITEM1.3.1_20">#REF!</definedName>
    <definedName name="TOTALITEM1.3.1_21">#REF!</definedName>
    <definedName name="TOTALITEM1.3.1_22">#REF!</definedName>
    <definedName name="TOTALITEM1.3.1_23">#REF!</definedName>
    <definedName name="TOTALITEM1.3.1_24">#REF!</definedName>
    <definedName name="TOTALITEM1.3.1_25">#REF!</definedName>
    <definedName name="TOTALITEM1.3.1_26">#REF!</definedName>
    <definedName name="TOTALITEM1.3.1_27">#REF!</definedName>
    <definedName name="TOTALITEM1.3.1_28">#REF!</definedName>
    <definedName name="TOTALITEM1.3.1_29">#REF!</definedName>
    <definedName name="TOTALITEM1.3.1_3">#REF!</definedName>
    <definedName name="TOTALITEM1.3.1_30">#REF!</definedName>
    <definedName name="TOTALITEM1.3.1_31">#REF!</definedName>
    <definedName name="TOTALITEM1.3.1_32">#REF!</definedName>
    <definedName name="TOTALITEM1.3.1_33">#REF!</definedName>
    <definedName name="TOTALITEM1.3.1_34">#REF!</definedName>
    <definedName name="TOTALITEM1.3.1_35">#REF!</definedName>
    <definedName name="TOTALITEM1.3.1_36">#REF!</definedName>
    <definedName name="TOTALITEM1.3.1_37">#REF!</definedName>
    <definedName name="TOTALITEM1.3.1_38">#REF!</definedName>
    <definedName name="TOTALITEM1.3.1_39">#REF!</definedName>
    <definedName name="TOTALITEM1.3.1_4">#REF!</definedName>
    <definedName name="TOTALITEM1.3.1_40">#REF!</definedName>
    <definedName name="TOTALITEM1.3.1_41">#REF!</definedName>
    <definedName name="TOTALITEM1.3.1_42">#REF!</definedName>
    <definedName name="TOTALITEM1.3.1_43">#REF!</definedName>
    <definedName name="TOTALITEM1.3.1_44">#REF!</definedName>
    <definedName name="TOTALITEM1.3.1_45">#REF!</definedName>
    <definedName name="TOTALITEM1.3.1_46">#REF!</definedName>
    <definedName name="TOTALITEM1.3.1_47">#REF!</definedName>
    <definedName name="TOTALITEM1.3.1_48">#REF!</definedName>
    <definedName name="TOTALITEM1.3.1_49">#REF!</definedName>
    <definedName name="TOTALITEM1.3.1_5">#REF!</definedName>
    <definedName name="TOTALITEM1.3.1_50">#REF!</definedName>
    <definedName name="TOTALITEM1.3.1_51">#REF!</definedName>
    <definedName name="TOTALITEM1.3.1_52">#REF!</definedName>
    <definedName name="TOTALITEM1.3.1_53">#REF!</definedName>
    <definedName name="TOTALITEM1.3.1_54">#REF!</definedName>
    <definedName name="TOTALITEM1.3.1_55">#REF!</definedName>
    <definedName name="TOTALITEM1.3.1_56">#REF!</definedName>
    <definedName name="TOTALITEM1.3.1_57">#REF!</definedName>
    <definedName name="TOTALITEM1.3.1_58">#REF!</definedName>
    <definedName name="TOTALITEM1.3.1_59">#REF!</definedName>
    <definedName name="TOTALITEM1.3.1_60">#REF!</definedName>
    <definedName name="TOTALITEM1.3.1_61">#REF!</definedName>
    <definedName name="TOTALITEM1.3.1_62">#REF!</definedName>
    <definedName name="TOTALITEM1.3.1_63">#REF!</definedName>
    <definedName name="TOTALITEM1.3.1_64">#REF!</definedName>
    <definedName name="TOTALITEM1.3.1_65">#REF!</definedName>
    <definedName name="TOTALITEM1.3.1_66">#REF!</definedName>
    <definedName name="TOTALITEM1.3.1_67">#REF!</definedName>
    <definedName name="TOTALITEM1.3.1_68">#REF!</definedName>
    <definedName name="TOTALITEM1.3.1_69">#REF!</definedName>
    <definedName name="TOTALITEM1.3.1_70">#REF!</definedName>
    <definedName name="TOTALITEM1.3.1_71">#REF!</definedName>
    <definedName name="TOTALITEM1.3.1_72">#REF!</definedName>
    <definedName name="TOTALITEM1.3.1_73">#REF!</definedName>
    <definedName name="TOTALITEM1.3.1_74">#REF!</definedName>
    <definedName name="TOTALITEM1.3.1_75">#REF!</definedName>
    <definedName name="TOTALITEM1.3.1_76">#REF!</definedName>
    <definedName name="TOTALITEM1.3.1_78">#REF!</definedName>
    <definedName name="TOTALITEM1.3.1_79">#REF!</definedName>
    <definedName name="TOTALITEM1.3.1_9">#REF!</definedName>
    <definedName name="TOTALITEM1.4">#REF!</definedName>
    <definedName name="TOTALITEM1.4_1">#REF!</definedName>
    <definedName name="TOTALITEM1.4_10">#REF!</definedName>
    <definedName name="TOTALITEM1.4_11">#REF!</definedName>
    <definedName name="TOTALITEM1.4_12">#REF!</definedName>
    <definedName name="TOTALITEM1.4_13">#REF!</definedName>
    <definedName name="TOTALITEM1.4_14">#REF!</definedName>
    <definedName name="TOTALITEM1.4_15">#REF!</definedName>
    <definedName name="TOTALITEM1.4_16">#REF!</definedName>
    <definedName name="TOTALITEM1.4_17">#REF!</definedName>
    <definedName name="TOTALITEM1.4_18">#REF!</definedName>
    <definedName name="TOTALITEM1.4_19">#REF!</definedName>
    <definedName name="TOTALITEM1.4_2">#REF!</definedName>
    <definedName name="TOTALITEM1.4_20">#REF!</definedName>
    <definedName name="TOTALITEM1.4_21">#REF!</definedName>
    <definedName name="TOTALITEM1.4_22">#REF!</definedName>
    <definedName name="TOTALITEM1.4_23">#REF!</definedName>
    <definedName name="TOTALITEM1.4_24">#REF!</definedName>
    <definedName name="TOTALITEM1.4_25">#REF!</definedName>
    <definedName name="TOTALITEM1.4_26">#REF!</definedName>
    <definedName name="TOTALITEM1.4_27">#REF!</definedName>
    <definedName name="TOTALITEM1.4_28">#REF!</definedName>
    <definedName name="TOTALITEM1.4_29">#REF!</definedName>
    <definedName name="TOTALITEM1.4_3">#REF!</definedName>
    <definedName name="TOTALITEM1.4_30">#REF!</definedName>
    <definedName name="TOTALITEM1.4_31">#REF!</definedName>
    <definedName name="TOTALITEM1.4_32">#REF!</definedName>
    <definedName name="TOTALITEM1.4_33">#REF!</definedName>
    <definedName name="TOTALITEM1.4_34">#REF!</definedName>
    <definedName name="TOTALITEM1.4_35">#REF!</definedName>
    <definedName name="TOTALITEM1.4_36">#REF!</definedName>
    <definedName name="TOTALITEM1.4_37">#REF!</definedName>
    <definedName name="TOTALITEM1.4_38">#REF!</definedName>
    <definedName name="TOTALITEM1.4_39">#REF!</definedName>
    <definedName name="TOTALITEM1.4_4">#REF!</definedName>
    <definedName name="TOTALITEM1.4_40">#REF!</definedName>
    <definedName name="TOTALITEM1.4_41">#REF!</definedName>
    <definedName name="TOTALITEM1.4_42">#REF!</definedName>
    <definedName name="TOTALITEM1.4_43">#REF!</definedName>
    <definedName name="TOTALITEM1.4_44">#REF!</definedName>
    <definedName name="TOTALITEM1.4_45">#REF!</definedName>
    <definedName name="TOTALITEM1.4_46">#REF!</definedName>
    <definedName name="TOTALITEM1.4_47">#REF!</definedName>
    <definedName name="TOTALITEM1.4_48">#REF!</definedName>
    <definedName name="TOTALITEM1.4_49">#REF!</definedName>
    <definedName name="TOTALITEM1.4_5">#REF!</definedName>
    <definedName name="TOTALITEM1.4_50">#REF!</definedName>
    <definedName name="TOTALITEM1.4_51">#REF!</definedName>
    <definedName name="TOTALITEM1.4_52">#REF!</definedName>
    <definedName name="TOTALITEM1.4_53">#REF!</definedName>
    <definedName name="TOTALITEM1.4_54">#REF!</definedName>
    <definedName name="TOTALITEM1.4_55">#REF!</definedName>
    <definedName name="TOTALITEM1.4_56">#REF!</definedName>
    <definedName name="TOTALITEM1.4_57">#REF!</definedName>
    <definedName name="TOTALITEM1.4_58">#REF!</definedName>
    <definedName name="TOTALITEM1.4_59">#REF!</definedName>
    <definedName name="TOTALITEM1.4_60">#REF!</definedName>
    <definedName name="TOTALITEM1.4_61">#REF!</definedName>
    <definedName name="TOTALITEM1.4_62">#REF!</definedName>
    <definedName name="TOTALITEM1.4_63">#REF!</definedName>
    <definedName name="TOTALITEM1.4_64">#REF!</definedName>
    <definedName name="TOTALITEM1.4_65">#REF!</definedName>
    <definedName name="TOTALITEM1.4_66">#REF!</definedName>
    <definedName name="TOTALITEM1.4_67">#REF!</definedName>
    <definedName name="TOTALITEM1.4_68">#REF!</definedName>
    <definedName name="TOTALITEM1.4_69">#REF!</definedName>
    <definedName name="TOTALITEM1.4_70">#REF!</definedName>
    <definedName name="TOTALITEM1.4_71">#REF!</definedName>
    <definedName name="TOTALITEM1.4_72">#REF!</definedName>
    <definedName name="TOTALITEM1.4_73">#REF!</definedName>
    <definedName name="TOTALITEM1.4_74">#REF!</definedName>
    <definedName name="TOTALITEM1.4_75">#REF!</definedName>
    <definedName name="TOTALITEM1.4_76">#REF!</definedName>
    <definedName name="TOTALITEM1.4_78">#REF!</definedName>
    <definedName name="TOTALITEM1.4_79">#REF!</definedName>
    <definedName name="TOTALITEM1.4_9">#REF!</definedName>
    <definedName name="TOTALITEM1.5">#REF!</definedName>
    <definedName name="TOTALITEM1.5_1">#REF!</definedName>
    <definedName name="TOTALITEM1.5_10">#REF!</definedName>
    <definedName name="TOTALITEM1.5_11">#REF!</definedName>
    <definedName name="TOTALITEM1.5_12">#REF!</definedName>
    <definedName name="TOTALITEM1.5_13">#REF!</definedName>
    <definedName name="TOTALITEM1.5_14">#REF!</definedName>
    <definedName name="TOTALITEM1.5_15">#REF!</definedName>
    <definedName name="TOTALITEM1.5_16">#REF!</definedName>
    <definedName name="TOTALITEM1.5_17">#REF!</definedName>
    <definedName name="TOTALITEM1.5_18">#REF!</definedName>
    <definedName name="TOTALITEM1.5_19">#REF!</definedName>
    <definedName name="TOTALITEM1.5_2">#REF!</definedName>
    <definedName name="TOTALITEM1.5_20">#REF!</definedName>
    <definedName name="TOTALITEM1.5_21">#REF!</definedName>
    <definedName name="TOTALITEM1.5_22">#REF!</definedName>
    <definedName name="TOTALITEM1.5_23">#REF!</definedName>
    <definedName name="TOTALITEM1.5_24">#REF!</definedName>
    <definedName name="TOTALITEM1.5_25">#REF!</definedName>
    <definedName name="TOTALITEM1.5_26">#REF!</definedName>
    <definedName name="TOTALITEM1.5_27">#REF!</definedName>
    <definedName name="TOTALITEM1.5_28">#REF!</definedName>
    <definedName name="TOTALITEM1.5_29">#REF!</definedName>
    <definedName name="TOTALITEM1.5_3">#REF!</definedName>
    <definedName name="TOTALITEM1.5_30">#REF!</definedName>
    <definedName name="TOTALITEM1.5_31">#REF!</definedName>
    <definedName name="TOTALITEM1.5_32">#REF!</definedName>
    <definedName name="TOTALITEM1.5_33">#REF!</definedName>
    <definedName name="TOTALITEM1.5_34">#REF!</definedName>
    <definedName name="TOTALITEM1.5_35">#REF!</definedName>
    <definedName name="TOTALITEM1.5_36">#REF!</definedName>
    <definedName name="TOTALITEM1.5_37">#REF!</definedName>
    <definedName name="TOTALITEM1.5_38">#REF!</definedName>
    <definedName name="TOTALITEM1.5_39">#REF!</definedName>
    <definedName name="TOTALITEM1.5_4">#REF!</definedName>
    <definedName name="TOTALITEM1.5_40">#REF!</definedName>
    <definedName name="TOTALITEM1.5_41">#REF!</definedName>
    <definedName name="TOTALITEM1.5_42">#REF!</definedName>
    <definedName name="TOTALITEM1.5_43">#REF!</definedName>
    <definedName name="TOTALITEM1.5_44">#REF!</definedName>
    <definedName name="TOTALITEM1.5_45">#REF!</definedName>
    <definedName name="TOTALITEM1.5_46">#REF!</definedName>
    <definedName name="TOTALITEM1.5_47">#REF!</definedName>
    <definedName name="TOTALITEM1.5_48">#REF!</definedName>
    <definedName name="TOTALITEM1.5_49">#REF!</definedName>
    <definedName name="TOTALITEM1.5_5">#REF!</definedName>
    <definedName name="TOTALITEM1.5_50">#REF!</definedName>
    <definedName name="TOTALITEM1.5_51">#REF!</definedName>
    <definedName name="TOTALITEM1.5_52">#REF!</definedName>
    <definedName name="TOTALITEM1.5_53">#REF!</definedName>
    <definedName name="TOTALITEM1.5_54">#REF!</definedName>
    <definedName name="TOTALITEM1.5_55">#REF!</definedName>
    <definedName name="TOTALITEM1.5_56">#REF!</definedName>
    <definedName name="TOTALITEM1.5_57">#REF!</definedName>
    <definedName name="TOTALITEM1.5_58">#REF!</definedName>
    <definedName name="TOTALITEM1.5_59">#REF!</definedName>
    <definedName name="TOTALITEM1.5_60">#REF!</definedName>
    <definedName name="TOTALITEM1.5_61">#REF!</definedName>
    <definedName name="TOTALITEM1.5_62">#REF!</definedName>
    <definedName name="TOTALITEM1.5_63">#REF!</definedName>
    <definedName name="TOTALITEM1.5_64">#REF!</definedName>
    <definedName name="TOTALITEM1.5_65">#REF!</definedName>
    <definedName name="TOTALITEM1.5_66">#REF!</definedName>
    <definedName name="TOTALITEM1.5_67">#REF!</definedName>
    <definedName name="TOTALITEM1.5_68">#REF!</definedName>
    <definedName name="TOTALITEM1.5_69">#REF!</definedName>
    <definedName name="TOTALITEM1.5_70">#REF!</definedName>
    <definedName name="TOTALITEM1.5_71">#REF!</definedName>
    <definedName name="TOTALITEM1.5_72">#REF!</definedName>
    <definedName name="TOTALITEM1.5_73">#REF!</definedName>
    <definedName name="TOTALITEM1.5_74">#REF!</definedName>
    <definedName name="TOTALITEM1.5_75">#REF!</definedName>
    <definedName name="TOTALITEM1.5_76">#REF!</definedName>
    <definedName name="TOTALITEM1.5_78">#REF!</definedName>
    <definedName name="TOTALITEM1.5_79">#REF!</definedName>
    <definedName name="TOTALITEM1.5_9">#REF!</definedName>
    <definedName name="TOTALITEM1.6">#REF!</definedName>
    <definedName name="TOTALITEM1.6_1">#REF!</definedName>
    <definedName name="TOTALITEM1.6_10">#REF!</definedName>
    <definedName name="TOTALITEM1.6_11">#REF!</definedName>
    <definedName name="TOTALITEM1.6_12">#REF!</definedName>
    <definedName name="TOTALITEM1.6_13">#REF!</definedName>
    <definedName name="TOTALITEM1.6_14">#REF!</definedName>
    <definedName name="TOTALITEM1.6_15">#REF!</definedName>
    <definedName name="TOTALITEM1.6_16">#REF!</definedName>
    <definedName name="TOTALITEM1.6_17">#REF!</definedName>
    <definedName name="TOTALITEM1.6_18">#REF!</definedName>
    <definedName name="TOTALITEM1.6_19">#REF!</definedName>
    <definedName name="TOTALITEM1.6_2">#REF!</definedName>
    <definedName name="TOTALITEM1.6_20">#REF!</definedName>
    <definedName name="TOTALITEM1.6_21">#REF!</definedName>
    <definedName name="TOTALITEM1.6_22">#REF!</definedName>
    <definedName name="TOTALITEM1.6_23">#REF!</definedName>
    <definedName name="TOTALITEM1.6_24">#REF!</definedName>
    <definedName name="TOTALITEM1.6_25">#REF!</definedName>
    <definedName name="TOTALITEM1.6_26">#REF!</definedName>
    <definedName name="TOTALITEM1.6_27">#REF!</definedName>
    <definedName name="TOTALITEM1.6_28">#REF!</definedName>
    <definedName name="TOTALITEM1.6_29">#REF!</definedName>
    <definedName name="TOTALITEM1.6_3">#REF!</definedName>
    <definedName name="TOTALITEM1.6_30">#REF!</definedName>
    <definedName name="TOTALITEM1.6_31">#REF!</definedName>
    <definedName name="TOTALITEM1.6_32">#REF!</definedName>
    <definedName name="TOTALITEM1.6_33">#REF!</definedName>
    <definedName name="TOTALITEM1.6_34">#REF!</definedName>
    <definedName name="TOTALITEM1.6_35">#REF!</definedName>
    <definedName name="TOTALITEM1.6_36">#REF!</definedName>
    <definedName name="TOTALITEM1.6_37">#REF!</definedName>
    <definedName name="TOTALITEM1.6_38">#REF!</definedName>
    <definedName name="TOTALITEM1.6_39">#REF!</definedName>
    <definedName name="TOTALITEM1.6_4">#REF!</definedName>
    <definedName name="TOTALITEM1.6_40">#REF!</definedName>
    <definedName name="TOTALITEM1.6_41">#REF!</definedName>
    <definedName name="TOTALITEM1.6_42">#REF!</definedName>
    <definedName name="TOTALITEM1.6_43">#REF!</definedName>
    <definedName name="TOTALITEM1.6_44">#REF!</definedName>
    <definedName name="TOTALITEM1.6_45">#REF!</definedName>
    <definedName name="TOTALITEM1.6_46">#REF!</definedName>
    <definedName name="TOTALITEM1.6_47">#REF!</definedName>
    <definedName name="TOTALITEM1.6_48">#REF!</definedName>
    <definedName name="TOTALITEM1.6_49">#REF!</definedName>
    <definedName name="TOTALITEM1.6_5">#REF!</definedName>
    <definedName name="TOTALITEM1.6_50">#REF!</definedName>
    <definedName name="TOTALITEM1.6_51">#REF!</definedName>
    <definedName name="TOTALITEM1.6_52">#REF!</definedName>
    <definedName name="TOTALITEM1.6_53">#REF!</definedName>
    <definedName name="TOTALITEM1.6_54">#REF!</definedName>
    <definedName name="TOTALITEM1.6_55">#REF!</definedName>
    <definedName name="TOTALITEM1.6_56">#REF!</definedName>
    <definedName name="TOTALITEM1.6_57">#REF!</definedName>
    <definedName name="TOTALITEM1.6_58">#REF!</definedName>
    <definedName name="TOTALITEM1.6_59">#REF!</definedName>
    <definedName name="TOTALITEM1.6_60">#REF!</definedName>
    <definedName name="TOTALITEM1.6_61">#REF!</definedName>
    <definedName name="TOTALITEM1.6_62">#REF!</definedName>
    <definedName name="TOTALITEM1.6_63">#REF!</definedName>
    <definedName name="TOTALITEM1.6_64">#REF!</definedName>
    <definedName name="TOTALITEM1.6_65">#REF!</definedName>
    <definedName name="TOTALITEM1.6_66">#REF!</definedName>
    <definedName name="TOTALITEM1.6_67">#REF!</definedName>
    <definedName name="TOTALITEM1.6_68">#REF!</definedName>
    <definedName name="TOTALITEM1.6_69">#REF!</definedName>
    <definedName name="TOTALITEM1.6_70">#REF!</definedName>
    <definedName name="TOTALITEM1.6_71">#REF!</definedName>
    <definedName name="TOTALITEM1.6_72">#REF!</definedName>
    <definedName name="TOTALITEM1.6_73">#REF!</definedName>
    <definedName name="TOTALITEM1.6_74">#REF!</definedName>
    <definedName name="TOTALITEM1.6_75">#REF!</definedName>
    <definedName name="TOTALITEM1.6_76">#REF!</definedName>
    <definedName name="TOTALITEM1.6_78">#REF!</definedName>
    <definedName name="TOTALITEM1.6_79">#REF!</definedName>
    <definedName name="TOTALITEM1.6_9">#REF!</definedName>
    <definedName name="TOTALITEM1.7">#REF!</definedName>
    <definedName name="TOTALITEM1.7_1">#REF!</definedName>
    <definedName name="TOTALITEM1.7_10">#REF!</definedName>
    <definedName name="TOTALITEM1.7_11">#REF!</definedName>
    <definedName name="TOTALITEM1.7_12">#REF!</definedName>
    <definedName name="TOTALITEM1.7_13">#REF!</definedName>
    <definedName name="TOTALITEM1.7_14">#REF!</definedName>
    <definedName name="TOTALITEM1.7_15">#REF!</definedName>
    <definedName name="TOTALITEM1.7_16">#REF!</definedName>
    <definedName name="TOTALITEM1.7_17">#REF!</definedName>
    <definedName name="TOTALITEM1.7_18">#REF!</definedName>
    <definedName name="TOTALITEM1.7_19">#REF!</definedName>
    <definedName name="TOTALITEM1.7_2">#REF!</definedName>
    <definedName name="TOTALITEM1.7_20">#REF!</definedName>
    <definedName name="TOTALITEM1.7_21">#REF!</definedName>
    <definedName name="TOTALITEM1.7_22">#REF!</definedName>
    <definedName name="TOTALITEM1.7_23">#REF!</definedName>
    <definedName name="TOTALITEM1.7_24">#REF!</definedName>
    <definedName name="TOTALITEM1.7_25">#REF!</definedName>
    <definedName name="TOTALITEM1.7_26">#REF!</definedName>
    <definedName name="TOTALITEM1.7_27">#REF!</definedName>
    <definedName name="TOTALITEM1.7_28">#REF!</definedName>
    <definedName name="TOTALITEM1.7_29">#REF!</definedName>
    <definedName name="TOTALITEM1.7_3">#REF!</definedName>
    <definedName name="TOTALITEM1.7_30">#REF!</definedName>
    <definedName name="TOTALITEM1.7_31">#REF!</definedName>
    <definedName name="TOTALITEM1.7_32">#REF!</definedName>
    <definedName name="TOTALITEM1.7_33">#REF!</definedName>
    <definedName name="TOTALITEM1.7_34">#REF!</definedName>
    <definedName name="TOTALITEM1.7_35">#REF!</definedName>
    <definedName name="TOTALITEM1.7_36">#REF!</definedName>
    <definedName name="TOTALITEM1.7_37">#REF!</definedName>
    <definedName name="TOTALITEM1.7_38">#REF!</definedName>
    <definedName name="TOTALITEM1.7_39">#REF!</definedName>
    <definedName name="TOTALITEM1.7_4">#REF!</definedName>
    <definedName name="TOTALITEM1.7_40">#REF!</definedName>
    <definedName name="TOTALITEM1.7_41">#REF!</definedName>
    <definedName name="TOTALITEM1.7_42">#REF!</definedName>
    <definedName name="TOTALITEM1.7_43">#REF!</definedName>
    <definedName name="TOTALITEM1.7_44">#REF!</definedName>
    <definedName name="TOTALITEM1.7_45">#REF!</definedName>
    <definedName name="TOTALITEM1.7_46">#REF!</definedName>
    <definedName name="TOTALITEM1.7_47">#REF!</definedName>
    <definedName name="TOTALITEM1.7_48">#REF!</definedName>
    <definedName name="TOTALITEM1.7_49">#REF!</definedName>
    <definedName name="TOTALITEM1.7_5">#REF!</definedName>
    <definedName name="TOTALITEM1.7_50">#REF!</definedName>
    <definedName name="TOTALITEM1.7_51">#REF!</definedName>
    <definedName name="TOTALITEM1.7_52">#REF!</definedName>
    <definedName name="TOTALITEM1.7_53">#REF!</definedName>
    <definedName name="TOTALITEM1.7_54">#REF!</definedName>
    <definedName name="TOTALITEM1.7_55">#REF!</definedName>
    <definedName name="TOTALITEM1.7_56">#REF!</definedName>
    <definedName name="TOTALITEM1.7_57">#REF!</definedName>
    <definedName name="TOTALITEM1.7_58">#REF!</definedName>
    <definedName name="TOTALITEM1.7_59">#REF!</definedName>
    <definedName name="TOTALITEM1.7_60">#REF!</definedName>
    <definedName name="TOTALITEM1.7_61">#REF!</definedName>
    <definedName name="TOTALITEM1.7_62">#REF!</definedName>
    <definedName name="TOTALITEM1.7_63">#REF!</definedName>
    <definedName name="TOTALITEM1.7_64">#REF!</definedName>
    <definedName name="TOTALITEM1.7_65">#REF!</definedName>
    <definedName name="TOTALITEM1.7_66">#REF!</definedName>
    <definedName name="TOTALITEM1.7_67">#REF!</definedName>
    <definedName name="TOTALITEM1.7_68">#REF!</definedName>
    <definedName name="TOTALITEM1.7_69">#REF!</definedName>
    <definedName name="TOTALITEM1.7_70">#REF!</definedName>
    <definedName name="TOTALITEM1.7_71">#REF!</definedName>
    <definedName name="TOTALITEM1.7_72">#REF!</definedName>
    <definedName name="TOTALITEM1.7_73">#REF!</definedName>
    <definedName name="TOTALITEM1.7_74">#REF!</definedName>
    <definedName name="TOTALITEM1.7_75">#REF!</definedName>
    <definedName name="TOTALITEM1.7_76">#REF!</definedName>
    <definedName name="TOTALITEM1.7_78">#REF!</definedName>
    <definedName name="TOTALITEM1.7_79">#REF!</definedName>
    <definedName name="TOTALITEM1.7_9">#REF!</definedName>
    <definedName name="TOTALITEM1.8">#REF!</definedName>
    <definedName name="TOTALITEM1.8_1">#REF!</definedName>
    <definedName name="TOTALITEM1.8_10">#REF!</definedName>
    <definedName name="TOTALITEM1.8_11">#REF!</definedName>
    <definedName name="TOTALITEM1.8_12">#REF!</definedName>
    <definedName name="TOTALITEM1.8_13">#REF!</definedName>
    <definedName name="TOTALITEM1.8_14">#REF!</definedName>
    <definedName name="TOTALITEM1.8_15">#REF!</definedName>
    <definedName name="TOTALITEM1.8_16">#REF!</definedName>
    <definedName name="TOTALITEM1.8_17">#REF!</definedName>
    <definedName name="TOTALITEM1.8_18">#REF!</definedName>
    <definedName name="TOTALITEM1.8_19">#REF!</definedName>
    <definedName name="TOTALITEM1.8_2">#REF!</definedName>
    <definedName name="TOTALITEM1.8_20">#REF!</definedName>
    <definedName name="TOTALITEM1.8_21">#REF!</definedName>
    <definedName name="TOTALITEM1.8_22">#REF!</definedName>
    <definedName name="TOTALITEM1.8_23">#REF!</definedName>
    <definedName name="TOTALITEM1.8_24">#REF!</definedName>
    <definedName name="TOTALITEM1.8_25">#REF!</definedName>
    <definedName name="TOTALITEM1.8_26">#REF!</definedName>
    <definedName name="TOTALITEM1.8_27">#REF!</definedName>
    <definedName name="TOTALITEM1.8_28">#REF!</definedName>
    <definedName name="TOTALITEM1.8_29">#REF!</definedName>
    <definedName name="TOTALITEM1.8_3">#REF!</definedName>
    <definedName name="TOTALITEM1.8_30">#REF!</definedName>
    <definedName name="TOTALITEM1.8_31">#REF!</definedName>
    <definedName name="TOTALITEM1.8_32">#REF!</definedName>
    <definedName name="TOTALITEM1.8_33">#REF!</definedName>
    <definedName name="TOTALITEM1.8_34">#REF!</definedName>
    <definedName name="TOTALITEM1.8_35">#REF!</definedName>
    <definedName name="TOTALITEM1.8_36">#REF!</definedName>
    <definedName name="TOTALITEM1.8_37">#REF!</definedName>
    <definedName name="TOTALITEM1.8_38">#REF!</definedName>
    <definedName name="TOTALITEM1.8_39">#REF!</definedName>
    <definedName name="TOTALITEM1.8_4">#REF!</definedName>
    <definedName name="TOTALITEM1.8_40">#REF!</definedName>
    <definedName name="TOTALITEM1.8_41">#REF!</definedName>
    <definedName name="TOTALITEM1.8_42">#REF!</definedName>
    <definedName name="TOTALITEM1.8_43">#REF!</definedName>
    <definedName name="TOTALITEM1.8_44">#REF!</definedName>
    <definedName name="TOTALITEM1.8_45">#REF!</definedName>
    <definedName name="TOTALITEM1.8_46">#REF!</definedName>
    <definedName name="TOTALITEM1.8_47">#REF!</definedName>
    <definedName name="TOTALITEM1.8_48">#REF!</definedName>
    <definedName name="TOTALITEM1.8_49">#REF!</definedName>
    <definedName name="TOTALITEM1.8_5">#REF!</definedName>
    <definedName name="TOTALITEM1.8_50">#REF!</definedName>
    <definedName name="TOTALITEM1.8_51">#REF!</definedName>
    <definedName name="TOTALITEM1.8_52">#REF!</definedName>
    <definedName name="TOTALITEM1.8_53">#REF!</definedName>
    <definedName name="TOTALITEM1.8_54">#REF!</definedName>
    <definedName name="TOTALITEM1.8_55">#REF!</definedName>
    <definedName name="TOTALITEM1.8_56">#REF!</definedName>
    <definedName name="TOTALITEM1.8_57">#REF!</definedName>
    <definedName name="TOTALITEM1.8_58">#REF!</definedName>
    <definedName name="TOTALITEM1.8_59">#REF!</definedName>
    <definedName name="TOTALITEM1.8_60">#REF!</definedName>
    <definedName name="TOTALITEM1.8_61">#REF!</definedName>
    <definedName name="TOTALITEM1.8_62">#REF!</definedName>
    <definedName name="TOTALITEM1.8_63">#REF!</definedName>
    <definedName name="TOTALITEM1.8_64">#REF!</definedName>
    <definedName name="TOTALITEM1.8_65">#REF!</definedName>
    <definedName name="TOTALITEM1.8_66">#REF!</definedName>
    <definedName name="TOTALITEM1.8_67">#REF!</definedName>
    <definedName name="TOTALITEM1.8_68">#REF!</definedName>
    <definedName name="TOTALITEM1.8_69">#REF!</definedName>
    <definedName name="TOTALITEM1.8_70">#REF!</definedName>
    <definedName name="TOTALITEM1.8_71">#REF!</definedName>
    <definedName name="TOTALITEM1.8_72">#REF!</definedName>
    <definedName name="TOTALITEM1.8_73">#REF!</definedName>
    <definedName name="TOTALITEM1.8_74">#REF!</definedName>
    <definedName name="TOTALITEM1.8_75">#REF!</definedName>
    <definedName name="TOTALITEM1.8_76">#REF!</definedName>
    <definedName name="TOTALITEM1.8_78">#REF!</definedName>
    <definedName name="TOTALITEM1.8_79">#REF!</definedName>
    <definedName name="TOTALITEM1.8_9">#REF!</definedName>
    <definedName name="TOTALITEM10.1">#REF!</definedName>
    <definedName name="TOTALITEM10.1_1">#REF!</definedName>
    <definedName name="TOTALITEM10.1_10">#REF!</definedName>
    <definedName name="TOTALITEM10.1_11">#REF!</definedName>
    <definedName name="TOTALITEM10.1_12">#REF!</definedName>
    <definedName name="TOTALITEM10.1_13">#REF!</definedName>
    <definedName name="TOTALITEM10.1_14">#REF!</definedName>
    <definedName name="TOTALITEM10.1_15">#REF!</definedName>
    <definedName name="TOTALITEM10.1_16">#REF!</definedName>
    <definedName name="TOTALITEM10.1_17">#REF!</definedName>
    <definedName name="TOTALITEM10.1_18">#REF!</definedName>
    <definedName name="TOTALITEM10.1_19">#REF!</definedName>
    <definedName name="TOTALITEM10.1_2">#REF!</definedName>
    <definedName name="TOTALITEM10.1_20">#REF!</definedName>
    <definedName name="TOTALITEM10.1_21">#REF!</definedName>
    <definedName name="TOTALITEM10.1_22">#REF!</definedName>
    <definedName name="TOTALITEM10.1_23">#REF!</definedName>
    <definedName name="TOTALITEM10.1_24">#REF!</definedName>
    <definedName name="TOTALITEM10.1_25">#REF!</definedName>
    <definedName name="TOTALITEM10.1_26">#REF!</definedName>
    <definedName name="TOTALITEM10.1_27">#REF!</definedName>
    <definedName name="TOTALITEM10.1_28">#REF!</definedName>
    <definedName name="TOTALITEM10.1_29">#REF!</definedName>
    <definedName name="TOTALITEM10.1_3">#REF!</definedName>
    <definedName name="TOTALITEM10.1_30">#REF!</definedName>
    <definedName name="TOTALITEM10.1_31">#REF!</definedName>
    <definedName name="TOTALITEM10.1_32">#REF!</definedName>
    <definedName name="TOTALITEM10.1_33">#REF!</definedName>
    <definedName name="TOTALITEM10.1_34">#REF!</definedName>
    <definedName name="TOTALITEM10.1_35">#REF!</definedName>
    <definedName name="TOTALITEM10.1_36">#REF!</definedName>
    <definedName name="TOTALITEM10.1_37">#REF!</definedName>
    <definedName name="TOTALITEM10.1_38">#REF!</definedName>
    <definedName name="TOTALITEM10.1_39">#REF!</definedName>
    <definedName name="TOTALITEM10.1_4">#REF!</definedName>
    <definedName name="TOTALITEM10.1_40">#REF!</definedName>
    <definedName name="TOTALITEM10.1_41">#REF!</definedName>
    <definedName name="TOTALITEM10.1_42">#REF!</definedName>
    <definedName name="TOTALITEM10.1_43">#REF!</definedName>
    <definedName name="TOTALITEM10.1_44">#REF!</definedName>
    <definedName name="TOTALITEM10.1_45">#REF!</definedName>
    <definedName name="TOTALITEM10.1_46">#REF!</definedName>
    <definedName name="TOTALITEM10.1_47">#REF!</definedName>
    <definedName name="TOTALITEM10.1_48">#REF!</definedName>
    <definedName name="TOTALITEM10.1_49">#REF!</definedName>
    <definedName name="TOTALITEM10.1_5">#REF!</definedName>
    <definedName name="TOTALITEM10.1_50">#REF!</definedName>
    <definedName name="TOTALITEM10.1_51">#REF!</definedName>
    <definedName name="TOTALITEM10.1_52">#REF!</definedName>
    <definedName name="TOTALITEM10.1_53">#REF!</definedName>
    <definedName name="TOTALITEM10.1_54">#REF!</definedName>
    <definedName name="TOTALITEM10.1_55">#REF!</definedName>
    <definedName name="TOTALITEM10.1_56">#REF!</definedName>
    <definedName name="TOTALITEM10.1_57">#REF!</definedName>
    <definedName name="TOTALITEM10.1_58">#REF!</definedName>
    <definedName name="TOTALITEM10.1_59">#REF!</definedName>
    <definedName name="TOTALITEM10.1_60">#REF!</definedName>
    <definedName name="TOTALITEM10.1_61">#REF!</definedName>
    <definedName name="TOTALITEM10.1_62">#REF!</definedName>
    <definedName name="TOTALITEM10.1_63">#REF!</definedName>
    <definedName name="TOTALITEM10.1_64">#REF!</definedName>
    <definedName name="TOTALITEM10.1_65">#REF!</definedName>
    <definedName name="TOTALITEM10.1_66">#REF!</definedName>
    <definedName name="TOTALITEM10.1_67">#REF!</definedName>
    <definedName name="TOTALITEM10.1_68">#REF!</definedName>
    <definedName name="TOTALITEM10.1_69">#REF!</definedName>
    <definedName name="TOTALITEM10.1_70">#REF!</definedName>
    <definedName name="TOTALITEM10.1_71">#REF!</definedName>
    <definedName name="TOTALITEM10.1_72">#REF!</definedName>
    <definedName name="TOTALITEM10.1_73">#REF!</definedName>
    <definedName name="TOTALITEM10.1_74">#REF!</definedName>
    <definedName name="TOTALITEM10.1_75">#REF!</definedName>
    <definedName name="TOTALITEM10.1_76">#REF!</definedName>
    <definedName name="TOTALITEM10.1_78">#REF!</definedName>
    <definedName name="TOTALITEM10.1_79">#REF!</definedName>
    <definedName name="TOTALITEM10.1_9">#REF!</definedName>
    <definedName name="TOTALITEM11.1">#REF!</definedName>
    <definedName name="TOTALITEM11.1_1">#REF!</definedName>
    <definedName name="TOTALITEM11.1_10">#REF!</definedName>
    <definedName name="TOTALITEM11.1_11">#REF!</definedName>
    <definedName name="TOTALITEM11.1_12">#REF!</definedName>
    <definedName name="TOTALITEM11.1_13">#REF!</definedName>
    <definedName name="TOTALITEM11.1_14">#REF!</definedName>
    <definedName name="TOTALITEM11.1_15">#REF!</definedName>
    <definedName name="TOTALITEM11.1_16">#REF!</definedName>
    <definedName name="TOTALITEM11.1_17">#REF!</definedName>
    <definedName name="TOTALITEM11.1_18">#REF!</definedName>
    <definedName name="TOTALITEM11.1_19">#REF!</definedName>
    <definedName name="TOTALITEM11.1_2">#REF!</definedName>
    <definedName name="TOTALITEM11.1_20">#REF!</definedName>
    <definedName name="TOTALITEM11.1_21">#REF!</definedName>
    <definedName name="TOTALITEM11.1_22">#REF!</definedName>
    <definedName name="TOTALITEM11.1_23">#REF!</definedName>
    <definedName name="TOTALITEM11.1_24">#REF!</definedName>
    <definedName name="TOTALITEM11.1_25">#REF!</definedName>
    <definedName name="TOTALITEM11.1_26">#REF!</definedName>
    <definedName name="TOTALITEM11.1_27">#REF!</definedName>
    <definedName name="TOTALITEM11.1_28">#REF!</definedName>
    <definedName name="TOTALITEM11.1_29">#REF!</definedName>
    <definedName name="TOTALITEM11.1_3">#REF!</definedName>
    <definedName name="TOTALITEM11.1_30">#REF!</definedName>
    <definedName name="TOTALITEM11.1_31">#REF!</definedName>
    <definedName name="TOTALITEM11.1_32">#REF!</definedName>
    <definedName name="TOTALITEM11.1_33">#REF!</definedName>
    <definedName name="TOTALITEM11.1_34">#REF!</definedName>
    <definedName name="TOTALITEM11.1_35">#REF!</definedName>
    <definedName name="TOTALITEM11.1_36">#REF!</definedName>
    <definedName name="TOTALITEM11.1_37">#REF!</definedName>
    <definedName name="TOTALITEM11.1_38">#REF!</definedName>
    <definedName name="TOTALITEM11.1_39">#REF!</definedName>
    <definedName name="TOTALITEM11.1_4">#REF!</definedName>
    <definedName name="TOTALITEM11.1_40">#REF!</definedName>
    <definedName name="TOTALITEM11.1_41">#REF!</definedName>
    <definedName name="TOTALITEM11.1_42">#REF!</definedName>
    <definedName name="TOTALITEM11.1_43">#REF!</definedName>
    <definedName name="TOTALITEM11.1_44">#REF!</definedName>
    <definedName name="TOTALITEM11.1_45">#REF!</definedName>
    <definedName name="TOTALITEM11.1_46">#REF!</definedName>
    <definedName name="TOTALITEM11.1_47">#REF!</definedName>
    <definedName name="TOTALITEM11.1_48">#REF!</definedName>
    <definedName name="TOTALITEM11.1_49">#REF!</definedName>
    <definedName name="TOTALITEM11.1_5">#REF!</definedName>
    <definedName name="TOTALITEM11.1_50">#REF!</definedName>
    <definedName name="TOTALITEM11.1_51">#REF!</definedName>
    <definedName name="TOTALITEM11.1_52">#REF!</definedName>
    <definedName name="TOTALITEM11.1_53">#REF!</definedName>
    <definedName name="TOTALITEM11.1_54">#REF!</definedName>
    <definedName name="TOTALITEM11.1_55">#REF!</definedName>
    <definedName name="TOTALITEM11.1_56">#REF!</definedName>
    <definedName name="TOTALITEM11.1_57">#REF!</definedName>
    <definedName name="TOTALITEM11.1_58">#REF!</definedName>
    <definedName name="TOTALITEM11.1_59">#REF!</definedName>
    <definedName name="TOTALITEM11.1_60">#REF!</definedName>
    <definedName name="TOTALITEM11.1_61">#REF!</definedName>
    <definedName name="TOTALITEM11.1_62">#REF!</definedName>
    <definedName name="TOTALITEM11.1_63">#REF!</definedName>
    <definedName name="TOTALITEM11.1_64">#REF!</definedName>
    <definedName name="TOTALITEM11.1_65">#REF!</definedName>
    <definedName name="TOTALITEM11.1_66">#REF!</definedName>
    <definedName name="TOTALITEM11.1_67">#REF!</definedName>
    <definedName name="TOTALITEM11.1_68">#REF!</definedName>
    <definedName name="TOTALITEM11.1_69">#REF!</definedName>
    <definedName name="TOTALITEM11.1_70">#REF!</definedName>
    <definedName name="TOTALITEM11.1_71">#REF!</definedName>
    <definedName name="TOTALITEM11.1_72">#REF!</definedName>
    <definedName name="TOTALITEM11.1_73">#REF!</definedName>
    <definedName name="TOTALITEM11.1_74">#REF!</definedName>
    <definedName name="TOTALITEM11.1_75">#REF!</definedName>
    <definedName name="TOTALITEM11.1_76">#REF!</definedName>
    <definedName name="TOTALITEM11.1_78">#REF!</definedName>
    <definedName name="TOTALITEM11.1_79">#REF!</definedName>
    <definedName name="TOTALITEM11.1_9">#REF!</definedName>
    <definedName name="TOTALITEM11.2">#REF!</definedName>
    <definedName name="TOTALITEM11.2_1">#REF!</definedName>
    <definedName name="TOTALITEM11.2_10">#REF!</definedName>
    <definedName name="TOTALITEM11.2_11">#REF!</definedName>
    <definedName name="TOTALITEM11.2_12">#REF!</definedName>
    <definedName name="TOTALITEM11.2_13">#REF!</definedName>
    <definedName name="TOTALITEM11.2_14">#REF!</definedName>
    <definedName name="TOTALITEM11.2_15">#REF!</definedName>
    <definedName name="TOTALITEM11.2_16">#REF!</definedName>
    <definedName name="TOTALITEM11.2_17">#REF!</definedName>
    <definedName name="TOTALITEM11.2_18">#REF!</definedName>
    <definedName name="TOTALITEM11.2_19">#REF!</definedName>
    <definedName name="TOTALITEM11.2_2">#REF!</definedName>
    <definedName name="TOTALITEM11.2_20">#REF!</definedName>
    <definedName name="TOTALITEM11.2_21">#REF!</definedName>
    <definedName name="TOTALITEM11.2_22">#REF!</definedName>
    <definedName name="TOTALITEM11.2_23">#REF!</definedName>
    <definedName name="TOTALITEM11.2_24">#REF!</definedName>
    <definedName name="TOTALITEM11.2_25">#REF!</definedName>
    <definedName name="TOTALITEM11.2_26">#REF!</definedName>
    <definedName name="TOTALITEM11.2_27">#REF!</definedName>
    <definedName name="TOTALITEM11.2_28">#REF!</definedName>
    <definedName name="TOTALITEM11.2_29">#REF!</definedName>
    <definedName name="TOTALITEM11.2_3">#REF!</definedName>
    <definedName name="TOTALITEM11.2_30">#REF!</definedName>
    <definedName name="TOTALITEM11.2_31">#REF!</definedName>
    <definedName name="TOTALITEM11.2_32">#REF!</definedName>
    <definedName name="TOTALITEM11.2_33">#REF!</definedName>
    <definedName name="TOTALITEM11.2_34">#REF!</definedName>
    <definedName name="TOTALITEM11.2_35">#REF!</definedName>
    <definedName name="TOTALITEM11.2_36">#REF!</definedName>
    <definedName name="TOTALITEM11.2_37">#REF!</definedName>
    <definedName name="TOTALITEM11.2_38">#REF!</definedName>
    <definedName name="TOTALITEM11.2_39">#REF!</definedName>
    <definedName name="TOTALITEM11.2_4">#REF!</definedName>
    <definedName name="TOTALITEM11.2_40">#REF!</definedName>
    <definedName name="TOTALITEM11.2_41">#REF!</definedName>
    <definedName name="TOTALITEM11.2_42">#REF!</definedName>
    <definedName name="TOTALITEM11.2_43">#REF!</definedName>
    <definedName name="TOTALITEM11.2_44">#REF!</definedName>
    <definedName name="TOTALITEM11.2_45">#REF!</definedName>
    <definedName name="TOTALITEM11.2_46">#REF!</definedName>
    <definedName name="TOTALITEM11.2_47">#REF!</definedName>
    <definedName name="TOTALITEM11.2_48">#REF!</definedName>
    <definedName name="TOTALITEM11.2_49">#REF!</definedName>
    <definedName name="TOTALITEM11.2_5">#REF!</definedName>
    <definedName name="TOTALITEM11.2_50">#REF!</definedName>
    <definedName name="TOTALITEM11.2_51">#REF!</definedName>
    <definedName name="TOTALITEM11.2_52">#REF!</definedName>
    <definedName name="TOTALITEM11.2_53">#REF!</definedName>
    <definedName name="TOTALITEM11.2_54">#REF!</definedName>
    <definedName name="TOTALITEM11.2_55">#REF!</definedName>
    <definedName name="TOTALITEM11.2_56">#REF!</definedName>
    <definedName name="TOTALITEM11.2_57">#REF!</definedName>
    <definedName name="TOTALITEM11.2_58">#REF!</definedName>
    <definedName name="TOTALITEM11.2_59">#REF!</definedName>
    <definedName name="TOTALITEM11.2_60">#REF!</definedName>
    <definedName name="TOTALITEM11.2_61">#REF!</definedName>
    <definedName name="TOTALITEM11.2_62">#REF!</definedName>
    <definedName name="TOTALITEM11.2_63">#REF!</definedName>
    <definedName name="TOTALITEM11.2_64">#REF!</definedName>
    <definedName name="TOTALITEM11.2_65">#REF!</definedName>
    <definedName name="TOTALITEM11.2_66">#REF!</definedName>
    <definedName name="TOTALITEM11.2_67">#REF!</definedName>
    <definedName name="TOTALITEM11.2_68">#REF!</definedName>
    <definedName name="TOTALITEM11.2_69">#REF!</definedName>
    <definedName name="TOTALITEM11.2_70">#REF!</definedName>
    <definedName name="TOTALITEM11.2_71">#REF!</definedName>
    <definedName name="TOTALITEM11.2_72">#REF!</definedName>
    <definedName name="TOTALITEM11.2_73">#REF!</definedName>
    <definedName name="TOTALITEM11.2_74">#REF!</definedName>
    <definedName name="TOTALITEM11.2_75">#REF!</definedName>
    <definedName name="TOTALITEM11.2_76">#REF!</definedName>
    <definedName name="TOTALITEM11.2_78">#REF!</definedName>
    <definedName name="TOTALITEM11.2_79">#REF!</definedName>
    <definedName name="TOTALITEM11.2_9">#REF!</definedName>
    <definedName name="TOTALITEM11.3">#REF!</definedName>
    <definedName name="TOTALITEM11.3_1">#REF!</definedName>
    <definedName name="TOTALITEM11.3_10">#REF!</definedName>
    <definedName name="TOTALITEM11.3_11">#REF!</definedName>
    <definedName name="TOTALITEM11.3_12">#REF!</definedName>
    <definedName name="TOTALITEM11.3_13">#REF!</definedName>
    <definedName name="TOTALITEM11.3_14">#REF!</definedName>
    <definedName name="TOTALITEM11.3_15">#REF!</definedName>
    <definedName name="TOTALITEM11.3_16">#REF!</definedName>
    <definedName name="TOTALITEM11.3_17">#REF!</definedName>
    <definedName name="TOTALITEM11.3_18">#REF!</definedName>
    <definedName name="TOTALITEM11.3_19">#REF!</definedName>
    <definedName name="TOTALITEM11.3_2">#REF!</definedName>
    <definedName name="TOTALITEM11.3_20">#REF!</definedName>
    <definedName name="TOTALITEM11.3_21">#REF!</definedName>
    <definedName name="TOTALITEM11.3_22">#REF!</definedName>
    <definedName name="TOTALITEM11.3_23">#REF!</definedName>
    <definedName name="TOTALITEM11.3_24">#REF!</definedName>
    <definedName name="TOTALITEM11.3_25">#REF!</definedName>
    <definedName name="TOTALITEM11.3_26">#REF!</definedName>
    <definedName name="TOTALITEM11.3_27">#REF!</definedName>
    <definedName name="TOTALITEM11.3_28">#REF!</definedName>
    <definedName name="TOTALITEM11.3_29">#REF!</definedName>
    <definedName name="TOTALITEM11.3_3">#REF!</definedName>
    <definedName name="TOTALITEM11.3_30">#REF!</definedName>
    <definedName name="TOTALITEM11.3_31">#REF!</definedName>
    <definedName name="TOTALITEM11.3_32">#REF!</definedName>
    <definedName name="TOTALITEM11.3_33">#REF!</definedName>
    <definedName name="TOTALITEM11.3_34">#REF!</definedName>
    <definedName name="TOTALITEM11.3_35">#REF!</definedName>
    <definedName name="TOTALITEM11.3_36">#REF!</definedName>
    <definedName name="TOTALITEM11.3_37">#REF!</definedName>
    <definedName name="TOTALITEM11.3_38">#REF!</definedName>
    <definedName name="TOTALITEM11.3_39">#REF!</definedName>
    <definedName name="TOTALITEM11.3_4">#REF!</definedName>
    <definedName name="TOTALITEM11.3_40">#REF!</definedName>
    <definedName name="TOTALITEM11.3_41">#REF!</definedName>
    <definedName name="TOTALITEM11.3_42">#REF!</definedName>
    <definedName name="TOTALITEM11.3_43">#REF!</definedName>
    <definedName name="TOTALITEM11.3_44">#REF!</definedName>
    <definedName name="TOTALITEM11.3_45">#REF!</definedName>
    <definedName name="TOTALITEM11.3_46">#REF!</definedName>
    <definedName name="TOTALITEM11.3_47">#REF!</definedName>
    <definedName name="TOTALITEM11.3_48">#REF!</definedName>
    <definedName name="TOTALITEM11.3_49">#REF!</definedName>
    <definedName name="TOTALITEM11.3_5">#REF!</definedName>
    <definedName name="TOTALITEM11.3_50">#REF!</definedName>
    <definedName name="TOTALITEM11.3_51">#REF!</definedName>
    <definedName name="TOTALITEM11.3_52">#REF!</definedName>
    <definedName name="TOTALITEM11.3_53">#REF!</definedName>
    <definedName name="TOTALITEM11.3_54">#REF!</definedName>
    <definedName name="TOTALITEM11.3_55">#REF!</definedName>
    <definedName name="TOTALITEM11.3_56">#REF!</definedName>
    <definedName name="TOTALITEM11.3_57">#REF!</definedName>
    <definedName name="TOTALITEM11.3_58">#REF!</definedName>
    <definedName name="TOTALITEM11.3_59">#REF!</definedName>
    <definedName name="TOTALITEM11.3_60">#REF!</definedName>
    <definedName name="TOTALITEM11.3_61">#REF!</definedName>
    <definedName name="TOTALITEM11.3_62">#REF!</definedName>
    <definedName name="TOTALITEM11.3_63">#REF!</definedName>
    <definedName name="TOTALITEM11.3_64">#REF!</definedName>
    <definedName name="TOTALITEM11.3_65">#REF!</definedName>
    <definedName name="TOTALITEM11.3_66">#REF!</definedName>
    <definedName name="TOTALITEM11.3_67">#REF!</definedName>
    <definedName name="TOTALITEM11.3_68">#REF!</definedName>
    <definedName name="TOTALITEM11.3_69">#REF!</definedName>
    <definedName name="TOTALITEM11.3_70">#REF!</definedName>
    <definedName name="TOTALITEM11.3_71">#REF!</definedName>
    <definedName name="TOTALITEM11.3_72">#REF!</definedName>
    <definedName name="TOTALITEM11.3_73">#REF!</definedName>
    <definedName name="TOTALITEM11.3_74">#REF!</definedName>
    <definedName name="TOTALITEM11.3_75">#REF!</definedName>
    <definedName name="TOTALITEM11.3_76">#REF!</definedName>
    <definedName name="TOTALITEM11.3_78">#REF!</definedName>
    <definedName name="TOTALITEM11.3_79">#REF!</definedName>
    <definedName name="TOTALITEM11.3_9">#REF!</definedName>
    <definedName name="TOTALITEM11.4">#REF!</definedName>
    <definedName name="TOTALITEM11.4_1">#REF!</definedName>
    <definedName name="TOTALITEM11.4_10">#REF!</definedName>
    <definedName name="TOTALITEM11.4_11">#REF!</definedName>
    <definedName name="TOTALITEM11.4_12">#REF!</definedName>
    <definedName name="TOTALITEM11.4_13">#REF!</definedName>
    <definedName name="TOTALITEM11.4_14">#REF!</definedName>
    <definedName name="TOTALITEM11.4_15">#REF!</definedName>
    <definedName name="TOTALITEM11.4_16">#REF!</definedName>
    <definedName name="TOTALITEM11.4_17">#REF!</definedName>
    <definedName name="TOTALITEM11.4_18">#REF!</definedName>
    <definedName name="TOTALITEM11.4_19">#REF!</definedName>
    <definedName name="TOTALITEM11.4_2">#REF!</definedName>
    <definedName name="TOTALITEM11.4_20">#REF!</definedName>
    <definedName name="TOTALITEM11.4_21">#REF!</definedName>
    <definedName name="TOTALITEM11.4_22">#REF!</definedName>
    <definedName name="TOTALITEM11.4_23">#REF!</definedName>
    <definedName name="TOTALITEM11.4_24">#REF!</definedName>
    <definedName name="TOTALITEM11.4_25">#REF!</definedName>
    <definedName name="TOTALITEM11.4_26">#REF!</definedName>
    <definedName name="TOTALITEM11.4_27">#REF!</definedName>
    <definedName name="TOTALITEM11.4_28">#REF!</definedName>
    <definedName name="TOTALITEM11.4_29">#REF!</definedName>
    <definedName name="TOTALITEM11.4_3">#REF!</definedName>
    <definedName name="TOTALITEM11.4_30">#REF!</definedName>
    <definedName name="TOTALITEM11.4_31">#REF!</definedName>
    <definedName name="TOTALITEM11.4_32">#REF!</definedName>
    <definedName name="TOTALITEM11.4_33">#REF!</definedName>
    <definedName name="TOTALITEM11.4_34">#REF!</definedName>
    <definedName name="TOTALITEM11.4_35">#REF!</definedName>
    <definedName name="TOTALITEM11.4_36">#REF!</definedName>
    <definedName name="TOTALITEM11.4_37">#REF!</definedName>
    <definedName name="TOTALITEM11.4_38">#REF!</definedName>
    <definedName name="TOTALITEM11.4_39">#REF!</definedName>
    <definedName name="TOTALITEM11.4_4">#REF!</definedName>
    <definedName name="TOTALITEM11.4_40">#REF!</definedName>
    <definedName name="TOTALITEM11.4_41">#REF!</definedName>
    <definedName name="TOTALITEM11.4_42">#REF!</definedName>
    <definedName name="TOTALITEM11.4_43">#REF!</definedName>
    <definedName name="TOTALITEM11.4_44">#REF!</definedName>
    <definedName name="TOTALITEM11.4_45">#REF!</definedName>
    <definedName name="TOTALITEM11.4_46">#REF!</definedName>
    <definedName name="TOTALITEM11.4_47">#REF!</definedName>
    <definedName name="TOTALITEM11.4_48">#REF!</definedName>
    <definedName name="TOTALITEM11.4_49">#REF!</definedName>
    <definedName name="TOTALITEM11.4_5">#REF!</definedName>
    <definedName name="TOTALITEM11.4_50">#REF!</definedName>
    <definedName name="TOTALITEM11.4_51">#REF!</definedName>
    <definedName name="TOTALITEM11.4_52">#REF!</definedName>
    <definedName name="TOTALITEM11.4_53">#REF!</definedName>
    <definedName name="TOTALITEM11.4_54">#REF!</definedName>
    <definedName name="TOTALITEM11.4_55">#REF!</definedName>
    <definedName name="TOTALITEM11.4_56">#REF!</definedName>
    <definedName name="TOTALITEM11.4_57">#REF!</definedName>
    <definedName name="TOTALITEM11.4_58">#REF!</definedName>
    <definedName name="TOTALITEM11.4_59">#REF!</definedName>
    <definedName name="TOTALITEM11.4_60">#REF!</definedName>
    <definedName name="TOTALITEM11.4_61">#REF!</definedName>
    <definedName name="TOTALITEM11.4_62">#REF!</definedName>
    <definedName name="TOTALITEM11.4_63">#REF!</definedName>
    <definedName name="TOTALITEM11.4_64">#REF!</definedName>
    <definedName name="TOTALITEM11.4_65">#REF!</definedName>
    <definedName name="TOTALITEM11.4_66">#REF!</definedName>
    <definedName name="TOTALITEM11.4_67">#REF!</definedName>
    <definedName name="TOTALITEM11.4_68">#REF!</definedName>
    <definedName name="TOTALITEM11.4_69">#REF!</definedName>
    <definedName name="TOTALITEM11.4_70">#REF!</definedName>
    <definedName name="TOTALITEM11.4_71">#REF!</definedName>
    <definedName name="TOTALITEM11.4_72">#REF!</definedName>
    <definedName name="TOTALITEM11.4_73">#REF!</definedName>
    <definedName name="TOTALITEM11.4_74">#REF!</definedName>
    <definedName name="TOTALITEM11.4_75">#REF!</definedName>
    <definedName name="TOTALITEM11.4_76">#REF!</definedName>
    <definedName name="TOTALITEM11.4_78">#REF!</definedName>
    <definedName name="TOTALITEM11.4_79">#REF!</definedName>
    <definedName name="TOTALITEM11.4_9">#REF!</definedName>
    <definedName name="TOTALITEM11.5">#REF!</definedName>
    <definedName name="TOTALITEM11.5_1">#REF!</definedName>
    <definedName name="TOTALITEM11.5_10">#REF!</definedName>
    <definedName name="TOTALITEM11.5_11">#REF!</definedName>
    <definedName name="TOTALITEM11.5_12">#REF!</definedName>
    <definedName name="TOTALITEM11.5_13">#REF!</definedName>
    <definedName name="TOTALITEM11.5_14">#REF!</definedName>
    <definedName name="TOTALITEM11.5_15">#REF!</definedName>
    <definedName name="TOTALITEM11.5_16">#REF!</definedName>
    <definedName name="TOTALITEM11.5_17">#REF!</definedName>
    <definedName name="TOTALITEM11.5_18">#REF!</definedName>
    <definedName name="TOTALITEM11.5_19">#REF!</definedName>
    <definedName name="TOTALITEM11.5_2">#REF!</definedName>
    <definedName name="TOTALITEM11.5_20">#REF!</definedName>
    <definedName name="TOTALITEM11.5_21">#REF!</definedName>
    <definedName name="TOTALITEM11.5_22">#REF!</definedName>
    <definedName name="TOTALITEM11.5_23">#REF!</definedName>
    <definedName name="TOTALITEM11.5_24">#REF!</definedName>
    <definedName name="TOTALITEM11.5_25">#REF!</definedName>
    <definedName name="TOTALITEM11.5_26">#REF!</definedName>
    <definedName name="TOTALITEM11.5_27">#REF!</definedName>
    <definedName name="TOTALITEM11.5_28">#REF!</definedName>
    <definedName name="TOTALITEM11.5_29">#REF!</definedName>
    <definedName name="TOTALITEM11.5_3">#REF!</definedName>
    <definedName name="TOTALITEM11.5_30">#REF!</definedName>
    <definedName name="TOTALITEM11.5_31">#REF!</definedName>
    <definedName name="TOTALITEM11.5_32">#REF!</definedName>
    <definedName name="TOTALITEM11.5_33">#REF!</definedName>
    <definedName name="TOTALITEM11.5_34">#REF!</definedName>
    <definedName name="TOTALITEM11.5_35">#REF!</definedName>
    <definedName name="TOTALITEM11.5_36">#REF!</definedName>
    <definedName name="TOTALITEM11.5_37">#REF!</definedName>
    <definedName name="TOTALITEM11.5_38">#REF!</definedName>
    <definedName name="TOTALITEM11.5_39">#REF!</definedName>
    <definedName name="TOTALITEM11.5_4">#REF!</definedName>
    <definedName name="TOTALITEM11.5_40">#REF!</definedName>
    <definedName name="TOTALITEM11.5_41">#REF!</definedName>
    <definedName name="TOTALITEM11.5_42">#REF!</definedName>
    <definedName name="TOTALITEM11.5_43">#REF!</definedName>
    <definedName name="TOTALITEM11.5_44">#REF!</definedName>
    <definedName name="TOTALITEM11.5_45">#REF!</definedName>
    <definedName name="TOTALITEM11.5_46">#REF!</definedName>
    <definedName name="TOTALITEM11.5_47">#REF!</definedName>
    <definedName name="TOTALITEM11.5_48">#REF!</definedName>
    <definedName name="TOTALITEM11.5_49">#REF!</definedName>
    <definedName name="TOTALITEM11.5_5">#REF!</definedName>
    <definedName name="TOTALITEM11.5_50">#REF!</definedName>
    <definedName name="TOTALITEM11.5_51">#REF!</definedName>
    <definedName name="TOTALITEM11.5_52">#REF!</definedName>
    <definedName name="TOTALITEM11.5_53">#REF!</definedName>
    <definedName name="TOTALITEM11.5_54">#REF!</definedName>
    <definedName name="TOTALITEM11.5_55">#REF!</definedName>
    <definedName name="TOTALITEM11.5_56">#REF!</definedName>
    <definedName name="TOTALITEM11.5_57">#REF!</definedName>
    <definedName name="TOTALITEM11.5_58">#REF!</definedName>
    <definedName name="TOTALITEM11.5_59">#REF!</definedName>
    <definedName name="TOTALITEM11.5_60">#REF!</definedName>
    <definedName name="TOTALITEM11.5_61">#REF!</definedName>
    <definedName name="TOTALITEM11.5_62">#REF!</definedName>
    <definedName name="TOTALITEM11.5_63">#REF!</definedName>
    <definedName name="TOTALITEM11.5_64">#REF!</definedName>
    <definedName name="TOTALITEM11.5_65">#REF!</definedName>
    <definedName name="TOTALITEM11.5_66">#REF!</definedName>
    <definedName name="TOTALITEM11.5_67">#REF!</definedName>
    <definedName name="TOTALITEM11.5_68">#REF!</definedName>
    <definedName name="TOTALITEM11.5_69">#REF!</definedName>
    <definedName name="TOTALITEM11.5_70">#REF!</definedName>
    <definedName name="TOTALITEM11.5_71">#REF!</definedName>
    <definedName name="TOTALITEM11.5_72">#REF!</definedName>
    <definedName name="TOTALITEM11.5_73">#REF!</definedName>
    <definedName name="TOTALITEM11.5_74">#REF!</definedName>
    <definedName name="TOTALITEM11.5_75">#REF!</definedName>
    <definedName name="TOTALITEM11.5_76">#REF!</definedName>
    <definedName name="TOTALITEM11.5_78">#REF!</definedName>
    <definedName name="TOTALITEM11.5_79">#REF!</definedName>
    <definedName name="TOTALITEM11.5_9">#REF!</definedName>
    <definedName name="TOTALITEM11.6">#REF!</definedName>
    <definedName name="TOTALITEM11.6_1">#REF!</definedName>
    <definedName name="TOTALITEM11.6_10">#REF!</definedName>
    <definedName name="TOTALITEM11.6_11">#REF!</definedName>
    <definedName name="TOTALITEM11.6_12">#REF!</definedName>
    <definedName name="TOTALITEM11.6_13">#REF!</definedName>
    <definedName name="TOTALITEM11.6_14">#REF!</definedName>
    <definedName name="TOTALITEM11.6_15">#REF!</definedName>
    <definedName name="TOTALITEM11.6_16">#REF!</definedName>
    <definedName name="TOTALITEM11.6_17">#REF!</definedName>
    <definedName name="TOTALITEM11.6_18">#REF!</definedName>
    <definedName name="TOTALITEM11.6_19">#REF!</definedName>
    <definedName name="TOTALITEM11.6_2">#REF!</definedName>
    <definedName name="TOTALITEM11.6_20">#REF!</definedName>
    <definedName name="TOTALITEM11.6_21">#REF!</definedName>
    <definedName name="TOTALITEM11.6_22">#REF!</definedName>
    <definedName name="TOTALITEM11.6_23">#REF!</definedName>
    <definedName name="TOTALITEM11.6_24">#REF!</definedName>
    <definedName name="TOTALITEM11.6_25">#REF!</definedName>
    <definedName name="TOTALITEM11.6_26">#REF!</definedName>
    <definedName name="TOTALITEM11.6_27">#REF!</definedName>
    <definedName name="TOTALITEM11.6_28">#REF!</definedName>
    <definedName name="TOTALITEM11.6_29">#REF!</definedName>
    <definedName name="TOTALITEM11.6_3">#REF!</definedName>
    <definedName name="TOTALITEM11.6_30">#REF!</definedName>
    <definedName name="TOTALITEM11.6_31">#REF!</definedName>
    <definedName name="TOTALITEM11.6_32">#REF!</definedName>
    <definedName name="TOTALITEM11.6_33">#REF!</definedName>
    <definedName name="TOTALITEM11.6_34">#REF!</definedName>
    <definedName name="TOTALITEM11.6_35">#REF!</definedName>
    <definedName name="TOTALITEM11.6_36">#REF!</definedName>
    <definedName name="TOTALITEM11.6_37">#REF!</definedName>
    <definedName name="TOTALITEM11.6_38">#REF!</definedName>
    <definedName name="TOTALITEM11.6_39">#REF!</definedName>
    <definedName name="TOTALITEM11.6_4">#REF!</definedName>
    <definedName name="TOTALITEM11.6_40">#REF!</definedName>
    <definedName name="TOTALITEM11.6_41">#REF!</definedName>
    <definedName name="TOTALITEM11.6_42">#REF!</definedName>
    <definedName name="TOTALITEM11.6_43">#REF!</definedName>
    <definedName name="TOTALITEM11.6_44">#REF!</definedName>
    <definedName name="TOTALITEM11.6_45">#REF!</definedName>
    <definedName name="TOTALITEM11.6_46">#REF!</definedName>
    <definedName name="TOTALITEM11.6_47">#REF!</definedName>
    <definedName name="TOTALITEM11.6_48">#REF!</definedName>
    <definedName name="TOTALITEM11.6_49">#REF!</definedName>
    <definedName name="TOTALITEM11.6_5">#REF!</definedName>
    <definedName name="TOTALITEM11.6_50">#REF!</definedName>
    <definedName name="TOTALITEM11.6_51">#REF!</definedName>
    <definedName name="TOTALITEM11.6_52">#REF!</definedName>
    <definedName name="TOTALITEM11.6_53">#REF!</definedName>
    <definedName name="TOTALITEM11.6_54">#REF!</definedName>
    <definedName name="TOTALITEM11.6_55">#REF!</definedName>
    <definedName name="TOTALITEM11.6_56">#REF!</definedName>
    <definedName name="TOTALITEM11.6_57">#REF!</definedName>
    <definedName name="TOTALITEM11.6_58">#REF!</definedName>
    <definedName name="TOTALITEM11.6_59">#REF!</definedName>
    <definedName name="TOTALITEM11.6_60">#REF!</definedName>
    <definedName name="TOTALITEM11.6_61">#REF!</definedName>
    <definedName name="TOTALITEM11.6_62">#REF!</definedName>
    <definedName name="TOTALITEM11.6_63">#REF!</definedName>
    <definedName name="TOTALITEM11.6_64">#REF!</definedName>
    <definedName name="TOTALITEM11.6_65">#REF!</definedName>
    <definedName name="TOTALITEM11.6_66">#REF!</definedName>
    <definedName name="TOTALITEM11.6_67">#REF!</definedName>
    <definedName name="TOTALITEM11.6_68">#REF!</definedName>
    <definedName name="TOTALITEM11.6_69">#REF!</definedName>
    <definedName name="TOTALITEM11.6_70">#REF!</definedName>
    <definedName name="TOTALITEM11.6_71">#REF!</definedName>
    <definedName name="TOTALITEM11.6_72">#REF!</definedName>
    <definedName name="TOTALITEM11.6_73">#REF!</definedName>
    <definedName name="TOTALITEM11.6_74">#REF!</definedName>
    <definedName name="TOTALITEM11.6_75">#REF!</definedName>
    <definedName name="TOTALITEM11.6_76">#REF!</definedName>
    <definedName name="TOTALITEM11.6_78">#REF!</definedName>
    <definedName name="TOTALITEM11.6_79">#REF!</definedName>
    <definedName name="TOTALITEM11.6_9">#REF!</definedName>
    <definedName name="TOTALITEM12.1">#REF!</definedName>
    <definedName name="TOTALITEM12.1_1">#REF!</definedName>
    <definedName name="TOTALITEM12.1_10">#REF!</definedName>
    <definedName name="TOTALITEM12.1_11">#REF!</definedName>
    <definedName name="TOTALITEM12.1_12">#REF!</definedName>
    <definedName name="TOTALITEM12.1_13">#REF!</definedName>
    <definedName name="TOTALITEM12.1_14">#REF!</definedName>
    <definedName name="TOTALITEM12.1_15">#REF!</definedName>
    <definedName name="TOTALITEM12.1_16">#REF!</definedName>
    <definedName name="TOTALITEM12.1_17">#REF!</definedName>
    <definedName name="TOTALITEM12.1_18">#REF!</definedName>
    <definedName name="TOTALITEM12.1_19">#REF!</definedName>
    <definedName name="TOTALITEM12.1_2">#REF!</definedName>
    <definedName name="TOTALITEM12.1_20">#REF!</definedName>
    <definedName name="TOTALITEM12.1_21">#REF!</definedName>
    <definedName name="TOTALITEM12.1_22">#REF!</definedName>
    <definedName name="TOTALITEM12.1_23">#REF!</definedName>
    <definedName name="TOTALITEM12.1_24">#REF!</definedName>
    <definedName name="TOTALITEM12.1_25">#REF!</definedName>
    <definedName name="TOTALITEM12.1_26">#REF!</definedName>
    <definedName name="TOTALITEM12.1_27">#REF!</definedName>
    <definedName name="TOTALITEM12.1_28">#REF!</definedName>
    <definedName name="TOTALITEM12.1_29">#REF!</definedName>
    <definedName name="TOTALITEM12.1_3">#REF!</definedName>
    <definedName name="TOTALITEM12.1_30">#REF!</definedName>
    <definedName name="TOTALITEM12.1_31">#REF!</definedName>
    <definedName name="TOTALITEM12.1_32">#REF!</definedName>
    <definedName name="TOTALITEM12.1_33">#REF!</definedName>
    <definedName name="TOTALITEM12.1_34">#REF!</definedName>
    <definedName name="TOTALITEM12.1_35">#REF!</definedName>
    <definedName name="TOTALITEM12.1_36">#REF!</definedName>
    <definedName name="TOTALITEM12.1_37">#REF!</definedName>
    <definedName name="TOTALITEM12.1_38">#REF!</definedName>
    <definedName name="TOTALITEM12.1_39">#REF!</definedName>
    <definedName name="TOTALITEM12.1_4">#REF!</definedName>
    <definedName name="TOTALITEM12.1_40">#REF!</definedName>
    <definedName name="TOTALITEM12.1_41">#REF!</definedName>
    <definedName name="TOTALITEM12.1_42">#REF!</definedName>
    <definedName name="TOTALITEM12.1_43">#REF!</definedName>
    <definedName name="TOTALITEM12.1_44">#REF!</definedName>
    <definedName name="TOTALITEM12.1_45">#REF!</definedName>
    <definedName name="TOTALITEM12.1_46">#REF!</definedName>
    <definedName name="TOTALITEM12.1_47">#REF!</definedName>
    <definedName name="TOTALITEM12.1_48">#REF!</definedName>
    <definedName name="TOTALITEM12.1_49">#REF!</definedName>
    <definedName name="TOTALITEM12.1_5">#REF!</definedName>
    <definedName name="TOTALITEM12.1_50">#REF!</definedName>
    <definedName name="TOTALITEM12.1_51">#REF!</definedName>
    <definedName name="TOTALITEM12.1_52">#REF!</definedName>
    <definedName name="TOTALITEM12.1_53">#REF!</definedName>
    <definedName name="TOTALITEM12.1_54">#REF!</definedName>
    <definedName name="TOTALITEM12.1_55">#REF!</definedName>
    <definedName name="TOTALITEM12.1_56">#REF!</definedName>
    <definedName name="TOTALITEM12.1_57">#REF!</definedName>
    <definedName name="TOTALITEM12.1_58">#REF!</definedName>
    <definedName name="TOTALITEM12.1_59">#REF!</definedName>
    <definedName name="TOTALITEM12.1_60">#REF!</definedName>
    <definedName name="TOTALITEM12.1_61">#REF!</definedName>
    <definedName name="TOTALITEM12.1_62">#REF!</definedName>
    <definedName name="TOTALITEM12.1_63">#REF!</definedName>
    <definedName name="TOTALITEM12.1_64">#REF!</definedName>
    <definedName name="TOTALITEM12.1_65">#REF!</definedName>
    <definedName name="TOTALITEM12.1_66">#REF!</definedName>
    <definedName name="TOTALITEM12.1_67">#REF!</definedName>
    <definedName name="TOTALITEM12.1_68">#REF!</definedName>
    <definedName name="TOTALITEM12.1_69">#REF!</definedName>
    <definedName name="TOTALITEM12.1_70">#REF!</definedName>
    <definedName name="TOTALITEM12.1_71">#REF!</definedName>
    <definedName name="TOTALITEM12.1_72">#REF!</definedName>
    <definedName name="TOTALITEM12.1_73">#REF!</definedName>
    <definedName name="TOTALITEM12.1_74">#REF!</definedName>
    <definedName name="TOTALITEM12.1_75">#REF!</definedName>
    <definedName name="TOTALITEM12.1_76">#REF!</definedName>
    <definedName name="TOTALITEM12.1_78">#REF!</definedName>
    <definedName name="TOTALITEM12.1_79">#REF!</definedName>
    <definedName name="TOTALITEM12.1_9">#REF!</definedName>
    <definedName name="TOTALITEM12.10">#REF!</definedName>
    <definedName name="TOTALITEM12.10_1">#REF!</definedName>
    <definedName name="TOTALITEM12.10_10">#REF!</definedName>
    <definedName name="TOTALITEM12.10_11">#REF!</definedName>
    <definedName name="TOTALITEM12.10_12">#REF!</definedName>
    <definedName name="TOTALITEM12.10_13">#REF!</definedName>
    <definedName name="TOTALITEM12.10_14">#REF!</definedName>
    <definedName name="TOTALITEM12.10_15">#REF!</definedName>
    <definedName name="TOTALITEM12.10_16">#REF!</definedName>
    <definedName name="TOTALITEM12.10_17">#REF!</definedName>
    <definedName name="TOTALITEM12.10_18">#REF!</definedName>
    <definedName name="TOTALITEM12.10_19">#REF!</definedName>
    <definedName name="TOTALITEM12.10_2">#REF!</definedName>
    <definedName name="TOTALITEM12.10_20">#REF!</definedName>
    <definedName name="TOTALITEM12.10_21">#REF!</definedName>
    <definedName name="TOTALITEM12.10_22">#REF!</definedName>
    <definedName name="TOTALITEM12.10_23">#REF!</definedName>
    <definedName name="TOTALITEM12.10_24">#REF!</definedName>
    <definedName name="TOTALITEM12.10_25">#REF!</definedName>
    <definedName name="TOTALITEM12.10_26">#REF!</definedName>
    <definedName name="TOTALITEM12.10_27">#REF!</definedName>
    <definedName name="TOTALITEM12.10_28">#REF!</definedName>
    <definedName name="TOTALITEM12.10_29">#REF!</definedName>
    <definedName name="TOTALITEM12.10_3">#REF!</definedName>
    <definedName name="TOTALITEM12.10_30">#REF!</definedName>
    <definedName name="TOTALITEM12.10_31">#REF!</definedName>
    <definedName name="TOTALITEM12.10_32">#REF!</definedName>
    <definedName name="TOTALITEM12.10_33">#REF!</definedName>
    <definedName name="TOTALITEM12.10_34">#REF!</definedName>
    <definedName name="TOTALITEM12.10_35">#REF!</definedName>
    <definedName name="TOTALITEM12.10_36">#REF!</definedName>
    <definedName name="TOTALITEM12.10_37">#REF!</definedName>
    <definedName name="TOTALITEM12.10_38">#REF!</definedName>
    <definedName name="TOTALITEM12.10_39">#REF!</definedName>
    <definedName name="TOTALITEM12.10_4">#REF!</definedName>
    <definedName name="TOTALITEM12.10_40">#REF!</definedName>
    <definedName name="TOTALITEM12.10_41">#REF!</definedName>
    <definedName name="TOTALITEM12.10_42">#REF!</definedName>
    <definedName name="TOTALITEM12.10_43">#REF!</definedName>
    <definedName name="TOTALITEM12.10_44">#REF!</definedName>
    <definedName name="TOTALITEM12.10_45">#REF!</definedName>
    <definedName name="TOTALITEM12.10_46">#REF!</definedName>
    <definedName name="TOTALITEM12.10_47">#REF!</definedName>
    <definedName name="TOTALITEM12.10_48">#REF!</definedName>
    <definedName name="TOTALITEM12.10_49">#REF!</definedName>
    <definedName name="TOTALITEM12.10_5">#REF!</definedName>
    <definedName name="TOTALITEM12.10_50">#REF!</definedName>
    <definedName name="TOTALITEM12.10_51">#REF!</definedName>
    <definedName name="TOTALITEM12.10_52">#REF!</definedName>
    <definedName name="TOTALITEM12.10_53">#REF!</definedName>
    <definedName name="TOTALITEM12.10_54">#REF!</definedName>
    <definedName name="TOTALITEM12.10_55">#REF!</definedName>
    <definedName name="TOTALITEM12.10_56">#REF!</definedName>
    <definedName name="TOTALITEM12.10_57">#REF!</definedName>
    <definedName name="TOTALITEM12.10_58">#REF!</definedName>
    <definedName name="TOTALITEM12.10_59">#REF!</definedName>
    <definedName name="TOTALITEM12.10_60">#REF!</definedName>
    <definedName name="TOTALITEM12.10_61">#REF!</definedName>
    <definedName name="TOTALITEM12.10_62">#REF!</definedName>
    <definedName name="TOTALITEM12.10_63">#REF!</definedName>
    <definedName name="TOTALITEM12.10_64">#REF!</definedName>
    <definedName name="TOTALITEM12.10_65">#REF!</definedName>
    <definedName name="TOTALITEM12.10_66">#REF!</definedName>
    <definedName name="TOTALITEM12.10_67">#REF!</definedName>
    <definedName name="TOTALITEM12.10_68">#REF!</definedName>
    <definedName name="TOTALITEM12.10_69">#REF!</definedName>
    <definedName name="TOTALITEM12.10_70">#REF!</definedName>
    <definedName name="TOTALITEM12.10_71">#REF!</definedName>
    <definedName name="TOTALITEM12.10_72">#REF!</definedName>
    <definedName name="TOTALITEM12.10_73">#REF!</definedName>
    <definedName name="TOTALITEM12.10_74">#REF!</definedName>
    <definedName name="TOTALITEM12.10_75">#REF!</definedName>
    <definedName name="TOTALITEM12.10_76">#REF!</definedName>
    <definedName name="TOTALITEM12.10_78">#REF!</definedName>
    <definedName name="TOTALITEM12.10_79">#REF!</definedName>
    <definedName name="TOTALITEM12.10_9">#REF!</definedName>
    <definedName name="TOTALITEM12.2">#REF!</definedName>
    <definedName name="TOTALITEM12.2_1">#REF!</definedName>
    <definedName name="TOTALITEM12.2_10">#REF!</definedName>
    <definedName name="TOTALITEM12.2_11">#REF!</definedName>
    <definedName name="TOTALITEM12.2_12">#REF!</definedName>
    <definedName name="TOTALITEM12.2_13">#REF!</definedName>
    <definedName name="TOTALITEM12.2_14">#REF!</definedName>
    <definedName name="TOTALITEM12.2_15">#REF!</definedName>
    <definedName name="TOTALITEM12.2_16">#REF!</definedName>
    <definedName name="TOTALITEM12.2_17">#REF!</definedName>
    <definedName name="TOTALITEM12.2_18">#REF!</definedName>
    <definedName name="TOTALITEM12.2_19">#REF!</definedName>
    <definedName name="TOTALITEM12.2_2">#REF!</definedName>
    <definedName name="TOTALITEM12.2_20">#REF!</definedName>
    <definedName name="TOTALITEM12.2_21">#REF!</definedName>
    <definedName name="TOTALITEM12.2_22">#REF!</definedName>
    <definedName name="TOTALITEM12.2_23">#REF!</definedName>
    <definedName name="TOTALITEM12.2_24">#REF!</definedName>
    <definedName name="TOTALITEM12.2_25">#REF!</definedName>
    <definedName name="TOTALITEM12.2_26">#REF!</definedName>
    <definedName name="TOTALITEM12.2_27">#REF!</definedName>
    <definedName name="TOTALITEM12.2_28">#REF!</definedName>
    <definedName name="TOTALITEM12.2_29">#REF!</definedName>
    <definedName name="TOTALITEM12.2_3">#REF!</definedName>
    <definedName name="TOTALITEM12.2_30">#REF!</definedName>
    <definedName name="TOTALITEM12.2_31">#REF!</definedName>
    <definedName name="TOTALITEM12.2_32">#REF!</definedName>
    <definedName name="TOTALITEM12.2_33">#REF!</definedName>
    <definedName name="TOTALITEM12.2_34">#REF!</definedName>
    <definedName name="TOTALITEM12.2_35">#REF!</definedName>
    <definedName name="TOTALITEM12.2_36">#REF!</definedName>
    <definedName name="TOTALITEM12.2_37">#REF!</definedName>
    <definedName name="TOTALITEM12.2_38">#REF!</definedName>
    <definedName name="TOTALITEM12.2_39">#REF!</definedName>
    <definedName name="TOTALITEM12.2_4">#REF!</definedName>
    <definedName name="TOTALITEM12.2_40">#REF!</definedName>
    <definedName name="TOTALITEM12.2_41">#REF!</definedName>
    <definedName name="TOTALITEM12.2_42">#REF!</definedName>
    <definedName name="TOTALITEM12.2_43">#REF!</definedName>
    <definedName name="TOTALITEM12.2_44">#REF!</definedName>
    <definedName name="TOTALITEM12.2_45">#REF!</definedName>
    <definedName name="TOTALITEM12.2_46">#REF!</definedName>
    <definedName name="TOTALITEM12.2_47">#REF!</definedName>
    <definedName name="TOTALITEM12.2_48">#REF!</definedName>
    <definedName name="TOTALITEM12.2_49">#REF!</definedName>
    <definedName name="TOTALITEM12.2_5">#REF!</definedName>
    <definedName name="TOTALITEM12.2_50">#REF!</definedName>
    <definedName name="TOTALITEM12.2_51">#REF!</definedName>
    <definedName name="TOTALITEM12.2_52">#REF!</definedName>
    <definedName name="TOTALITEM12.2_53">#REF!</definedName>
    <definedName name="TOTALITEM12.2_54">#REF!</definedName>
    <definedName name="TOTALITEM12.2_55">#REF!</definedName>
    <definedName name="TOTALITEM12.2_56">#REF!</definedName>
    <definedName name="TOTALITEM12.2_57">#REF!</definedName>
    <definedName name="TOTALITEM12.2_58">#REF!</definedName>
    <definedName name="TOTALITEM12.2_59">#REF!</definedName>
    <definedName name="TOTALITEM12.2_60">#REF!</definedName>
    <definedName name="TOTALITEM12.2_61">#REF!</definedName>
    <definedName name="TOTALITEM12.2_62">#REF!</definedName>
    <definedName name="TOTALITEM12.2_63">#REF!</definedName>
    <definedName name="TOTALITEM12.2_64">#REF!</definedName>
    <definedName name="TOTALITEM12.2_65">#REF!</definedName>
    <definedName name="TOTALITEM12.2_66">#REF!</definedName>
    <definedName name="TOTALITEM12.2_67">#REF!</definedName>
    <definedName name="TOTALITEM12.2_68">#REF!</definedName>
    <definedName name="TOTALITEM12.2_69">#REF!</definedName>
    <definedName name="TOTALITEM12.2_70">#REF!</definedName>
    <definedName name="TOTALITEM12.2_71">#REF!</definedName>
    <definedName name="TOTALITEM12.2_72">#REF!</definedName>
    <definedName name="TOTALITEM12.2_73">#REF!</definedName>
    <definedName name="TOTALITEM12.2_74">#REF!</definedName>
    <definedName name="TOTALITEM12.2_75">#REF!</definedName>
    <definedName name="TOTALITEM12.2_76">#REF!</definedName>
    <definedName name="TOTALITEM12.2_78">#REF!</definedName>
    <definedName name="TOTALITEM12.2_79">#REF!</definedName>
    <definedName name="TOTALITEM12.2_9">#REF!</definedName>
    <definedName name="TOTALITEM12.3">#REF!</definedName>
    <definedName name="TOTALITEM12.3_1">#REF!</definedName>
    <definedName name="TOTALITEM12.3_10">#REF!</definedName>
    <definedName name="TOTALITEM12.3_11">#REF!</definedName>
    <definedName name="TOTALITEM12.3_12">#REF!</definedName>
    <definedName name="TOTALITEM12.3_13">#REF!</definedName>
    <definedName name="TOTALITEM12.3_14">#REF!</definedName>
    <definedName name="TOTALITEM12.3_15">#REF!</definedName>
    <definedName name="TOTALITEM12.3_16">#REF!</definedName>
    <definedName name="TOTALITEM12.3_17">#REF!</definedName>
    <definedName name="TOTALITEM12.3_18">#REF!</definedName>
    <definedName name="TOTALITEM12.3_19">#REF!</definedName>
    <definedName name="TOTALITEM12.3_2">#REF!</definedName>
    <definedName name="TOTALITEM12.3_20">#REF!</definedName>
    <definedName name="TOTALITEM12.3_21">#REF!</definedName>
    <definedName name="TOTALITEM12.3_22">#REF!</definedName>
    <definedName name="TOTALITEM12.3_23">#REF!</definedName>
    <definedName name="TOTALITEM12.3_24">#REF!</definedName>
    <definedName name="TOTALITEM12.3_25">#REF!</definedName>
    <definedName name="TOTALITEM12.3_26">#REF!</definedName>
    <definedName name="TOTALITEM12.3_27">#REF!</definedName>
    <definedName name="TOTALITEM12.3_28">#REF!</definedName>
    <definedName name="TOTALITEM12.3_29">#REF!</definedName>
    <definedName name="TOTALITEM12.3_3">#REF!</definedName>
    <definedName name="TOTALITEM12.3_30">#REF!</definedName>
    <definedName name="TOTALITEM12.3_31">#REF!</definedName>
    <definedName name="TOTALITEM12.3_32">#REF!</definedName>
    <definedName name="TOTALITEM12.3_33">#REF!</definedName>
    <definedName name="TOTALITEM12.3_34">#REF!</definedName>
    <definedName name="TOTALITEM12.3_35">#REF!</definedName>
    <definedName name="TOTALITEM12.3_36">#REF!</definedName>
    <definedName name="TOTALITEM12.3_37">#REF!</definedName>
    <definedName name="TOTALITEM12.3_38">#REF!</definedName>
    <definedName name="TOTALITEM12.3_39">#REF!</definedName>
    <definedName name="TOTALITEM12.3_4">#REF!</definedName>
    <definedName name="TOTALITEM12.3_40">#REF!</definedName>
    <definedName name="TOTALITEM12.3_41">#REF!</definedName>
    <definedName name="TOTALITEM12.3_42">#REF!</definedName>
    <definedName name="TOTALITEM12.3_43">#REF!</definedName>
    <definedName name="TOTALITEM12.3_44">#REF!</definedName>
    <definedName name="TOTALITEM12.3_45">#REF!</definedName>
    <definedName name="TOTALITEM12.3_46">#REF!</definedName>
    <definedName name="TOTALITEM12.3_47">#REF!</definedName>
    <definedName name="TOTALITEM12.3_48">#REF!</definedName>
    <definedName name="TOTALITEM12.3_49">#REF!</definedName>
    <definedName name="TOTALITEM12.3_5">#REF!</definedName>
    <definedName name="TOTALITEM12.3_50">#REF!</definedName>
    <definedName name="TOTALITEM12.3_51">#REF!</definedName>
    <definedName name="TOTALITEM12.3_52">#REF!</definedName>
    <definedName name="TOTALITEM12.3_53">#REF!</definedName>
    <definedName name="TOTALITEM12.3_54">#REF!</definedName>
    <definedName name="TOTALITEM12.3_55">#REF!</definedName>
    <definedName name="TOTALITEM12.3_56">#REF!</definedName>
    <definedName name="TOTALITEM12.3_57">#REF!</definedName>
    <definedName name="TOTALITEM12.3_58">#REF!</definedName>
    <definedName name="TOTALITEM12.3_59">#REF!</definedName>
    <definedName name="TOTALITEM12.3_60">#REF!</definedName>
    <definedName name="TOTALITEM12.3_61">#REF!</definedName>
    <definedName name="TOTALITEM12.3_62">#REF!</definedName>
    <definedName name="TOTALITEM12.3_63">#REF!</definedName>
    <definedName name="TOTALITEM12.3_64">#REF!</definedName>
    <definedName name="TOTALITEM12.3_65">#REF!</definedName>
    <definedName name="TOTALITEM12.3_66">#REF!</definedName>
    <definedName name="TOTALITEM12.3_67">#REF!</definedName>
    <definedName name="TOTALITEM12.3_68">#REF!</definedName>
    <definedName name="TOTALITEM12.3_69">#REF!</definedName>
    <definedName name="TOTALITEM12.3_70">#REF!</definedName>
    <definedName name="TOTALITEM12.3_71">#REF!</definedName>
    <definedName name="TOTALITEM12.3_72">#REF!</definedName>
    <definedName name="TOTALITEM12.3_73">#REF!</definedName>
    <definedName name="TOTALITEM12.3_74">#REF!</definedName>
    <definedName name="TOTALITEM12.3_75">#REF!</definedName>
    <definedName name="TOTALITEM12.3_76">#REF!</definedName>
    <definedName name="TOTALITEM12.3_78">#REF!</definedName>
    <definedName name="TOTALITEM12.3_79">#REF!</definedName>
    <definedName name="TOTALITEM12.3_9">#REF!</definedName>
    <definedName name="TOTALITEM12.4">#REF!</definedName>
    <definedName name="TOTALITEM12.4_1">#REF!</definedName>
    <definedName name="TOTALITEM12.4_10">#REF!</definedName>
    <definedName name="TOTALITEM12.4_11">#REF!</definedName>
    <definedName name="TOTALITEM12.4_12">#REF!</definedName>
    <definedName name="TOTALITEM12.4_13">#REF!</definedName>
    <definedName name="TOTALITEM12.4_14">#REF!</definedName>
    <definedName name="TOTALITEM12.4_15">#REF!</definedName>
    <definedName name="TOTALITEM12.4_16">#REF!</definedName>
    <definedName name="TOTALITEM12.4_17">#REF!</definedName>
    <definedName name="TOTALITEM12.4_18">#REF!</definedName>
    <definedName name="TOTALITEM12.4_19">#REF!</definedName>
    <definedName name="TOTALITEM12.4_2">#REF!</definedName>
    <definedName name="TOTALITEM12.4_20">#REF!</definedName>
    <definedName name="TOTALITEM12.4_21">#REF!</definedName>
    <definedName name="TOTALITEM12.4_22">#REF!</definedName>
    <definedName name="TOTALITEM12.4_23">#REF!</definedName>
    <definedName name="TOTALITEM12.4_24">#REF!</definedName>
    <definedName name="TOTALITEM12.4_25">#REF!</definedName>
    <definedName name="TOTALITEM12.4_26">#REF!</definedName>
    <definedName name="TOTALITEM12.4_27">#REF!</definedName>
    <definedName name="TOTALITEM12.4_28">#REF!</definedName>
    <definedName name="TOTALITEM12.4_29">#REF!</definedName>
    <definedName name="TOTALITEM12.4_3">#REF!</definedName>
    <definedName name="TOTALITEM12.4_30">#REF!</definedName>
    <definedName name="TOTALITEM12.4_31">#REF!</definedName>
    <definedName name="TOTALITEM12.4_32">#REF!</definedName>
    <definedName name="TOTALITEM12.4_33">#REF!</definedName>
    <definedName name="TOTALITEM12.4_34">#REF!</definedName>
    <definedName name="TOTALITEM12.4_35">#REF!</definedName>
    <definedName name="TOTALITEM12.4_36">#REF!</definedName>
    <definedName name="TOTALITEM12.4_37">#REF!</definedName>
    <definedName name="TOTALITEM12.4_38">#REF!</definedName>
    <definedName name="TOTALITEM12.4_39">#REF!</definedName>
    <definedName name="TOTALITEM12.4_4">#REF!</definedName>
    <definedName name="TOTALITEM12.4_40">#REF!</definedName>
    <definedName name="TOTALITEM12.4_41">#REF!</definedName>
    <definedName name="TOTALITEM12.4_42">#REF!</definedName>
    <definedName name="TOTALITEM12.4_43">#REF!</definedName>
    <definedName name="TOTALITEM12.4_44">#REF!</definedName>
    <definedName name="TOTALITEM12.4_45">#REF!</definedName>
    <definedName name="TOTALITEM12.4_46">#REF!</definedName>
    <definedName name="TOTALITEM12.4_47">#REF!</definedName>
    <definedName name="TOTALITEM12.4_48">#REF!</definedName>
    <definedName name="TOTALITEM12.4_49">#REF!</definedName>
    <definedName name="TOTALITEM12.4_5">#REF!</definedName>
    <definedName name="TOTALITEM12.4_50">#REF!</definedName>
    <definedName name="TOTALITEM12.4_51">#REF!</definedName>
    <definedName name="TOTALITEM12.4_52">#REF!</definedName>
    <definedName name="TOTALITEM12.4_53">#REF!</definedName>
    <definedName name="TOTALITEM12.4_54">#REF!</definedName>
    <definedName name="TOTALITEM12.4_55">#REF!</definedName>
    <definedName name="TOTALITEM12.4_56">#REF!</definedName>
    <definedName name="TOTALITEM12.4_57">#REF!</definedName>
    <definedName name="TOTALITEM12.4_58">#REF!</definedName>
    <definedName name="TOTALITEM12.4_59">#REF!</definedName>
    <definedName name="TOTALITEM12.4_60">#REF!</definedName>
    <definedName name="TOTALITEM12.4_61">#REF!</definedName>
    <definedName name="TOTALITEM12.4_62">#REF!</definedName>
    <definedName name="TOTALITEM12.4_63">#REF!</definedName>
    <definedName name="TOTALITEM12.4_64">#REF!</definedName>
    <definedName name="TOTALITEM12.4_65">#REF!</definedName>
    <definedName name="TOTALITEM12.4_66">#REF!</definedName>
    <definedName name="TOTALITEM12.4_67">#REF!</definedName>
    <definedName name="TOTALITEM12.4_68">#REF!</definedName>
    <definedName name="TOTALITEM12.4_69">#REF!</definedName>
    <definedName name="TOTALITEM12.4_70">#REF!</definedName>
    <definedName name="TOTALITEM12.4_71">#REF!</definedName>
    <definedName name="TOTALITEM12.4_72">#REF!</definedName>
    <definedName name="TOTALITEM12.4_73">#REF!</definedName>
    <definedName name="TOTALITEM12.4_74">#REF!</definedName>
    <definedName name="TOTALITEM12.4_75">#REF!</definedName>
    <definedName name="TOTALITEM12.4_76">#REF!</definedName>
    <definedName name="TOTALITEM12.4_78">#REF!</definedName>
    <definedName name="TOTALITEM12.4_79">#REF!</definedName>
    <definedName name="TOTALITEM12.4_9">#REF!</definedName>
    <definedName name="TOTALITEM12.5">#REF!</definedName>
    <definedName name="TOTALITEM12.5_1">#REF!</definedName>
    <definedName name="TOTALITEM12.5_10">#REF!</definedName>
    <definedName name="TOTALITEM12.5_11">#REF!</definedName>
    <definedName name="TOTALITEM12.5_12">#REF!</definedName>
    <definedName name="TOTALITEM12.5_13">#REF!</definedName>
    <definedName name="TOTALITEM12.5_14">#REF!</definedName>
    <definedName name="TOTALITEM12.5_15">#REF!</definedName>
    <definedName name="TOTALITEM12.5_16">#REF!</definedName>
    <definedName name="TOTALITEM12.5_17">#REF!</definedName>
    <definedName name="TOTALITEM12.5_18">#REF!</definedName>
    <definedName name="TOTALITEM12.5_19">#REF!</definedName>
    <definedName name="TOTALITEM12.5_2">#REF!</definedName>
    <definedName name="TOTALITEM12.5_20">#REF!</definedName>
    <definedName name="TOTALITEM12.5_21">#REF!</definedName>
    <definedName name="TOTALITEM12.5_22">#REF!</definedName>
    <definedName name="TOTALITEM12.5_23">#REF!</definedName>
    <definedName name="TOTALITEM12.5_24">#REF!</definedName>
    <definedName name="TOTALITEM12.5_25">#REF!</definedName>
    <definedName name="TOTALITEM12.5_26">#REF!</definedName>
    <definedName name="TOTALITEM12.5_27">#REF!</definedName>
    <definedName name="TOTALITEM12.5_28">#REF!</definedName>
    <definedName name="TOTALITEM12.5_29">#REF!</definedName>
    <definedName name="TOTALITEM12.5_3">#REF!</definedName>
    <definedName name="TOTALITEM12.5_30">#REF!</definedName>
    <definedName name="TOTALITEM12.5_31">#REF!</definedName>
    <definedName name="TOTALITEM12.5_32">#REF!</definedName>
    <definedName name="TOTALITEM12.5_33">#REF!</definedName>
    <definedName name="TOTALITEM12.5_34">#REF!</definedName>
    <definedName name="TOTALITEM12.5_35">#REF!</definedName>
    <definedName name="TOTALITEM12.5_36">#REF!</definedName>
    <definedName name="TOTALITEM12.5_37">#REF!</definedName>
    <definedName name="TOTALITEM12.5_38">#REF!</definedName>
    <definedName name="TOTALITEM12.5_39">#REF!</definedName>
    <definedName name="TOTALITEM12.5_4">#REF!</definedName>
    <definedName name="TOTALITEM12.5_40">#REF!</definedName>
    <definedName name="TOTALITEM12.5_41">#REF!</definedName>
    <definedName name="TOTALITEM12.5_42">#REF!</definedName>
    <definedName name="TOTALITEM12.5_43">#REF!</definedName>
    <definedName name="TOTALITEM12.5_44">#REF!</definedName>
    <definedName name="TOTALITEM12.5_45">#REF!</definedName>
    <definedName name="TOTALITEM12.5_46">#REF!</definedName>
    <definedName name="TOTALITEM12.5_47">#REF!</definedName>
    <definedName name="TOTALITEM12.5_48">#REF!</definedName>
    <definedName name="TOTALITEM12.5_49">#REF!</definedName>
    <definedName name="TOTALITEM12.5_5">#REF!</definedName>
    <definedName name="TOTALITEM12.5_50">#REF!</definedName>
    <definedName name="TOTALITEM12.5_51">#REF!</definedName>
    <definedName name="TOTALITEM12.5_52">#REF!</definedName>
    <definedName name="TOTALITEM12.5_53">#REF!</definedName>
    <definedName name="TOTALITEM12.5_54">#REF!</definedName>
    <definedName name="TOTALITEM12.5_55">#REF!</definedName>
    <definedName name="TOTALITEM12.5_56">#REF!</definedName>
    <definedName name="TOTALITEM12.5_57">#REF!</definedName>
    <definedName name="TOTALITEM12.5_58">#REF!</definedName>
    <definedName name="TOTALITEM12.5_59">#REF!</definedName>
    <definedName name="TOTALITEM12.5_60">#REF!</definedName>
    <definedName name="TOTALITEM12.5_61">#REF!</definedName>
    <definedName name="TOTALITEM12.5_62">#REF!</definedName>
    <definedName name="TOTALITEM12.5_63">#REF!</definedName>
    <definedName name="TOTALITEM12.5_64">#REF!</definedName>
    <definedName name="TOTALITEM12.5_65">#REF!</definedName>
    <definedName name="TOTALITEM12.5_66">#REF!</definedName>
    <definedName name="TOTALITEM12.5_67">#REF!</definedName>
    <definedName name="TOTALITEM12.5_68">#REF!</definedName>
    <definedName name="TOTALITEM12.5_69">#REF!</definedName>
    <definedName name="TOTALITEM12.5_70">#REF!</definedName>
    <definedName name="TOTALITEM12.5_71">#REF!</definedName>
    <definedName name="TOTALITEM12.5_72">#REF!</definedName>
    <definedName name="TOTALITEM12.5_73">#REF!</definedName>
    <definedName name="TOTALITEM12.5_74">#REF!</definedName>
    <definedName name="TOTALITEM12.5_75">#REF!</definedName>
    <definedName name="TOTALITEM12.5_76">#REF!</definedName>
    <definedName name="TOTALITEM12.5_78">#REF!</definedName>
    <definedName name="TOTALITEM12.5_79">#REF!</definedName>
    <definedName name="TOTALITEM12.5_9">#REF!</definedName>
    <definedName name="TOTALITEM12.6">#REF!</definedName>
    <definedName name="TOTALITEM12.6_1">#REF!</definedName>
    <definedName name="TOTALITEM12.6_10">#REF!</definedName>
    <definedName name="TOTALITEM12.6_11">#REF!</definedName>
    <definedName name="TOTALITEM12.6_12">#REF!</definedName>
    <definedName name="TOTALITEM12.6_13">#REF!</definedName>
    <definedName name="TOTALITEM12.6_14">#REF!</definedName>
    <definedName name="TOTALITEM12.6_15">#REF!</definedName>
    <definedName name="TOTALITEM12.6_16">#REF!</definedName>
    <definedName name="TOTALITEM12.6_17">#REF!</definedName>
    <definedName name="TOTALITEM12.6_18">#REF!</definedName>
    <definedName name="TOTALITEM12.6_19">#REF!</definedName>
    <definedName name="TOTALITEM12.6_2">#REF!</definedName>
    <definedName name="TOTALITEM12.6_20">#REF!</definedName>
    <definedName name="TOTALITEM12.6_21">#REF!</definedName>
    <definedName name="TOTALITEM12.6_22">#REF!</definedName>
    <definedName name="TOTALITEM12.6_23">#REF!</definedName>
    <definedName name="TOTALITEM12.6_24">#REF!</definedName>
    <definedName name="TOTALITEM12.6_25">#REF!</definedName>
    <definedName name="TOTALITEM12.6_26">#REF!</definedName>
    <definedName name="TOTALITEM12.6_27">#REF!</definedName>
    <definedName name="TOTALITEM12.6_28">#REF!</definedName>
    <definedName name="TOTALITEM12.6_29">#REF!</definedName>
    <definedName name="TOTALITEM12.6_3">#REF!</definedName>
    <definedName name="TOTALITEM12.6_30">#REF!</definedName>
    <definedName name="TOTALITEM12.6_31">#REF!</definedName>
    <definedName name="TOTALITEM12.6_32">#REF!</definedName>
    <definedName name="TOTALITEM12.6_33">#REF!</definedName>
    <definedName name="TOTALITEM12.6_34">#REF!</definedName>
    <definedName name="TOTALITEM12.6_35">#REF!</definedName>
    <definedName name="TOTALITEM12.6_36">#REF!</definedName>
    <definedName name="TOTALITEM12.6_37">#REF!</definedName>
    <definedName name="TOTALITEM12.6_38">#REF!</definedName>
    <definedName name="TOTALITEM12.6_39">#REF!</definedName>
    <definedName name="TOTALITEM12.6_4">#REF!</definedName>
    <definedName name="TOTALITEM12.6_40">#REF!</definedName>
    <definedName name="TOTALITEM12.6_41">#REF!</definedName>
    <definedName name="TOTALITEM12.6_42">#REF!</definedName>
    <definedName name="TOTALITEM12.6_43">#REF!</definedName>
    <definedName name="TOTALITEM12.6_44">#REF!</definedName>
    <definedName name="TOTALITEM12.6_45">#REF!</definedName>
    <definedName name="TOTALITEM12.6_46">#REF!</definedName>
    <definedName name="TOTALITEM12.6_47">#REF!</definedName>
    <definedName name="TOTALITEM12.6_48">#REF!</definedName>
    <definedName name="TOTALITEM12.6_49">#REF!</definedName>
    <definedName name="TOTALITEM12.6_5">#REF!</definedName>
    <definedName name="TOTALITEM12.6_50">#REF!</definedName>
    <definedName name="TOTALITEM12.6_51">#REF!</definedName>
    <definedName name="TOTALITEM12.6_52">#REF!</definedName>
    <definedName name="TOTALITEM12.6_53">#REF!</definedName>
    <definedName name="TOTALITEM12.6_54">#REF!</definedName>
    <definedName name="TOTALITEM12.6_55">#REF!</definedName>
    <definedName name="TOTALITEM12.6_56">#REF!</definedName>
    <definedName name="TOTALITEM12.6_57">#REF!</definedName>
    <definedName name="TOTALITEM12.6_58">#REF!</definedName>
    <definedName name="TOTALITEM12.6_59">#REF!</definedName>
    <definedName name="TOTALITEM12.6_60">#REF!</definedName>
    <definedName name="TOTALITEM12.6_61">#REF!</definedName>
    <definedName name="TOTALITEM12.6_62">#REF!</definedName>
    <definedName name="TOTALITEM12.6_63">#REF!</definedName>
    <definedName name="TOTALITEM12.6_64">#REF!</definedName>
    <definedName name="TOTALITEM12.6_65">#REF!</definedName>
    <definedName name="TOTALITEM12.6_66">#REF!</definedName>
    <definedName name="TOTALITEM12.6_67">#REF!</definedName>
    <definedName name="TOTALITEM12.6_68">#REF!</definedName>
    <definedName name="TOTALITEM12.6_69">#REF!</definedName>
    <definedName name="TOTALITEM12.6_70">#REF!</definedName>
    <definedName name="TOTALITEM12.6_71">#REF!</definedName>
    <definedName name="TOTALITEM12.6_72">#REF!</definedName>
    <definedName name="TOTALITEM12.6_73">#REF!</definedName>
    <definedName name="TOTALITEM12.6_74">#REF!</definedName>
    <definedName name="TOTALITEM12.6_75">#REF!</definedName>
    <definedName name="TOTALITEM12.6_76">#REF!</definedName>
    <definedName name="TOTALITEM12.6_78">#REF!</definedName>
    <definedName name="TOTALITEM12.6_79">#REF!</definedName>
    <definedName name="TOTALITEM12.6_9">#REF!</definedName>
    <definedName name="TOTALITEM12.7">#REF!</definedName>
    <definedName name="TOTALITEM12.7_1">#REF!</definedName>
    <definedName name="TOTALITEM12.7_10">#REF!</definedName>
    <definedName name="TOTALITEM12.7_11">#REF!</definedName>
    <definedName name="TOTALITEM12.7_12">#REF!</definedName>
    <definedName name="TOTALITEM12.7_13">#REF!</definedName>
    <definedName name="TOTALITEM12.7_14">#REF!</definedName>
    <definedName name="TOTALITEM12.7_15">#REF!</definedName>
    <definedName name="TOTALITEM12.7_16">#REF!</definedName>
    <definedName name="TOTALITEM12.7_17">#REF!</definedName>
    <definedName name="TOTALITEM12.7_18">#REF!</definedName>
    <definedName name="TOTALITEM12.7_19">#REF!</definedName>
    <definedName name="TOTALITEM12.7_2">#REF!</definedName>
    <definedName name="TOTALITEM12.7_20">#REF!</definedName>
    <definedName name="TOTALITEM12.7_21">#REF!</definedName>
    <definedName name="TOTALITEM12.7_22">#REF!</definedName>
    <definedName name="TOTALITEM12.7_23">#REF!</definedName>
    <definedName name="TOTALITEM12.7_24">#REF!</definedName>
    <definedName name="TOTALITEM12.7_25">#REF!</definedName>
    <definedName name="TOTALITEM12.7_26">#REF!</definedName>
    <definedName name="TOTALITEM12.7_27">#REF!</definedName>
    <definedName name="TOTALITEM12.7_28">#REF!</definedName>
    <definedName name="TOTALITEM12.7_29">#REF!</definedName>
    <definedName name="TOTALITEM12.7_3">#REF!</definedName>
    <definedName name="TOTALITEM12.7_30">#REF!</definedName>
    <definedName name="TOTALITEM12.7_31">#REF!</definedName>
    <definedName name="TOTALITEM12.7_32">#REF!</definedName>
    <definedName name="TOTALITEM12.7_33">#REF!</definedName>
    <definedName name="TOTALITEM12.7_34">#REF!</definedName>
    <definedName name="TOTALITEM12.7_35">#REF!</definedName>
    <definedName name="TOTALITEM12.7_36">#REF!</definedName>
    <definedName name="TOTALITEM12.7_37">#REF!</definedName>
    <definedName name="TOTALITEM12.7_38">#REF!</definedName>
    <definedName name="TOTALITEM12.7_39">#REF!</definedName>
    <definedName name="TOTALITEM12.7_4">#REF!</definedName>
    <definedName name="TOTALITEM12.7_40">#REF!</definedName>
    <definedName name="TOTALITEM12.7_41">#REF!</definedName>
    <definedName name="TOTALITEM12.7_42">#REF!</definedName>
    <definedName name="TOTALITEM12.7_43">#REF!</definedName>
    <definedName name="TOTALITEM12.7_44">#REF!</definedName>
    <definedName name="TOTALITEM12.7_45">#REF!</definedName>
    <definedName name="TOTALITEM12.7_46">#REF!</definedName>
    <definedName name="TOTALITEM12.7_47">#REF!</definedName>
    <definedName name="TOTALITEM12.7_48">#REF!</definedName>
    <definedName name="TOTALITEM12.7_49">#REF!</definedName>
    <definedName name="TOTALITEM12.7_5">#REF!</definedName>
    <definedName name="TOTALITEM12.7_50">#REF!</definedName>
    <definedName name="TOTALITEM12.7_51">#REF!</definedName>
    <definedName name="TOTALITEM12.7_52">#REF!</definedName>
    <definedName name="TOTALITEM12.7_53">#REF!</definedName>
    <definedName name="TOTALITEM12.7_54">#REF!</definedName>
    <definedName name="TOTALITEM12.7_55">#REF!</definedName>
    <definedName name="TOTALITEM12.7_56">#REF!</definedName>
    <definedName name="TOTALITEM12.7_57">#REF!</definedName>
    <definedName name="TOTALITEM12.7_58">#REF!</definedName>
    <definedName name="TOTALITEM12.7_59">#REF!</definedName>
    <definedName name="TOTALITEM12.7_60">#REF!</definedName>
    <definedName name="TOTALITEM12.7_61">#REF!</definedName>
    <definedName name="TOTALITEM12.7_62">#REF!</definedName>
    <definedName name="TOTALITEM12.7_63">#REF!</definedName>
    <definedName name="TOTALITEM12.7_64">#REF!</definedName>
    <definedName name="TOTALITEM12.7_65">#REF!</definedName>
    <definedName name="TOTALITEM12.7_66">#REF!</definedName>
    <definedName name="TOTALITEM12.7_67">#REF!</definedName>
    <definedName name="TOTALITEM12.7_68">#REF!</definedName>
    <definedName name="TOTALITEM12.7_69">#REF!</definedName>
    <definedName name="TOTALITEM12.7_70">#REF!</definedName>
    <definedName name="TOTALITEM12.7_71">#REF!</definedName>
    <definedName name="TOTALITEM12.7_72">#REF!</definedName>
    <definedName name="TOTALITEM12.7_73">#REF!</definedName>
    <definedName name="TOTALITEM12.7_74">#REF!</definedName>
    <definedName name="TOTALITEM12.7_75">#REF!</definedName>
    <definedName name="TOTALITEM12.7_76">#REF!</definedName>
    <definedName name="TOTALITEM12.7_78">#REF!</definedName>
    <definedName name="TOTALITEM12.7_79">#REF!</definedName>
    <definedName name="TOTALITEM12.7_9">#REF!</definedName>
    <definedName name="TOTALITEM12.8">#REF!</definedName>
    <definedName name="TOTALITEM12.8_1">#REF!</definedName>
    <definedName name="TOTALITEM12.8_10">#REF!</definedName>
    <definedName name="TOTALITEM12.8_11">#REF!</definedName>
    <definedName name="TOTALITEM12.8_12">#REF!</definedName>
    <definedName name="TOTALITEM12.8_13">#REF!</definedName>
    <definedName name="TOTALITEM12.8_14">#REF!</definedName>
    <definedName name="TOTALITEM12.8_15">#REF!</definedName>
    <definedName name="TOTALITEM12.8_16">#REF!</definedName>
    <definedName name="TOTALITEM12.8_17">#REF!</definedName>
    <definedName name="TOTALITEM12.8_18">#REF!</definedName>
    <definedName name="TOTALITEM12.8_19">#REF!</definedName>
    <definedName name="TOTALITEM12.8_2">#REF!</definedName>
    <definedName name="TOTALITEM12.8_20">#REF!</definedName>
    <definedName name="TOTALITEM12.8_21">#REF!</definedName>
    <definedName name="TOTALITEM12.8_22">#REF!</definedName>
    <definedName name="TOTALITEM12.8_23">#REF!</definedName>
    <definedName name="TOTALITEM12.8_24">#REF!</definedName>
    <definedName name="TOTALITEM12.8_25">#REF!</definedName>
    <definedName name="TOTALITEM12.8_26">#REF!</definedName>
    <definedName name="TOTALITEM12.8_27">#REF!</definedName>
    <definedName name="TOTALITEM12.8_28">#REF!</definedName>
    <definedName name="TOTALITEM12.8_29">#REF!</definedName>
    <definedName name="TOTALITEM12.8_3">#REF!</definedName>
    <definedName name="TOTALITEM12.8_30">#REF!</definedName>
    <definedName name="TOTALITEM12.8_31">#REF!</definedName>
    <definedName name="TOTALITEM12.8_32">#REF!</definedName>
    <definedName name="TOTALITEM12.8_33">#REF!</definedName>
    <definedName name="TOTALITEM12.8_34">#REF!</definedName>
    <definedName name="TOTALITEM12.8_35">#REF!</definedName>
    <definedName name="TOTALITEM12.8_36">#REF!</definedName>
    <definedName name="TOTALITEM12.8_37">#REF!</definedName>
    <definedName name="TOTALITEM12.8_38">#REF!</definedName>
    <definedName name="TOTALITEM12.8_39">#REF!</definedName>
    <definedName name="TOTALITEM12.8_4">#REF!</definedName>
    <definedName name="TOTALITEM12.8_40">#REF!</definedName>
    <definedName name="TOTALITEM12.8_41">#REF!</definedName>
    <definedName name="TOTALITEM12.8_42">#REF!</definedName>
    <definedName name="TOTALITEM12.8_43">#REF!</definedName>
    <definedName name="TOTALITEM12.8_44">#REF!</definedName>
    <definedName name="TOTALITEM12.8_45">#REF!</definedName>
    <definedName name="TOTALITEM12.8_46">#REF!</definedName>
    <definedName name="TOTALITEM12.8_47">#REF!</definedName>
    <definedName name="TOTALITEM12.8_48">#REF!</definedName>
    <definedName name="TOTALITEM12.8_49">#REF!</definedName>
    <definedName name="TOTALITEM12.8_5">#REF!</definedName>
    <definedName name="TOTALITEM12.8_50">#REF!</definedName>
    <definedName name="TOTALITEM12.8_51">#REF!</definedName>
    <definedName name="TOTALITEM12.8_52">#REF!</definedName>
    <definedName name="TOTALITEM12.8_53">#REF!</definedName>
    <definedName name="TOTALITEM12.8_54">#REF!</definedName>
    <definedName name="TOTALITEM12.8_55">#REF!</definedName>
    <definedName name="TOTALITEM12.8_56">#REF!</definedName>
    <definedName name="TOTALITEM12.8_57">#REF!</definedName>
    <definedName name="TOTALITEM12.8_58">#REF!</definedName>
    <definedName name="TOTALITEM12.8_59">#REF!</definedName>
    <definedName name="TOTALITEM12.8_60">#REF!</definedName>
    <definedName name="TOTALITEM12.8_61">#REF!</definedName>
    <definedName name="TOTALITEM12.8_62">#REF!</definedName>
    <definedName name="TOTALITEM12.8_63">#REF!</definedName>
    <definedName name="TOTALITEM12.8_64">#REF!</definedName>
    <definedName name="TOTALITEM12.8_65">#REF!</definedName>
    <definedName name="TOTALITEM12.8_66">#REF!</definedName>
    <definedName name="TOTALITEM12.8_67">#REF!</definedName>
    <definedName name="TOTALITEM12.8_68">#REF!</definedName>
    <definedName name="TOTALITEM12.8_69">#REF!</definedName>
    <definedName name="TOTALITEM12.8_70">#REF!</definedName>
    <definedName name="TOTALITEM12.8_71">#REF!</definedName>
    <definedName name="TOTALITEM12.8_72">#REF!</definedName>
    <definedName name="TOTALITEM12.8_73">#REF!</definedName>
    <definedName name="TOTALITEM12.8_74">#REF!</definedName>
    <definedName name="TOTALITEM12.8_75">#REF!</definedName>
    <definedName name="TOTALITEM12.8_76">#REF!</definedName>
    <definedName name="TOTALITEM12.8_78">#REF!</definedName>
    <definedName name="TOTALITEM12.8_79">#REF!</definedName>
    <definedName name="TOTALITEM12.8_9">#REF!</definedName>
    <definedName name="TOTALITEM12.9">#REF!</definedName>
    <definedName name="TOTALITEM12.9_1">#REF!</definedName>
    <definedName name="TOTALITEM12.9_10">#REF!</definedName>
    <definedName name="TOTALITEM12.9_11">#REF!</definedName>
    <definedName name="TOTALITEM12.9_12">#REF!</definedName>
    <definedName name="TOTALITEM12.9_13">#REF!</definedName>
    <definedName name="TOTALITEM12.9_14">#REF!</definedName>
    <definedName name="TOTALITEM12.9_15">#REF!</definedName>
    <definedName name="TOTALITEM12.9_16">#REF!</definedName>
    <definedName name="TOTALITEM12.9_17">#REF!</definedName>
    <definedName name="TOTALITEM12.9_18">#REF!</definedName>
    <definedName name="TOTALITEM12.9_19">#REF!</definedName>
    <definedName name="TOTALITEM12.9_2">#REF!</definedName>
    <definedName name="TOTALITEM12.9_20">#REF!</definedName>
    <definedName name="TOTALITEM12.9_21">#REF!</definedName>
    <definedName name="TOTALITEM12.9_22">#REF!</definedName>
    <definedName name="TOTALITEM12.9_23">#REF!</definedName>
    <definedName name="TOTALITEM12.9_24">#REF!</definedName>
    <definedName name="TOTALITEM12.9_25">#REF!</definedName>
    <definedName name="TOTALITEM12.9_26">#REF!</definedName>
    <definedName name="TOTALITEM12.9_27">#REF!</definedName>
    <definedName name="TOTALITEM12.9_28">#REF!</definedName>
    <definedName name="TOTALITEM12.9_29">#REF!</definedName>
    <definedName name="TOTALITEM12.9_3">#REF!</definedName>
    <definedName name="TOTALITEM12.9_30">#REF!</definedName>
    <definedName name="TOTALITEM12.9_31">#REF!</definedName>
    <definedName name="TOTALITEM12.9_32">#REF!</definedName>
    <definedName name="TOTALITEM12.9_33">#REF!</definedName>
    <definedName name="TOTALITEM12.9_34">#REF!</definedName>
    <definedName name="TOTALITEM12.9_35">#REF!</definedName>
    <definedName name="TOTALITEM12.9_36">#REF!</definedName>
    <definedName name="TOTALITEM12.9_37">#REF!</definedName>
    <definedName name="TOTALITEM12.9_38">#REF!</definedName>
    <definedName name="TOTALITEM12.9_39">#REF!</definedName>
    <definedName name="TOTALITEM12.9_4">#REF!</definedName>
    <definedName name="TOTALITEM12.9_40">#REF!</definedName>
    <definedName name="TOTALITEM12.9_41">#REF!</definedName>
    <definedName name="TOTALITEM12.9_42">#REF!</definedName>
    <definedName name="TOTALITEM12.9_43">#REF!</definedName>
    <definedName name="TOTALITEM12.9_44">#REF!</definedName>
    <definedName name="TOTALITEM12.9_45">#REF!</definedName>
    <definedName name="TOTALITEM12.9_46">#REF!</definedName>
    <definedName name="TOTALITEM12.9_47">#REF!</definedName>
    <definedName name="TOTALITEM12.9_48">#REF!</definedName>
    <definedName name="TOTALITEM12.9_49">#REF!</definedName>
    <definedName name="TOTALITEM12.9_5">#REF!</definedName>
    <definedName name="TOTALITEM12.9_50">#REF!</definedName>
    <definedName name="TOTALITEM12.9_51">#REF!</definedName>
    <definedName name="TOTALITEM12.9_52">#REF!</definedName>
    <definedName name="TOTALITEM12.9_53">#REF!</definedName>
    <definedName name="TOTALITEM12.9_54">#REF!</definedName>
    <definedName name="TOTALITEM12.9_55">#REF!</definedName>
    <definedName name="TOTALITEM12.9_56">#REF!</definedName>
    <definedName name="TOTALITEM12.9_57">#REF!</definedName>
    <definedName name="TOTALITEM12.9_58">#REF!</definedName>
    <definedName name="TOTALITEM12.9_59">#REF!</definedName>
    <definedName name="TOTALITEM12.9_60">#REF!</definedName>
    <definedName name="TOTALITEM12.9_61">#REF!</definedName>
    <definedName name="TOTALITEM12.9_62">#REF!</definedName>
    <definedName name="TOTALITEM12.9_63">#REF!</definedName>
    <definedName name="TOTALITEM12.9_64">#REF!</definedName>
    <definedName name="TOTALITEM12.9_65">#REF!</definedName>
    <definedName name="TOTALITEM12.9_66">#REF!</definedName>
    <definedName name="TOTALITEM12.9_67">#REF!</definedName>
    <definedName name="TOTALITEM12.9_68">#REF!</definedName>
    <definedName name="TOTALITEM12.9_69">#REF!</definedName>
    <definedName name="TOTALITEM12.9_70">#REF!</definedName>
    <definedName name="TOTALITEM12.9_71">#REF!</definedName>
    <definedName name="TOTALITEM12.9_72">#REF!</definedName>
    <definedName name="TOTALITEM12.9_73">#REF!</definedName>
    <definedName name="TOTALITEM12.9_74">#REF!</definedName>
    <definedName name="TOTALITEM12.9_75">#REF!</definedName>
    <definedName name="TOTALITEM12.9_76">#REF!</definedName>
    <definedName name="TOTALITEM12.9_78">#REF!</definedName>
    <definedName name="TOTALITEM12.9_79">#REF!</definedName>
    <definedName name="TOTALITEM12.9_9">#REF!</definedName>
    <definedName name="TOTALITEM13.1.1">#REF!</definedName>
    <definedName name="TOTALITEM13.1.1_1">#REF!</definedName>
    <definedName name="TOTALITEM13.1.1_10">#REF!</definedName>
    <definedName name="TOTALITEM13.1.1_11">#REF!</definedName>
    <definedName name="TOTALITEM13.1.1_12">#REF!</definedName>
    <definedName name="TOTALITEM13.1.1_13">#REF!</definedName>
    <definedName name="TOTALITEM13.1.1_14">#REF!</definedName>
    <definedName name="TOTALITEM13.1.1_15">#REF!</definedName>
    <definedName name="TOTALITEM13.1.1_16">#REF!</definedName>
    <definedName name="TOTALITEM13.1.1_17">#REF!</definedName>
    <definedName name="TOTALITEM13.1.1_18">#REF!</definedName>
    <definedName name="TOTALITEM13.1.1_19">#REF!</definedName>
    <definedName name="TOTALITEM13.1.1_2">#REF!</definedName>
    <definedName name="TOTALITEM13.1.1_20">#REF!</definedName>
    <definedName name="TOTALITEM13.1.1_21">#REF!</definedName>
    <definedName name="TOTALITEM13.1.1_22">#REF!</definedName>
    <definedName name="TOTALITEM13.1.1_23">#REF!</definedName>
    <definedName name="TOTALITEM13.1.1_24">#REF!</definedName>
    <definedName name="TOTALITEM13.1.1_25">#REF!</definedName>
    <definedName name="TOTALITEM13.1.1_26">#REF!</definedName>
    <definedName name="TOTALITEM13.1.1_27">#REF!</definedName>
    <definedName name="TOTALITEM13.1.1_28">#REF!</definedName>
    <definedName name="TOTALITEM13.1.1_29">#REF!</definedName>
    <definedName name="TOTALITEM13.1.1_3">#REF!</definedName>
    <definedName name="TOTALITEM13.1.1_30">#REF!</definedName>
    <definedName name="TOTALITEM13.1.1_31">#REF!</definedName>
    <definedName name="TOTALITEM13.1.1_32">#REF!</definedName>
    <definedName name="TOTALITEM13.1.1_33">#REF!</definedName>
    <definedName name="TOTALITEM13.1.1_34">#REF!</definedName>
    <definedName name="TOTALITEM13.1.1_35">#REF!</definedName>
    <definedName name="TOTALITEM13.1.1_36">#REF!</definedName>
    <definedName name="TOTALITEM13.1.1_37">#REF!</definedName>
    <definedName name="TOTALITEM13.1.1_38">#REF!</definedName>
    <definedName name="TOTALITEM13.1.1_39">#REF!</definedName>
    <definedName name="TOTALITEM13.1.1_4">#REF!</definedName>
    <definedName name="TOTALITEM13.1.1_40">#REF!</definedName>
    <definedName name="TOTALITEM13.1.1_41">#REF!</definedName>
    <definedName name="TOTALITEM13.1.1_42">#REF!</definedName>
    <definedName name="TOTALITEM13.1.1_43">#REF!</definedName>
    <definedName name="TOTALITEM13.1.1_44">#REF!</definedName>
    <definedName name="TOTALITEM13.1.1_45">#REF!</definedName>
    <definedName name="TOTALITEM13.1.1_46">#REF!</definedName>
    <definedName name="TOTALITEM13.1.1_47">#REF!</definedName>
    <definedName name="TOTALITEM13.1.1_48">#REF!</definedName>
    <definedName name="TOTALITEM13.1.1_49">#REF!</definedName>
    <definedName name="TOTALITEM13.1.1_5">#REF!</definedName>
    <definedName name="TOTALITEM13.1.1_50">#REF!</definedName>
    <definedName name="TOTALITEM13.1.1_51">#REF!</definedName>
    <definedName name="TOTALITEM13.1.1_52">#REF!</definedName>
    <definedName name="TOTALITEM13.1.1_53">#REF!</definedName>
    <definedName name="TOTALITEM13.1.1_54">#REF!</definedName>
    <definedName name="TOTALITEM13.1.1_55">#REF!</definedName>
    <definedName name="TOTALITEM13.1.1_56">#REF!</definedName>
    <definedName name="TOTALITEM13.1.1_57">#REF!</definedName>
    <definedName name="TOTALITEM13.1.1_58">#REF!</definedName>
    <definedName name="TOTALITEM13.1.1_59">#REF!</definedName>
    <definedName name="TOTALITEM13.1.1_60">#REF!</definedName>
    <definedName name="TOTALITEM13.1.1_61">#REF!</definedName>
    <definedName name="TOTALITEM13.1.1_62">#REF!</definedName>
    <definedName name="TOTALITEM13.1.1_63">#REF!</definedName>
    <definedName name="TOTALITEM13.1.1_64">#REF!</definedName>
    <definedName name="TOTALITEM13.1.1_65">#REF!</definedName>
    <definedName name="TOTALITEM13.1.1_66">#REF!</definedName>
    <definedName name="TOTALITEM13.1.1_67">#REF!</definedName>
    <definedName name="TOTALITEM13.1.1_68">#REF!</definedName>
    <definedName name="TOTALITEM13.1.1_69">#REF!</definedName>
    <definedName name="TOTALITEM13.1.1_70">#REF!</definedName>
    <definedName name="TOTALITEM13.1.1_71">#REF!</definedName>
    <definedName name="TOTALITEM13.1.1_72">#REF!</definedName>
    <definedName name="TOTALITEM13.1.1_73">#REF!</definedName>
    <definedName name="TOTALITEM13.1.1_74">#REF!</definedName>
    <definedName name="TOTALITEM13.1.1_75">#REF!</definedName>
    <definedName name="TOTALITEM13.1.1_76">#REF!</definedName>
    <definedName name="TOTALITEM13.1.1_78">#REF!</definedName>
    <definedName name="TOTALITEM13.1.1_79">#REF!</definedName>
    <definedName name="TOTALITEM13.1.1_9">#REF!</definedName>
    <definedName name="TOTALITEM13.1.2">#REF!</definedName>
    <definedName name="TOTALITEM13.1.2_1">#REF!</definedName>
    <definedName name="TOTALITEM13.1.2_10">#REF!</definedName>
    <definedName name="TOTALITEM13.1.2_11">#REF!</definedName>
    <definedName name="TOTALITEM13.1.2_12">#REF!</definedName>
    <definedName name="TOTALITEM13.1.2_13">#REF!</definedName>
    <definedName name="TOTALITEM13.1.2_14">#REF!</definedName>
    <definedName name="TOTALITEM13.1.2_15">#REF!</definedName>
    <definedName name="TOTALITEM13.1.2_16">#REF!</definedName>
    <definedName name="TOTALITEM13.1.2_17">#REF!</definedName>
    <definedName name="TOTALITEM13.1.2_18">#REF!</definedName>
    <definedName name="TOTALITEM13.1.2_19">#REF!</definedName>
    <definedName name="TOTALITEM13.1.2_2">#REF!</definedName>
    <definedName name="TOTALITEM13.1.2_20">#REF!</definedName>
    <definedName name="TOTALITEM13.1.2_21">#REF!</definedName>
    <definedName name="TOTALITEM13.1.2_22">#REF!</definedName>
    <definedName name="TOTALITEM13.1.2_23">#REF!</definedName>
    <definedName name="TOTALITEM13.1.2_24">#REF!</definedName>
    <definedName name="TOTALITEM13.1.2_25">#REF!</definedName>
    <definedName name="TOTALITEM13.1.2_26">#REF!</definedName>
    <definedName name="TOTALITEM13.1.2_27">#REF!</definedName>
    <definedName name="TOTALITEM13.1.2_28">#REF!</definedName>
    <definedName name="TOTALITEM13.1.2_29">#REF!</definedName>
    <definedName name="TOTALITEM13.1.2_3">#REF!</definedName>
    <definedName name="TOTALITEM13.1.2_30">#REF!</definedName>
    <definedName name="TOTALITEM13.1.2_31">#REF!</definedName>
    <definedName name="TOTALITEM13.1.2_32">#REF!</definedName>
    <definedName name="TOTALITEM13.1.2_33">#REF!</definedName>
    <definedName name="TOTALITEM13.1.2_34">#REF!</definedName>
    <definedName name="TOTALITEM13.1.2_35">#REF!</definedName>
    <definedName name="TOTALITEM13.1.2_36">#REF!</definedName>
    <definedName name="TOTALITEM13.1.2_37">#REF!</definedName>
    <definedName name="TOTALITEM13.1.2_38">#REF!</definedName>
    <definedName name="TOTALITEM13.1.2_39">#REF!</definedName>
    <definedName name="TOTALITEM13.1.2_4">#REF!</definedName>
    <definedName name="TOTALITEM13.1.2_40">#REF!</definedName>
    <definedName name="TOTALITEM13.1.2_41">#REF!</definedName>
    <definedName name="TOTALITEM13.1.2_42">#REF!</definedName>
    <definedName name="TOTALITEM13.1.2_43">#REF!</definedName>
    <definedName name="TOTALITEM13.1.2_44">#REF!</definedName>
    <definedName name="TOTALITEM13.1.2_45">#REF!</definedName>
    <definedName name="TOTALITEM13.1.2_46">#REF!</definedName>
    <definedName name="TOTALITEM13.1.2_47">#REF!</definedName>
    <definedName name="TOTALITEM13.1.2_48">#REF!</definedName>
    <definedName name="TOTALITEM13.1.2_49">#REF!</definedName>
    <definedName name="TOTALITEM13.1.2_5">#REF!</definedName>
    <definedName name="TOTALITEM13.1.2_50">#REF!</definedName>
    <definedName name="TOTALITEM13.1.2_51">#REF!</definedName>
    <definedName name="TOTALITEM13.1.2_52">#REF!</definedName>
    <definedName name="TOTALITEM13.1.2_53">#REF!</definedName>
    <definedName name="TOTALITEM13.1.2_54">#REF!</definedName>
    <definedName name="TOTALITEM13.1.2_55">#REF!</definedName>
    <definedName name="TOTALITEM13.1.2_56">#REF!</definedName>
    <definedName name="TOTALITEM13.1.2_57">#REF!</definedName>
    <definedName name="TOTALITEM13.1.2_58">#REF!</definedName>
    <definedName name="TOTALITEM13.1.2_59">#REF!</definedName>
    <definedName name="TOTALITEM13.1.2_60">#REF!</definedName>
    <definedName name="TOTALITEM13.1.2_61">#REF!</definedName>
    <definedName name="TOTALITEM13.1.2_62">#REF!</definedName>
    <definedName name="TOTALITEM13.1.2_63">#REF!</definedName>
    <definedName name="TOTALITEM13.1.2_64">#REF!</definedName>
    <definedName name="TOTALITEM13.1.2_65">#REF!</definedName>
    <definedName name="TOTALITEM13.1.2_66">#REF!</definedName>
    <definedName name="TOTALITEM13.1.2_67">#REF!</definedName>
    <definedName name="TOTALITEM13.1.2_68">#REF!</definedName>
    <definedName name="TOTALITEM13.1.2_69">#REF!</definedName>
    <definedName name="TOTALITEM13.1.2_70">#REF!</definedName>
    <definedName name="TOTALITEM13.1.2_71">#REF!</definedName>
    <definedName name="TOTALITEM13.1.2_72">#REF!</definedName>
    <definedName name="TOTALITEM13.1.2_73">#REF!</definedName>
    <definedName name="TOTALITEM13.1.2_74">#REF!</definedName>
    <definedName name="TOTALITEM13.1.2_75">#REF!</definedName>
    <definedName name="TOTALITEM13.1.2_76">#REF!</definedName>
    <definedName name="TOTALITEM13.1.2_78">#REF!</definedName>
    <definedName name="TOTALITEM13.1.2_79">#REF!</definedName>
    <definedName name="TOTALITEM13.1.2_9">#REF!</definedName>
    <definedName name="TOTALITEM13.1.3">#REF!</definedName>
    <definedName name="TOTALITEM13.1.3_1">#REF!</definedName>
    <definedName name="TOTALITEM13.1.3_10">#REF!</definedName>
    <definedName name="TOTALITEM13.1.3_11">#REF!</definedName>
    <definedName name="TOTALITEM13.1.3_12">#REF!</definedName>
    <definedName name="TOTALITEM13.1.3_13">#REF!</definedName>
    <definedName name="TOTALITEM13.1.3_14">#REF!</definedName>
    <definedName name="TOTALITEM13.1.3_15">#REF!</definedName>
    <definedName name="TOTALITEM13.1.3_16">#REF!</definedName>
    <definedName name="TOTALITEM13.1.3_17">#REF!</definedName>
    <definedName name="TOTALITEM13.1.3_18">#REF!</definedName>
    <definedName name="TOTALITEM13.1.3_19">#REF!</definedName>
    <definedName name="TOTALITEM13.1.3_2">#REF!</definedName>
    <definedName name="TOTALITEM13.1.3_20">#REF!</definedName>
    <definedName name="TOTALITEM13.1.3_21">#REF!</definedName>
    <definedName name="TOTALITEM13.1.3_22">#REF!</definedName>
    <definedName name="TOTALITEM13.1.3_23">#REF!</definedName>
    <definedName name="TOTALITEM13.1.3_24">#REF!</definedName>
    <definedName name="TOTALITEM13.1.3_25">#REF!</definedName>
    <definedName name="TOTALITEM13.1.3_26">#REF!</definedName>
    <definedName name="TOTALITEM13.1.3_27">#REF!</definedName>
    <definedName name="TOTALITEM13.1.3_28">#REF!</definedName>
    <definedName name="TOTALITEM13.1.3_29">#REF!</definedName>
    <definedName name="TOTALITEM13.1.3_3">#REF!</definedName>
    <definedName name="TOTALITEM13.1.3_30">#REF!</definedName>
    <definedName name="TOTALITEM13.1.3_31">#REF!</definedName>
    <definedName name="TOTALITEM13.1.3_32">#REF!</definedName>
    <definedName name="TOTALITEM13.1.3_33">#REF!</definedName>
    <definedName name="TOTALITEM13.1.3_34">#REF!</definedName>
    <definedName name="TOTALITEM13.1.3_35">#REF!</definedName>
    <definedName name="TOTALITEM13.1.3_36">#REF!</definedName>
    <definedName name="TOTALITEM13.1.3_37">#REF!</definedName>
    <definedName name="TOTALITEM13.1.3_38">#REF!</definedName>
    <definedName name="TOTALITEM13.1.3_39">#REF!</definedName>
    <definedName name="TOTALITEM13.1.3_4">#REF!</definedName>
    <definedName name="TOTALITEM13.1.3_40">#REF!</definedName>
    <definedName name="TOTALITEM13.1.3_41">#REF!</definedName>
    <definedName name="TOTALITEM13.1.3_42">#REF!</definedName>
    <definedName name="TOTALITEM13.1.3_43">#REF!</definedName>
    <definedName name="TOTALITEM13.1.3_44">#REF!</definedName>
    <definedName name="TOTALITEM13.1.3_45">#REF!</definedName>
    <definedName name="TOTALITEM13.1.3_46">#REF!</definedName>
    <definedName name="TOTALITEM13.1.3_47">#REF!</definedName>
    <definedName name="TOTALITEM13.1.3_48">#REF!</definedName>
    <definedName name="TOTALITEM13.1.3_49">#REF!</definedName>
    <definedName name="TOTALITEM13.1.3_5">#REF!</definedName>
    <definedName name="TOTALITEM13.1.3_50">#REF!</definedName>
    <definedName name="TOTALITEM13.1.3_51">#REF!</definedName>
    <definedName name="TOTALITEM13.1.3_52">#REF!</definedName>
    <definedName name="TOTALITEM13.1.3_53">#REF!</definedName>
    <definedName name="TOTALITEM13.1.3_54">#REF!</definedName>
    <definedName name="TOTALITEM13.1.3_55">#REF!</definedName>
    <definedName name="TOTALITEM13.1.3_56">#REF!</definedName>
    <definedName name="TOTALITEM13.1.3_57">#REF!</definedName>
    <definedName name="TOTALITEM13.1.3_58">#REF!</definedName>
    <definedName name="TOTALITEM13.1.3_59">#REF!</definedName>
    <definedName name="TOTALITEM13.1.3_60">#REF!</definedName>
    <definedName name="TOTALITEM13.1.3_61">#REF!</definedName>
    <definedName name="TOTALITEM13.1.3_62">#REF!</definedName>
    <definedName name="TOTALITEM13.1.3_63">#REF!</definedName>
    <definedName name="TOTALITEM13.1.3_64">#REF!</definedName>
    <definedName name="TOTALITEM13.1.3_65">#REF!</definedName>
    <definedName name="TOTALITEM13.1.3_66">#REF!</definedName>
    <definedName name="TOTALITEM13.1.3_67">#REF!</definedName>
    <definedName name="TOTALITEM13.1.3_68">#REF!</definedName>
    <definedName name="TOTALITEM13.1.3_69">#REF!</definedName>
    <definedName name="TOTALITEM13.1.3_70">#REF!</definedName>
    <definedName name="TOTALITEM13.1.3_71">#REF!</definedName>
    <definedName name="TOTALITEM13.1.3_72">#REF!</definedName>
    <definedName name="TOTALITEM13.1.3_73">#REF!</definedName>
    <definedName name="TOTALITEM13.1.3_74">#REF!</definedName>
    <definedName name="TOTALITEM13.1.3_75">#REF!</definedName>
    <definedName name="TOTALITEM13.1.3_76">#REF!</definedName>
    <definedName name="TOTALITEM13.1.3_78">#REF!</definedName>
    <definedName name="TOTALITEM13.1.3_79">#REF!</definedName>
    <definedName name="TOTALITEM13.1.3_9">#REF!</definedName>
    <definedName name="TOTALITEM13.2.2">#REF!</definedName>
    <definedName name="TOTALITEM13.2.2_1">#REF!</definedName>
    <definedName name="TOTALITEM13.2.2_10">#REF!</definedName>
    <definedName name="TOTALITEM13.2.2_11">#REF!</definedName>
    <definedName name="TOTALITEM13.2.2_12">#REF!</definedName>
    <definedName name="TOTALITEM13.2.2_13">#REF!</definedName>
    <definedName name="TOTALITEM13.2.2_14">#REF!</definedName>
    <definedName name="TOTALITEM13.2.2_15">#REF!</definedName>
    <definedName name="TOTALITEM13.2.2_16">#REF!</definedName>
    <definedName name="TOTALITEM13.2.2_17">#REF!</definedName>
    <definedName name="TOTALITEM13.2.2_18">#REF!</definedName>
    <definedName name="TOTALITEM13.2.2_19">#REF!</definedName>
    <definedName name="TOTALITEM13.2.2_2">#REF!</definedName>
    <definedName name="TOTALITEM13.2.2_20">#REF!</definedName>
    <definedName name="TOTALITEM13.2.2_21">#REF!</definedName>
    <definedName name="TOTALITEM13.2.2_22">#REF!</definedName>
    <definedName name="TOTALITEM13.2.2_23">#REF!</definedName>
    <definedName name="TOTALITEM13.2.2_24">#REF!</definedName>
    <definedName name="TOTALITEM13.2.2_25">#REF!</definedName>
    <definedName name="TOTALITEM13.2.2_26">#REF!</definedName>
    <definedName name="TOTALITEM13.2.2_27">#REF!</definedName>
    <definedName name="TOTALITEM13.2.2_28">#REF!</definedName>
    <definedName name="TOTALITEM13.2.2_29">#REF!</definedName>
    <definedName name="TOTALITEM13.2.2_3">#REF!</definedName>
    <definedName name="TOTALITEM13.2.2_30">#REF!</definedName>
    <definedName name="TOTALITEM13.2.2_31">#REF!</definedName>
    <definedName name="TOTALITEM13.2.2_32">#REF!</definedName>
    <definedName name="TOTALITEM13.2.2_33">#REF!</definedName>
    <definedName name="TOTALITEM13.2.2_34">#REF!</definedName>
    <definedName name="TOTALITEM13.2.2_35">#REF!</definedName>
    <definedName name="TOTALITEM13.2.2_36">#REF!</definedName>
    <definedName name="TOTALITEM13.2.2_37">#REF!</definedName>
    <definedName name="TOTALITEM13.2.2_38">#REF!</definedName>
    <definedName name="TOTALITEM13.2.2_39">#REF!</definedName>
    <definedName name="TOTALITEM13.2.2_4">#REF!</definedName>
    <definedName name="TOTALITEM13.2.2_40">#REF!</definedName>
    <definedName name="TOTALITEM13.2.2_41">#REF!</definedName>
    <definedName name="TOTALITEM13.2.2_42">#REF!</definedName>
    <definedName name="TOTALITEM13.2.2_43">#REF!</definedName>
    <definedName name="TOTALITEM13.2.2_44">#REF!</definedName>
    <definedName name="TOTALITEM13.2.2_45">#REF!</definedName>
    <definedName name="TOTALITEM13.2.2_46">#REF!</definedName>
    <definedName name="TOTALITEM13.2.2_47">#REF!</definedName>
    <definedName name="TOTALITEM13.2.2_48">#REF!</definedName>
    <definedName name="TOTALITEM13.2.2_49">#REF!</definedName>
    <definedName name="TOTALITEM13.2.2_5">#REF!</definedName>
    <definedName name="TOTALITEM13.2.2_50">#REF!</definedName>
    <definedName name="TOTALITEM13.2.2_51">#REF!</definedName>
    <definedName name="TOTALITEM13.2.2_52">#REF!</definedName>
    <definedName name="TOTALITEM13.2.2_53">#REF!</definedName>
    <definedName name="TOTALITEM13.2.2_54">#REF!</definedName>
    <definedName name="TOTALITEM13.2.2_55">#REF!</definedName>
    <definedName name="TOTALITEM13.2.2_56">#REF!</definedName>
    <definedName name="TOTALITEM13.2.2_57">#REF!</definedName>
    <definedName name="TOTALITEM13.2.2_58">#REF!</definedName>
    <definedName name="TOTALITEM13.2.2_59">#REF!</definedName>
    <definedName name="TOTALITEM13.2.2_60">#REF!</definedName>
    <definedName name="TOTALITEM13.2.2_61">#REF!</definedName>
    <definedName name="TOTALITEM13.2.2_62">#REF!</definedName>
    <definedName name="TOTALITEM13.2.2_63">#REF!</definedName>
    <definedName name="TOTALITEM13.2.2_64">#REF!</definedName>
    <definedName name="TOTALITEM13.2.2_65">#REF!</definedName>
    <definedName name="TOTALITEM13.2.2_66">#REF!</definedName>
    <definedName name="TOTALITEM13.2.2_67">#REF!</definedName>
    <definedName name="TOTALITEM13.2.2_68">#REF!</definedName>
    <definedName name="TOTALITEM13.2.2_69">#REF!</definedName>
    <definedName name="TOTALITEM13.2.2_70">#REF!</definedName>
    <definedName name="TOTALITEM13.2.2_71">#REF!</definedName>
    <definedName name="TOTALITEM13.2.2_72">#REF!</definedName>
    <definedName name="TOTALITEM13.2.2_73">#REF!</definedName>
    <definedName name="TOTALITEM13.2.2_74">#REF!</definedName>
    <definedName name="TOTALITEM13.2.2_75">#REF!</definedName>
    <definedName name="TOTALITEM13.2.2_76">#REF!</definedName>
    <definedName name="TOTALITEM13.2.2_78">#REF!</definedName>
    <definedName name="TOTALITEM13.2.2_79">#REF!</definedName>
    <definedName name="TOTALITEM13.2.2_9">#REF!</definedName>
    <definedName name="TOTALITEM14.2">#REF!</definedName>
    <definedName name="TOTALITEM14.2_1">#REF!</definedName>
    <definedName name="TOTALITEM14.2_10">#REF!</definedName>
    <definedName name="TOTALITEM14.2_11">#REF!</definedName>
    <definedName name="TOTALITEM14.2_12">#REF!</definedName>
    <definedName name="TOTALITEM14.2_13">#REF!</definedName>
    <definedName name="TOTALITEM14.2_14">#REF!</definedName>
    <definedName name="TOTALITEM14.2_15">#REF!</definedName>
    <definedName name="TOTALITEM14.2_16">#REF!</definedName>
    <definedName name="TOTALITEM14.2_17">#REF!</definedName>
    <definedName name="TOTALITEM14.2_18">#REF!</definedName>
    <definedName name="TOTALITEM14.2_19">#REF!</definedName>
    <definedName name="TOTALITEM14.2_2">#REF!</definedName>
    <definedName name="TOTALITEM14.2_20">#REF!</definedName>
    <definedName name="TOTALITEM14.2_21">#REF!</definedName>
    <definedName name="TOTALITEM14.2_22">#REF!</definedName>
    <definedName name="TOTALITEM14.2_23">#REF!</definedName>
    <definedName name="TOTALITEM14.2_24">#REF!</definedName>
    <definedName name="TOTALITEM14.2_25">#REF!</definedName>
    <definedName name="TOTALITEM14.2_26">#REF!</definedName>
    <definedName name="TOTALITEM14.2_27">#REF!</definedName>
    <definedName name="TOTALITEM14.2_28">#REF!</definedName>
    <definedName name="TOTALITEM14.2_29">#REF!</definedName>
    <definedName name="TOTALITEM14.2_3">#REF!</definedName>
    <definedName name="TOTALITEM14.2_30">#REF!</definedName>
    <definedName name="TOTALITEM14.2_31">#REF!</definedName>
    <definedName name="TOTALITEM14.2_32">#REF!</definedName>
    <definedName name="TOTALITEM14.2_33">#REF!</definedName>
    <definedName name="TOTALITEM14.2_34">#REF!</definedName>
    <definedName name="TOTALITEM14.2_35">#REF!</definedName>
    <definedName name="TOTALITEM14.2_36">#REF!</definedName>
    <definedName name="TOTALITEM14.2_37">#REF!</definedName>
    <definedName name="TOTALITEM14.2_38">#REF!</definedName>
    <definedName name="TOTALITEM14.2_39">#REF!</definedName>
    <definedName name="TOTALITEM14.2_4">#REF!</definedName>
    <definedName name="TOTALITEM14.2_40">#REF!</definedName>
    <definedName name="TOTALITEM14.2_41">#REF!</definedName>
    <definedName name="TOTALITEM14.2_42">#REF!</definedName>
    <definedName name="TOTALITEM14.2_43">#REF!</definedName>
    <definedName name="TOTALITEM14.2_44">#REF!</definedName>
    <definedName name="TOTALITEM14.2_45">#REF!</definedName>
    <definedName name="TOTALITEM14.2_46">#REF!</definedName>
    <definedName name="TOTALITEM14.2_47">#REF!</definedName>
    <definedName name="TOTALITEM14.2_48">#REF!</definedName>
    <definedName name="TOTALITEM14.2_49">#REF!</definedName>
    <definedName name="TOTALITEM14.2_5">#REF!</definedName>
    <definedName name="TOTALITEM14.2_50">#REF!</definedName>
    <definedName name="TOTALITEM14.2_51">#REF!</definedName>
    <definedName name="TOTALITEM14.2_52">#REF!</definedName>
    <definedName name="TOTALITEM14.2_53">#REF!</definedName>
    <definedName name="TOTALITEM14.2_54">#REF!</definedName>
    <definedName name="TOTALITEM14.2_55">#REF!</definedName>
    <definedName name="TOTALITEM14.2_56">#REF!</definedName>
    <definedName name="TOTALITEM14.2_57">#REF!</definedName>
    <definedName name="TOTALITEM14.2_58">#REF!</definedName>
    <definedName name="TOTALITEM14.2_59">#REF!</definedName>
    <definedName name="TOTALITEM14.2_60">#REF!</definedName>
    <definedName name="TOTALITEM14.2_61">#REF!</definedName>
    <definedName name="TOTALITEM14.2_62">#REF!</definedName>
    <definedName name="TOTALITEM14.2_63">#REF!</definedName>
    <definedName name="TOTALITEM14.2_64">#REF!</definedName>
    <definedName name="TOTALITEM14.2_65">#REF!</definedName>
    <definedName name="TOTALITEM14.2_66">#REF!</definedName>
    <definedName name="TOTALITEM14.2_67">#REF!</definedName>
    <definedName name="TOTALITEM14.2_68">#REF!</definedName>
    <definedName name="TOTALITEM14.2_69">#REF!</definedName>
    <definedName name="TOTALITEM14.2_70">#REF!</definedName>
    <definedName name="TOTALITEM14.2_71">#REF!</definedName>
    <definedName name="TOTALITEM14.2_72">#REF!</definedName>
    <definedName name="TOTALITEM14.2_73">#REF!</definedName>
    <definedName name="TOTALITEM14.2_74">#REF!</definedName>
    <definedName name="TOTALITEM14.2_75">#REF!</definedName>
    <definedName name="TOTALITEM14.2_76">#REF!</definedName>
    <definedName name="TOTALITEM14.2_78">#REF!</definedName>
    <definedName name="TOTALITEM14.2_79">#REF!</definedName>
    <definedName name="TOTALITEM14.2_9">#REF!</definedName>
    <definedName name="TOTALITEM14.3">#REF!</definedName>
    <definedName name="TOTALITEM14.3_1">#REF!</definedName>
    <definedName name="TOTALITEM14.3_10">#REF!</definedName>
    <definedName name="TOTALITEM14.3_11">#REF!</definedName>
    <definedName name="TOTALITEM14.3_12">#REF!</definedName>
    <definedName name="TOTALITEM14.3_13">#REF!</definedName>
    <definedName name="TOTALITEM14.3_14">#REF!</definedName>
    <definedName name="TOTALITEM14.3_15">#REF!</definedName>
    <definedName name="TOTALITEM14.3_16">#REF!</definedName>
    <definedName name="TOTALITEM14.3_17">#REF!</definedName>
    <definedName name="TOTALITEM14.3_18">#REF!</definedName>
    <definedName name="TOTALITEM14.3_19">#REF!</definedName>
    <definedName name="TOTALITEM14.3_2">#REF!</definedName>
    <definedName name="TOTALITEM14.3_20">#REF!</definedName>
    <definedName name="TOTALITEM14.3_21">#REF!</definedName>
    <definedName name="TOTALITEM14.3_22">#REF!</definedName>
    <definedName name="TOTALITEM14.3_23">#REF!</definedName>
    <definedName name="TOTALITEM14.3_24">#REF!</definedName>
    <definedName name="TOTALITEM14.3_25">#REF!</definedName>
    <definedName name="TOTALITEM14.3_26">#REF!</definedName>
    <definedName name="TOTALITEM14.3_27">#REF!</definedName>
    <definedName name="TOTALITEM14.3_28">#REF!</definedName>
    <definedName name="TOTALITEM14.3_29">#REF!</definedName>
    <definedName name="TOTALITEM14.3_3">#REF!</definedName>
    <definedName name="TOTALITEM14.3_30">#REF!</definedName>
    <definedName name="TOTALITEM14.3_31">#REF!</definedName>
    <definedName name="TOTALITEM14.3_32">#REF!</definedName>
    <definedName name="TOTALITEM14.3_33">#REF!</definedName>
    <definedName name="TOTALITEM14.3_34">#REF!</definedName>
    <definedName name="TOTALITEM14.3_35">#REF!</definedName>
    <definedName name="TOTALITEM14.3_36">#REF!</definedName>
    <definedName name="TOTALITEM14.3_37">#REF!</definedName>
    <definedName name="TOTALITEM14.3_38">#REF!</definedName>
    <definedName name="TOTALITEM14.3_39">#REF!</definedName>
    <definedName name="TOTALITEM14.3_4">#REF!</definedName>
    <definedName name="TOTALITEM14.3_40">#REF!</definedName>
    <definedName name="TOTALITEM14.3_41">#REF!</definedName>
    <definedName name="TOTALITEM14.3_42">#REF!</definedName>
    <definedName name="TOTALITEM14.3_43">#REF!</definedName>
    <definedName name="TOTALITEM14.3_44">#REF!</definedName>
    <definedName name="TOTALITEM14.3_45">#REF!</definedName>
    <definedName name="TOTALITEM14.3_46">#REF!</definedName>
    <definedName name="TOTALITEM14.3_47">#REF!</definedName>
    <definedName name="TOTALITEM14.3_48">#REF!</definedName>
    <definedName name="TOTALITEM14.3_49">#REF!</definedName>
    <definedName name="TOTALITEM14.3_5">#REF!</definedName>
    <definedName name="TOTALITEM14.3_50">#REF!</definedName>
    <definedName name="TOTALITEM14.3_51">#REF!</definedName>
    <definedName name="TOTALITEM14.3_52">#REF!</definedName>
    <definedName name="TOTALITEM14.3_53">#REF!</definedName>
    <definedName name="TOTALITEM14.3_54">#REF!</definedName>
    <definedName name="TOTALITEM14.3_55">#REF!</definedName>
    <definedName name="TOTALITEM14.3_56">#REF!</definedName>
    <definedName name="TOTALITEM14.3_57">#REF!</definedName>
    <definedName name="TOTALITEM14.3_58">#REF!</definedName>
    <definedName name="TOTALITEM14.3_59">#REF!</definedName>
    <definedName name="TOTALITEM14.3_60">#REF!</definedName>
    <definedName name="TOTALITEM14.3_61">#REF!</definedName>
    <definedName name="TOTALITEM14.3_62">#REF!</definedName>
    <definedName name="TOTALITEM14.3_63">#REF!</definedName>
    <definedName name="TOTALITEM14.3_64">#REF!</definedName>
    <definedName name="TOTALITEM14.3_65">#REF!</definedName>
    <definedName name="TOTALITEM14.3_66">#REF!</definedName>
    <definedName name="TOTALITEM14.3_67">#REF!</definedName>
    <definedName name="TOTALITEM14.3_68">#REF!</definedName>
    <definedName name="TOTALITEM14.3_69">#REF!</definedName>
    <definedName name="TOTALITEM14.3_70">#REF!</definedName>
    <definedName name="TOTALITEM14.3_71">#REF!</definedName>
    <definedName name="TOTALITEM14.3_72">#REF!</definedName>
    <definedName name="TOTALITEM14.3_73">#REF!</definedName>
    <definedName name="TOTALITEM14.3_74">#REF!</definedName>
    <definedName name="TOTALITEM14.3_75">#REF!</definedName>
    <definedName name="TOTALITEM14.3_76">#REF!</definedName>
    <definedName name="TOTALITEM14.3_78">#REF!</definedName>
    <definedName name="TOTALITEM14.3_79">#REF!</definedName>
    <definedName name="TOTALITEM14.3_9">#REF!</definedName>
    <definedName name="TOTALITEM14.4">#REF!</definedName>
    <definedName name="TOTALITEM14.4_1">#REF!</definedName>
    <definedName name="TOTALITEM14.4_10">#REF!</definedName>
    <definedName name="TOTALITEM14.4_11">#REF!</definedName>
    <definedName name="TOTALITEM14.4_12">#REF!</definedName>
    <definedName name="TOTALITEM14.4_13">#REF!</definedName>
    <definedName name="TOTALITEM14.4_14">#REF!</definedName>
    <definedName name="TOTALITEM14.4_15">#REF!</definedName>
    <definedName name="TOTALITEM14.4_16">#REF!</definedName>
    <definedName name="TOTALITEM14.4_17">#REF!</definedName>
    <definedName name="TOTALITEM14.4_18">#REF!</definedName>
    <definedName name="TOTALITEM14.4_19">#REF!</definedName>
    <definedName name="TOTALITEM14.4_2">#REF!</definedName>
    <definedName name="TOTALITEM14.4_20">#REF!</definedName>
    <definedName name="TOTALITEM14.4_21">#REF!</definedName>
    <definedName name="TOTALITEM14.4_22">#REF!</definedName>
    <definedName name="TOTALITEM14.4_23">#REF!</definedName>
    <definedName name="TOTALITEM14.4_24">#REF!</definedName>
    <definedName name="TOTALITEM14.4_25">#REF!</definedName>
    <definedName name="TOTALITEM14.4_26">#REF!</definedName>
    <definedName name="TOTALITEM14.4_27">#REF!</definedName>
    <definedName name="TOTALITEM14.4_28">#REF!</definedName>
    <definedName name="TOTALITEM14.4_29">#REF!</definedName>
    <definedName name="TOTALITEM14.4_3">#REF!</definedName>
    <definedName name="TOTALITEM14.4_30">#REF!</definedName>
    <definedName name="TOTALITEM14.4_31">#REF!</definedName>
    <definedName name="TOTALITEM14.4_32">#REF!</definedName>
    <definedName name="TOTALITEM14.4_33">#REF!</definedName>
    <definedName name="TOTALITEM14.4_34">#REF!</definedName>
    <definedName name="TOTALITEM14.4_35">#REF!</definedName>
    <definedName name="TOTALITEM14.4_36">#REF!</definedName>
    <definedName name="TOTALITEM14.4_37">#REF!</definedName>
    <definedName name="TOTALITEM14.4_38">#REF!</definedName>
    <definedName name="TOTALITEM14.4_39">#REF!</definedName>
    <definedName name="TOTALITEM14.4_4">#REF!</definedName>
    <definedName name="TOTALITEM14.4_40">#REF!</definedName>
    <definedName name="TOTALITEM14.4_41">#REF!</definedName>
    <definedName name="TOTALITEM14.4_42">#REF!</definedName>
    <definedName name="TOTALITEM14.4_43">#REF!</definedName>
    <definedName name="TOTALITEM14.4_44">#REF!</definedName>
    <definedName name="TOTALITEM14.4_45">#REF!</definedName>
    <definedName name="TOTALITEM14.4_46">#REF!</definedName>
    <definedName name="TOTALITEM14.4_47">#REF!</definedName>
    <definedName name="TOTALITEM14.4_48">#REF!</definedName>
    <definedName name="TOTALITEM14.4_49">#REF!</definedName>
    <definedName name="TOTALITEM14.4_5">#REF!</definedName>
    <definedName name="TOTALITEM14.4_50">#REF!</definedName>
    <definedName name="TOTALITEM14.4_51">#REF!</definedName>
    <definedName name="TOTALITEM14.4_52">#REF!</definedName>
    <definedName name="TOTALITEM14.4_53">#REF!</definedName>
    <definedName name="TOTALITEM14.4_54">#REF!</definedName>
    <definedName name="TOTALITEM14.4_55">#REF!</definedName>
    <definedName name="TOTALITEM14.4_56">#REF!</definedName>
    <definedName name="TOTALITEM14.4_57">#REF!</definedName>
    <definedName name="TOTALITEM14.4_58">#REF!</definedName>
    <definedName name="TOTALITEM14.4_59">#REF!</definedName>
    <definedName name="TOTALITEM14.4_60">#REF!</definedName>
    <definedName name="TOTALITEM14.4_61">#REF!</definedName>
    <definedName name="TOTALITEM14.4_62">#REF!</definedName>
    <definedName name="TOTALITEM14.4_63">#REF!</definedName>
    <definedName name="TOTALITEM14.4_64">#REF!</definedName>
    <definedName name="TOTALITEM14.4_65">#REF!</definedName>
    <definedName name="TOTALITEM14.4_66">#REF!</definedName>
    <definedName name="TOTALITEM14.4_67">#REF!</definedName>
    <definedName name="TOTALITEM14.4_68">#REF!</definedName>
    <definedName name="TOTALITEM14.4_69">#REF!</definedName>
    <definedName name="TOTALITEM14.4_70">#REF!</definedName>
    <definedName name="TOTALITEM14.4_71">#REF!</definedName>
    <definedName name="TOTALITEM14.4_72">#REF!</definedName>
    <definedName name="TOTALITEM14.4_73">#REF!</definedName>
    <definedName name="TOTALITEM14.4_74">#REF!</definedName>
    <definedName name="TOTALITEM14.4_75">#REF!</definedName>
    <definedName name="TOTALITEM14.4_76">#REF!</definedName>
    <definedName name="TOTALITEM14.4_78">#REF!</definedName>
    <definedName name="TOTALITEM14.4_79">#REF!</definedName>
    <definedName name="TOTALITEM14.4_9">#REF!</definedName>
    <definedName name="TOTALITEM14.5">#REF!</definedName>
    <definedName name="TOTALITEM14.5_1">#REF!</definedName>
    <definedName name="TOTALITEM14.5_10">#REF!</definedName>
    <definedName name="TOTALITEM14.5_11">#REF!</definedName>
    <definedName name="TOTALITEM14.5_12">#REF!</definedName>
    <definedName name="TOTALITEM14.5_13">#REF!</definedName>
    <definedName name="TOTALITEM14.5_14">#REF!</definedName>
    <definedName name="TOTALITEM14.5_15">#REF!</definedName>
    <definedName name="TOTALITEM14.5_16">#REF!</definedName>
    <definedName name="TOTALITEM14.5_17">#REF!</definedName>
    <definedName name="TOTALITEM14.5_18">#REF!</definedName>
    <definedName name="TOTALITEM14.5_19">#REF!</definedName>
    <definedName name="TOTALITEM14.5_2">#REF!</definedName>
    <definedName name="TOTALITEM14.5_20">#REF!</definedName>
    <definedName name="TOTALITEM14.5_21">#REF!</definedName>
    <definedName name="TOTALITEM14.5_22">#REF!</definedName>
    <definedName name="TOTALITEM14.5_23">#REF!</definedName>
    <definedName name="TOTALITEM14.5_24">#REF!</definedName>
    <definedName name="TOTALITEM14.5_25">#REF!</definedName>
    <definedName name="TOTALITEM14.5_26">#REF!</definedName>
    <definedName name="TOTALITEM14.5_27">#REF!</definedName>
    <definedName name="TOTALITEM14.5_28">#REF!</definedName>
    <definedName name="TOTALITEM14.5_29">#REF!</definedName>
    <definedName name="TOTALITEM14.5_3">#REF!</definedName>
    <definedName name="TOTALITEM14.5_30">#REF!</definedName>
    <definedName name="TOTALITEM14.5_31">#REF!</definedName>
    <definedName name="TOTALITEM14.5_32">#REF!</definedName>
    <definedName name="TOTALITEM14.5_33">#REF!</definedName>
    <definedName name="TOTALITEM14.5_34">#REF!</definedName>
    <definedName name="TOTALITEM14.5_35">#REF!</definedName>
    <definedName name="TOTALITEM14.5_36">#REF!</definedName>
    <definedName name="TOTALITEM14.5_37">#REF!</definedName>
    <definedName name="TOTALITEM14.5_38">#REF!</definedName>
    <definedName name="TOTALITEM14.5_39">#REF!</definedName>
    <definedName name="TOTALITEM14.5_4">#REF!</definedName>
    <definedName name="TOTALITEM14.5_40">#REF!</definedName>
    <definedName name="TOTALITEM14.5_41">#REF!</definedName>
    <definedName name="TOTALITEM14.5_42">#REF!</definedName>
    <definedName name="TOTALITEM14.5_43">#REF!</definedName>
    <definedName name="TOTALITEM14.5_44">#REF!</definedName>
    <definedName name="TOTALITEM14.5_45">#REF!</definedName>
    <definedName name="TOTALITEM14.5_46">#REF!</definedName>
    <definedName name="TOTALITEM14.5_47">#REF!</definedName>
    <definedName name="TOTALITEM14.5_48">#REF!</definedName>
    <definedName name="TOTALITEM14.5_49">#REF!</definedName>
    <definedName name="TOTALITEM14.5_5">#REF!</definedName>
    <definedName name="TOTALITEM14.5_50">#REF!</definedName>
    <definedName name="TOTALITEM14.5_51">#REF!</definedName>
    <definedName name="TOTALITEM14.5_52">#REF!</definedName>
    <definedName name="TOTALITEM14.5_53">#REF!</definedName>
    <definedName name="TOTALITEM14.5_54">#REF!</definedName>
    <definedName name="TOTALITEM14.5_55">#REF!</definedName>
    <definedName name="TOTALITEM14.5_56">#REF!</definedName>
    <definedName name="TOTALITEM14.5_57">#REF!</definedName>
    <definedName name="TOTALITEM14.5_58">#REF!</definedName>
    <definedName name="TOTALITEM14.5_59">#REF!</definedName>
    <definedName name="TOTALITEM14.5_60">#REF!</definedName>
    <definedName name="TOTALITEM14.5_61">#REF!</definedName>
    <definedName name="TOTALITEM14.5_62">#REF!</definedName>
    <definedName name="TOTALITEM14.5_63">#REF!</definedName>
    <definedName name="TOTALITEM14.5_64">#REF!</definedName>
    <definedName name="TOTALITEM14.5_65">#REF!</definedName>
    <definedName name="TOTALITEM14.5_66">#REF!</definedName>
    <definedName name="TOTALITEM14.5_67">#REF!</definedName>
    <definedName name="TOTALITEM14.5_68">#REF!</definedName>
    <definedName name="TOTALITEM14.5_69">#REF!</definedName>
    <definedName name="TOTALITEM14.5_70">#REF!</definedName>
    <definedName name="TOTALITEM14.5_71">#REF!</definedName>
    <definedName name="TOTALITEM14.5_72">#REF!</definedName>
    <definedName name="TOTALITEM14.5_73">#REF!</definedName>
    <definedName name="TOTALITEM14.5_74">#REF!</definedName>
    <definedName name="TOTALITEM14.5_75">#REF!</definedName>
    <definedName name="TOTALITEM14.5_76">#REF!</definedName>
    <definedName name="TOTALITEM14.5_78">#REF!</definedName>
    <definedName name="TOTALITEM14.5_79">#REF!</definedName>
    <definedName name="TOTALITEM14.5_9">#REF!</definedName>
    <definedName name="TOTALITEM14.6">#REF!</definedName>
    <definedName name="TOTALITEM14.6_1">#REF!</definedName>
    <definedName name="TOTALITEM14.6_10">#REF!</definedName>
    <definedName name="TOTALITEM14.6_11">#REF!</definedName>
    <definedName name="TOTALITEM14.6_12">#REF!</definedName>
    <definedName name="TOTALITEM14.6_13">#REF!</definedName>
    <definedName name="TOTALITEM14.6_14">#REF!</definedName>
    <definedName name="TOTALITEM14.6_15">#REF!</definedName>
    <definedName name="TOTALITEM14.6_16">#REF!</definedName>
    <definedName name="TOTALITEM14.6_17">#REF!</definedName>
    <definedName name="TOTALITEM14.6_18">#REF!</definedName>
    <definedName name="TOTALITEM14.6_19">#REF!</definedName>
    <definedName name="TOTALITEM14.6_2">#REF!</definedName>
    <definedName name="TOTALITEM14.6_20">#REF!</definedName>
    <definedName name="TOTALITEM14.6_21">#REF!</definedName>
    <definedName name="TOTALITEM14.6_22">#REF!</definedName>
    <definedName name="TOTALITEM14.6_23">#REF!</definedName>
    <definedName name="TOTALITEM14.6_24">#REF!</definedName>
    <definedName name="TOTALITEM14.6_25">#REF!</definedName>
    <definedName name="TOTALITEM14.6_26">#REF!</definedName>
    <definedName name="TOTALITEM14.6_27">#REF!</definedName>
    <definedName name="TOTALITEM14.6_28">#REF!</definedName>
    <definedName name="TOTALITEM14.6_29">#REF!</definedName>
    <definedName name="TOTALITEM14.6_3">#REF!</definedName>
    <definedName name="TOTALITEM14.6_30">#REF!</definedName>
    <definedName name="TOTALITEM14.6_31">#REF!</definedName>
    <definedName name="TOTALITEM14.6_32">#REF!</definedName>
    <definedName name="TOTALITEM14.6_33">#REF!</definedName>
    <definedName name="TOTALITEM14.6_34">#REF!</definedName>
    <definedName name="TOTALITEM14.6_35">#REF!</definedName>
    <definedName name="TOTALITEM14.6_36">#REF!</definedName>
    <definedName name="TOTALITEM14.6_37">#REF!</definedName>
    <definedName name="TOTALITEM14.6_38">#REF!</definedName>
    <definedName name="TOTALITEM14.6_39">#REF!</definedName>
    <definedName name="TOTALITEM14.6_4">#REF!</definedName>
    <definedName name="TOTALITEM14.6_40">#REF!</definedName>
    <definedName name="TOTALITEM14.6_41">#REF!</definedName>
    <definedName name="TOTALITEM14.6_42">#REF!</definedName>
    <definedName name="TOTALITEM14.6_43">#REF!</definedName>
    <definedName name="TOTALITEM14.6_44">#REF!</definedName>
    <definedName name="TOTALITEM14.6_45">#REF!</definedName>
    <definedName name="TOTALITEM14.6_46">#REF!</definedName>
    <definedName name="TOTALITEM14.6_47">#REF!</definedName>
    <definedName name="TOTALITEM14.6_48">#REF!</definedName>
    <definedName name="TOTALITEM14.6_49">#REF!</definedName>
    <definedName name="TOTALITEM14.6_5">#REF!</definedName>
    <definedName name="TOTALITEM14.6_50">#REF!</definedName>
    <definedName name="TOTALITEM14.6_51">#REF!</definedName>
    <definedName name="TOTALITEM14.6_52">#REF!</definedName>
    <definedName name="TOTALITEM14.6_53">#REF!</definedName>
    <definedName name="TOTALITEM14.6_54">#REF!</definedName>
    <definedName name="TOTALITEM14.6_55">#REF!</definedName>
    <definedName name="TOTALITEM14.6_56">#REF!</definedName>
    <definedName name="TOTALITEM14.6_57">#REF!</definedName>
    <definedName name="TOTALITEM14.6_58">#REF!</definedName>
    <definedName name="TOTALITEM14.6_59">#REF!</definedName>
    <definedName name="TOTALITEM14.6_60">#REF!</definedName>
    <definedName name="TOTALITEM14.6_61">#REF!</definedName>
    <definedName name="TOTALITEM14.6_62">#REF!</definedName>
    <definedName name="TOTALITEM14.6_63">#REF!</definedName>
    <definedName name="TOTALITEM14.6_64">#REF!</definedName>
    <definedName name="TOTALITEM14.6_65">#REF!</definedName>
    <definedName name="TOTALITEM14.6_66">#REF!</definedName>
    <definedName name="TOTALITEM14.6_67">#REF!</definedName>
    <definedName name="TOTALITEM14.6_68">#REF!</definedName>
    <definedName name="TOTALITEM14.6_69">#REF!</definedName>
    <definedName name="TOTALITEM14.6_70">#REF!</definedName>
    <definedName name="TOTALITEM14.6_71">#REF!</definedName>
    <definedName name="TOTALITEM14.6_72">#REF!</definedName>
    <definedName name="TOTALITEM14.6_73">#REF!</definedName>
    <definedName name="TOTALITEM14.6_74">#REF!</definedName>
    <definedName name="TOTALITEM14.6_75">#REF!</definedName>
    <definedName name="TOTALITEM14.6_76">#REF!</definedName>
    <definedName name="TOTALITEM14.6_78">#REF!</definedName>
    <definedName name="TOTALITEM14.6_79">#REF!</definedName>
    <definedName name="TOTALITEM14.6_9">#REF!</definedName>
    <definedName name="TOTALITEM15">#REF!</definedName>
    <definedName name="TOTALITEM15_1">#REF!</definedName>
    <definedName name="TOTALITEM15_10">#REF!</definedName>
    <definedName name="TOTALITEM15_11">#REF!</definedName>
    <definedName name="TOTALITEM15_12">#REF!</definedName>
    <definedName name="TOTALITEM15_13">#REF!</definedName>
    <definedName name="TOTALITEM15_14">#REF!</definedName>
    <definedName name="TOTALITEM15_15">#REF!</definedName>
    <definedName name="TOTALITEM15_16">#REF!</definedName>
    <definedName name="TOTALITEM15_17">#REF!</definedName>
    <definedName name="TOTALITEM15_18">#REF!</definedName>
    <definedName name="TOTALITEM15_19">#REF!</definedName>
    <definedName name="TOTALITEM15_2">#REF!</definedName>
    <definedName name="TOTALITEM15_20">#REF!</definedName>
    <definedName name="TOTALITEM15_21">#REF!</definedName>
    <definedName name="TOTALITEM15_22">#REF!</definedName>
    <definedName name="TOTALITEM15_23">#REF!</definedName>
    <definedName name="TOTALITEM15_24">#REF!</definedName>
    <definedName name="TOTALITEM15_25">#REF!</definedName>
    <definedName name="TOTALITEM15_26">#REF!</definedName>
    <definedName name="TOTALITEM15_27">#REF!</definedName>
    <definedName name="TOTALITEM15_28">#REF!</definedName>
    <definedName name="TOTALITEM15_29">#REF!</definedName>
    <definedName name="TOTALITEM15_3">#REF!</definedName>
    <definedName name="TOTALITEM15_30">#REF!</definedName>
    <definedName name="TOTALITEM15_31">#REF!</definedName>
    <definedName name="TOTALITEM15_32">#REF!</definedName>
    <definedName name="TOTALITEM15_33">#REF!</definedName>
    <definedName name="TOTALITEM15_34">#REF!</definedName>
    <definedName name="TOTALITEM15_35">#REF!</definedName>
    <definedName name="TOTALITEM15_36">#REF!</definedName>
    <definedName name="TOTALITEM15_37">#REF!</definedName>
    <definedName name="TOTALITEM15_38">#REF!</definedName>
    <definedName name="TOTALITEM15_39">#REF!</definedName>
    <definedName name="TOTALITEM15_4">#REF!</definedName>
    <definedName name="TOTALITEM15_40">#REF!</definedName>
    <definedName name="TOTALITEM15_41">#REF!</definedName>
    <definedName name="TOTALITEM15_42">#REF!</definedName>
    <definedName name="TOTALITEM15_43">#REF!</definedName>
    <definedName name="TOTALITEM15_44">#REF!</definedName>
    <definedName name="TOTALITEM15_45">#REF!</definedName>
    <definedName name="TOTALITEM15_46">#REF!</definedName>
    <definedName name="TOTALITEM15_47">#REF!</definedName>
    <definedName name="TOTALITEM15_48">#REF!</definedName>
    <definedName name="TOTALITEM15_49">#REF!</definedName>
    <definedName name="TOTALITEM15_5">#REF!</definedName>
    <definedName name="TOTALITEM15_50">#REF!</definedName>
    <definedName name="TOTALITEM15_51">#REF!</definedName>
    <definedName name="TOTALITEM15_52">#REF!</definedName>
    <definedName name="TOTALITEM15_53">#REF!</definedName>
    <definedName name="TOTALITEM15_54">#REF!</definedName>
    <definedName name="TOTALITEM15_55">#REF!</definedName>
    <definedName name="TOTALITEM15_56">#REF!</definedName>
    <definedName name="TOTALITEM15_57">#REF!</definedName>
    <definedName name="TOTALITEM15_58">#REF!</definedName>
    <definedName name="TOTALITEM15_59">#REF!</definedName>
    <definedName name="TOTALITEM15_60">#REF!</definedName>
    <definedName name="TOTALITEM15_61">#REF!</definedName>
    <definedName name="TOTALITEM15_62">#REF!</definedName>
    <definedName name="TOTALITEM15_63">#REF!</definedName>
    <definedName name="TOTALITEM15_64">#REF!</definedName>
    <definedName name="TOTALITEM15_65">#REF!</definedName>
    <definedName name="TOTALITEM15_66">#REF!</definedName>
    <definedName name="TOTALITEM15_67">#REF!</definedName>
    <definedName name="TOTALITEM15_68">#REF!</definedName>
    <definedName name="TOTALITEM15_69">#REF!</definedName>
    <definedName name="TOTALITEM15_70">#REF!</definedName>
    <definedName name="TOTALITEM15_71">#REF!</definedName>
    <definedName name="TOTALITEM15_72">#REF!</definedName>
    <definedName name="TOTALITEM15_73">#REF!</definedName>
    <definedName name="TOTALITEM15_74">#REF!</definedName>
    <definedName name="TOTALITEM15_75">#REF!</definedName>
    <definedName name="TOTALITEM15_76">#REF!</definedName>
    <definedName name="TOTALITEM15_78">#REF!</definedName>
    <definedName name="TOTALITEM15_79">#REF!</definedName>
    <definedName name="TOTALITEM15_9">#REF!</definedName>
    <definedName name="TOTALITEM16">#REF!</definedName>
    <definedName name="TOTALITEM16_1">#REF!</definedName>
    <definedName name="TOTALITEM16_10">#REF!</definedName>
    <definedName name="TOTALITEM16_11">#REF!</definedName>
    <definedName name="TOTALITEM16_12">#REF!</definedName>
    <definedName name="TOTALITEM16_13">#REF!</definedName>
    <definedName name="TOTALITEM16_14">#REF!</definedName>
    <definedName name="TOTALITEM16_15">#REF!</definedName>
    <definedName name="TOTALITEM16_16">#REF!</definedName>
    <definedName name="TOTALITEM16_17">#REF!</definedName>
    <definedName name="TOTALITEM16_18">#REF!</definedName>
    <definedName name="TOTALITEM16_19">#REF!</definedName>
    <definedName name="TOTALITEM16_2">#REF!</definedName>
    <definedName name="TOTALITEM16_20">#REF!</definedName>
    <definedName name="TOTALITEM16_21">#REF!</definedName>
    <definedName name="TOTALITEM16_22">#REF!</definedName>
    <definedName name="TOTALITEM16_23">#REF!</definedName>
    <definedName name="TOTALITEM16_24">#REF!</definedName>
    <definedName name="TOTALITEM16_25">#REF!</definedName>
    <definedName name="TOTALITEM16_26">#REF!</definedName>
    <definedName name="TOTALITEM16_27">#REF!</definedName>
    <definedName name="TOTALITEM16_28">#REF!</definedName>
    <definedName name="TOTALITEM16_29">#REF!</definedName>
    <definedName name="TOTALITEM16_3">#REF!</definedName>
    <definedName name="TOTALITEM16_30">#REF!</definedName>
    <definedName name="TOTALITEM16_31">#REF!</definedName>
    <definedName name="TOTALITEM16_32">#REF!</definedName>
    <definedName name="TOTALITEM16_33">#REF!</definedName>
    <definedName name="TOTALITEM16_34">#REF!</definedName>
    <definedName name="TOTALITEM16_35">#REF!</definedName>
    <definedName name="TOTALITEM16_36">#REF!</definedName>
    <definedName name="TOTALITEM16_37">#REF!</definedName>
    <definedName name="TOTALITEM16_38">#REF!</definedName>
    <definedName name="TOTALITEM16_39">#REF!</definedName>
    <definedName name="TOTALITEM16_4">#REF!</definedName>
    <definedName name="TOTALITEM16_40">#REF!</definedName>
    <definedName name="TOTALITEM16_41">#REF!</definedName>
    <definedName name="TOTALITEM16_42">#REF!</definedName>
    <definedName name="TOTALITEM16_43">#REF!</definedName>
    <definedName name="TOTALITEM16_44">#REF!</definedName>
    <definedName name="TOTALITEM16_45">#REF!</definedName>
    <definedName name="TOTALITEM16_46">#REF!</definedName>
    <definedName name="TOTALITEM16_47">#REF!</definedName>
    <definedName name="TOTALITEM16_48">#REF!</definedName>
    <definedName name="TOTALITEM16_49">#REF!</definedName>
    <definedName name="TOTALITEM16_5">#REF!</definedName>
    <definedName name="TOTALITEM16_50">#REF!</definedName>
    <definedName name="TOTALITEM16_51">#REF!</definedName>
    <definedName name="TOTALITEM16_52">#REF!</definedName>
    <definedName name="TOTALITEM16_53">#REF!</definedName>
    <definedName name="TOTALITEM16_54">#REF!</definedName>
    <definedName name="TOTALITEM16_55">#REF!</definedName>
    <definedName name="TOTALITEM16_56">#REF!</definedName>
    <definedName name="TOTALITEM16_57">#REF!</definedName>
    <definedName name="TOTALITEM16_58">#REF!</definedName>
    <definedName name="TOTALITEM16_59">#REF!</definedName>
    <definedName name="TOTALITEM16_60">#REF!</definedName>
    <definedName name="TOTALITEM16_61">#REF!</definedName>
    <definedName name="TOTALITEM16_62">#REF!</definedName>
    <definedName name="TOTALITEM16_63">#REF!</definedName>
    <definedName name="TOTALITEM16_64">#REF!</definedName>
    <definedName name="TOTALITEM16_65">#REF!</definedName>
    <definedName name="TOTALITEM16_66">#REF!</definedName>
    <definedName name="TOTALITEM16_67">#REF!</definedName>
    <definedName name="TOTALITEM16_68">#REF!</definedName>
    <definedName name="TOTALITEM16_69">#REF!</definedName>
    <definedName name="TOTALITEM16_70">#REF!</definedName>
    <definedName name="TOTALITEM16_71">#REF!</definedName>
    <definedName name="TOTALITEM16_72">#REF!</definedName>
    <definedName name="TOTALITEM16_73">#REF!</definedName>
    <definedName name="TOTALITEM16_74">#REF!</definedName>
    <definedName name="TOTALITEM16_75">#REF!</definedName>
    <definedName name="TOTALITEM16_76">#REF!</definedName>
    <definedName name="TOTALITEM16_78">#REF!</definedName>
    <definedName name="TOTALITEM16_79">#REF!</definedName>
    <definedName name="TOTALITEM16_9">#REF!</definedName>
    <definedName name="TOTALITEM2.1">#REF!</definedName>
    <definedName name="TOTALITEM2.1_1">#REF!</definedName>
    <definedName name="TOTALITEM2.1_10">#REF!</definedName>
    <definedName name="TOTALITEM2.1_11">#REF!</definedName>
    <definedName name="TOTALITEM2.1_12">#REF!</definedName>
    <definedName name="TOTALITEM2.1_13">#REF!</definedName>
    <definedName name="TOTALITEM2.1_14">#REF!</definedName>
    <definedName name="TOTALITEM2.1_15">#REF!</definedName>
    <definedName name="TOTALITEM2.1_16">#REF!</definedName>
    <definedName name="TOTALITEM2.1_17">#REF!</definedName>
    <definedName name="TOTALITEM2.1_18">#REF!</definedName>
    <definedName name="TOTALITEM2.1_19">#REF!</definedName>
    <definedName name="TOTALITEM2.1_2">#REF!</definedName>
    <definedName name="TOTALITEM2.1_20">#REF!</definedName>
    <definedName name="TOTALITEM2.1_21">#REF!</definedName>
    <definedName name="TOTALITEM2.1_22">#REF!</definedName>
    <definedName name="TOTALITEM2.1_23">#REF!</definedName>
    <definedName name="TOTALITEM2.1_24">#REF!</definedName>
    <definedName name="TOTALITEM2.1_25">#REF!</definedName>
    <definedName name="TOTALITEM2.1_26">#REF!</definedName>
    <definedName name="TOTALITEM2.1_27">#REF!</definedName>
    <definedName name="TOTALITEM2.1_28">#REF!</definedName>
    <definedName name="TOTALITEM2.1_29">#REF!</definedName>
    <definedName name="TOTALITEM2.1_3">#REF!</definedName>
    <definedName name="TOTALITEM2.1_30">#REF!</definedName>
    <definedName name="TOTALITEM2.1_31">#REF!</definedName>
    <definedName name="TOTALITEM2.1_32">#REF!</definedName>
    <definedName name="TOTALITEM2.1_33">#REF!</definedName>
    <definedName name="TOTALITEM2.1_34">#REF!</definedName>
    <definedName name="TOTALITEM2.1_35">#REF!</definedName>
    <definedName name="TOTALITEM2.1_36">#REF!</definedName>
    <definedName name="TOTALITEM2.1_37">#REF!</definedName>
    <definedName name="TOTALITEM2.1_38">#REF!</definedName>
    <definedName name="TOTALITEM2.1_39">#REF!</definedName>
    <definedName name="TOTALITEM2.1_4">#REF!</definedName>
    <definedName name="TOTALITEM2.1_40">#REF!</definedName>
    <definedName name="TOTALITEM2.1_41">#REF!</definedName>
    <definedName name="TOTALITEM2.1_42">#REF!</definedName>
    <definedName name="TOTALITEM2.1_43">#REF!</definedName>
    <definedName name="TOTALITEM2.1_44">#REF!</definedName>
    <definedName name="TOTALITEM2.1_45">#REF!</definedName>
    <definedName name="TOTALITEM2.1_46">#REF!</definedName>
    <definedName name="TOTALITEM2.1_47">#REF!</definedName>
    <definedName name="TOTALITEM2.1_48">#REF!</definedName>
    <definedName name="TOTALITEM2.1_49">#REF!</definedName>
    <definedName name="TOTALITEM2.1_5">#REF!</definedName>
    <definedName name="TOTALITEM2.1_50">#REF!</definedName>
    <definedName name="TOTALITEM2.1_51">#REF!</definedName>
    <definedName name="TOTALITEM2.1_52">#REF!</definedName>
    <definedName name="TOTALITEM2.1_53">#REF!</definedName>
    <definedName name="TOTALITEM2.1_54">#REF!</definedName>
    <definedName name="TOTALITEM2.1_55">#REF!</definedName>
    <definedName name="TOTALITEM2.1_56">#REF!</definedName>
    <definedName name="TOTALITEM2.1_57">#REF!</definedName>
    <definedName name="TOTALITEM2.1_58">#REF!</definedName>
    <definedName name="TOTALITEM2.1_59">#REF!</definedName>
    <definedName name="TOTALITEM2.1_60">#REF!</definedName>
    <definedName name="TOTALITEM2.1_61">#REF!</definedName>
    <definedName name="TOTALITEM2.1_62">#REF!</definedName>
    <definedName name="TOTALITEM2.1_63">#REF!</definedName>
    <definedName name="TOTALITEM2.1_64">#REF!</definedName>
    <definedName name="TOTALITEM2.1_65">#REF!</definedName>
    <definedName name="TOTALITEM2.1_66">#REF!</definedName>
    <definedName name="TOTALITEM2.1_67">#REF!</definedName>
    <definedName name="TOTALITEM2.1_68">#REF!</definedName>
    <definedName name="TOTALITEM2.1_69">#REF!</definedName>
    <definedName name="TOTALITEM2.1_70">#REF!</definedName>
    <definedName name="TOTALITEM2.1_71">#REF!</definedName>
    <definedName name="TOTALITEM2.1_72">#REF!</definedName>
    <definedName name="TOTALITEM2.1_73">#REF!</definedName>
    <definedName name="TOTALITEM2.1_74">#REF!</definedName>
    <definedName name="TOTALITEM2.1_75">#REF!</definedName>
    <definedName name="TOTALITEM2.1_76">#REF!</definedName>
    <definedName name="TOTALITEM2.1_78">#REF!</definedName>
    <definedName name="TOTALITEM2.1_79">#REF!</definedName>
    <definedName name="TOTALITEM2.1_9">#REF!</definedName>
    <definedName name="TOTALITEM2.10">#REF!</definedName>
    <definedName name="TOTALITEM2.10_1">#REF!</definedName>
    <definedName name="TOTALITEM2.10_10">#REF!</definedName>
    <definedName name="TOTALITEM2.10_11">#REF!</definedName>
    <definedName name="TOTALITEM2.10_12">#REF!</definedName>
    <definedName name="TOTALITEM2.10_13">#REF!</definedName>
    <definedName name="TOTALITEM2.10_14">#REF!</definedName>
    <definedName name="TOTALITEM2.10_15">#REF!</definedName>
    <definedName name="TOTALITEM2.10_16">#REF!</definedName>
    <definedName name="TOTALITEM2.10_17">#REF!</definedName>
    <definedName name="TOTALITEM2.10_18">#REF!</definedName>
    <definedName name="TOTALITEM2.10_19">#REF!</definedName>
    <definedName name="TOTALITEM2.10_2">#REF!</definedName>
    <definedName name="TOTALITEM2.10_20">#REF!</definedName>
    <definedName name="TOTALITEM2.10_21">#REF!</definedName>
    <definedName name="TOTALITEM2.10_22">#REF!</definedName>
    <definedName name="TOTALITEM2.10_23">#REF!</definedName>
    <definedName name="TOTALITEM2.10_24">#REF!</definedName>
    <definedName name="TOTALITEM2.10_25">#REF!</definedName>
    <definedName name="TOTALITEM2.10_26">#REF!</definedName>
    <definedName name="TOTALITEM2.10_27">#REF!</definedName>
    <definedName name="TOTALITEM2.10_28">#REF!</definedName>
    <definedName name="TOTALITEM2.10_29">#REF!</definedName>
    <definedName name="TOTALITEM2.10_3">#REF!</definedName>
    <definedName name="TOTALITEM2.10_30">#REF!</definedName>
    <definedName name="TOTALITEM2.10_31">#REF!</definedName>
    <definedName name="TOTALITEM2.10_32">#REF!</definedName>
    <definedName name="TOTALITEM2.10_33">#REF!</definedName>
    <definedName name="TOTALITEM2.10_34">#REF!</definedName>
    <definedName name="TOTALITEM2.10_35">#REF!</definedName>
    <definedName name="TOTALITEM2.10_36">#REF!</definedName>
    <definedName name="TOTALITEM2.10_37">#REF!</definedName>
    <definedName name="TOTALITEM2.10_38">#REF!</definedName>
    <definedName name="TOTALITEM2.10_39">#REF!</definedName>
    <definedName name="TOTALITEM2.10_4">#REF!</definedName>
    <definedName name="TOTALITEM2.10_40">#REF!</definedName>
    <definedName name="TOTALITEM2.10_41">#REF!</definedName>
    <definedName name="TOTALITEM2.10_42">#REF!</definedName>
    <definedName name="TOTALITEM2.10_43">#REF!</definedName>
    <definedName name="TOTALITEM2.10_44">#REF!</definedName>
    <definedName name="TOTALITEM2.10_45">#REF!</definedName>
    <definedName name="TOTALITEM2.10_46">#REF!</definedName>
    <definedName name="TOTALITEM2.10_47">#REF!</definedName>
    <definedName name="TOTALITEM2.10_48">#REF!</definedName>
    <definedName name="TOTALITEM2.10_49">#REF!</definedName>
    <definedName name="TOTALITEM2.10_5">#REF!</definedName>
    <definedName name="TOTALITEM2.10_50">#REF!</definedName>
    <definedName name="TOTALITEM2.10_51">#REF!</definedName>
    <definedName name="TOTALITEM2.10_52">#REF!</definedName>
    <definedName name="TOTALITEM2.10_53">#REF!</definedName>
    <definedName name="TOTALITEM2.10_54">#REF!</definedName>
    <definedName name="TOTALITEM2.10_55">#REF!</definedName>
    <definedName name="TOTALITEM2.10_56">#REF!</definedName>
    <definedName name="TOTALITEM2.10_57">#REF!</definedName>
    <definedName name="TOTALITEM2.10_58">#REF!</definedName>
    <definedName name="TOTALITEM2.10_59">#REF!</definedName>
    <definedName name="TOTALITEM2.10_60">#REF!</definedName>
    <definedName name="TOTALITEM2.10_61">#REF!</definedName>
    <definedName name="TOTALITEM2.10_62">#REF!</definedName>
    <definedName name="TOTALITEM2.10_63">#REF!</definedName>
    <definedName name="TOTALITEM2.10_64">#REF!</definedName>
    <definedName name="TOTALITEM2.10_65">#REF!</definedName>
    <definedName name="TOTALITEM2.10_66">#REF!</definedName>
    <definedName name="TOTALITEM2.10_67">#REF!</definedName>
    <definedName name="TOTALITEM2.10_68">#REF!</definedName>
    <definedName name="TOTALITEM2.10_69">#REF!</definedName>
    <definedName name="TOTALITEM2.10_70">#REF!</definedName>
    <definedName name="TOTALITEM2.10_71">#REF!</definedName>
    <definedName name="TOTALITEM2.10_72">#REF!</definedName>
    <definedName name="TOTALITEM2.10_73">#REF!</definedName>
    <definedName name="TOTALITEM2.10_74">#REF!</definedName>
    <definedName name="TOTALITEM2.10_75">#REF!</definedName>
    <definedName name="TOTALITEM2.10_76">#REF!</definedName>
    <definedName name="TOTALITEM2.10_78">#REF!</definedName>
    <definedName name="TOTALITEM2.10_79">#REF!</definedName>
    <definedName name="TOTALITEM2.10_9">#REF!</definedName>
    <definedName name="TOTALITEM2.11.1">#REF!</definedName>
    <definedName name="TOTALITEM2.11.1_1">#REF!</definedName>
    <definedName name="TOTALITEM2.11.1_10">#REF!</definedName>
    <definedName name="TOTALITEM2.11.1_11">#REF!</definedName>
    <definedName name="TOTALITEM2.11.1_12">#REF!</definedName>
    <definedName name="TOTALITEM2.11.1_13">#REF!</definedName>
    <definedName name="TOTALITEM2.11.1_14">#REF!</definedName>
    <definedName name="TOTALITEM2.11.1_15">#REF!</definedName>
    <definedName name="TOTALITEM2.11.1_16">#REF!</definedName>
    <definedName name="TOTALITEM2.11.1_17">#REF!</definedName>
    <definedName name="TOTALITEM2.11.1_18">#REF!</definedName>
    <definedName name="TOTALITEM2.11.1_19">#REF!</definedName>
    <definedName name="TOTALITEM2.11.1_2">#REF!</definedName>
    <definedName name="TOTALITEM2.11.1_20">#REF!</definedName>
    <definedName name="TOTALITEM2.11.1_21">#REF!</definedName>
    <definedName name="TOTALITEM2.11.1_22">#REF!</definedName>
    <definedName name="TOTALITEM2.11.1_23">#REF!</definedName>
    <definedName name="TOTALITEM2.11.1_24">#REF!</definedName>
    <definedName name="TOTALITEM2.11.1_25">#REF!</definedName>
    <definedName name="TOTALITEM2.11.1_26">#REF!</definedName>
    <definedName name="TOTALITEM2.11.1_27">#REF!</definedName>
    <definedName name="TOTALITEM2.11.1_28">#REF!</definedName>
    <definedName name="TOTALITEM2.11.1_29">#REF!</definedName>
    <definedName name="TOTALITEM2.11.1_3">#REF!</definedName>
    <definedName name="TOTALITEM2.11.1_30">#REF!</definedName>
    <definedName name="TOTALITEM2.11.1_31">#REF!</definedName>
    <definedName name="TOTALITEM2.11.1_32">#REF!</definedName>
    <definedName name="TOTALITEM2.11.1_33">#REF!</definedName>
    <definedName name="TOTALITEM2.11.1_34">#REF!</definedName>
    <definedName name="TOTALITEM2.11.1_35">#REF!</definedName>
    <definedName name="TOTALITEM2.11.1_36">#REF!</definedName>
    <definedName name="TOTALITEM2.11.1_37">#REF!</definedName>
    <definedName name="TOTALITEM2.11.1_38">#REF!</definedName>
    <definedName name="TOTALITEM2.11.1_39">#REF!</definedName>
    <definedName name="TOTALITEM2.11.1_4">#REF!</definedName>
    <definedName name="TOTALITEM2.11.1_40">#REF!</definedName>
    <definedName name="TOTALITEM2.11.1_41">#REF!</definedName>
    <definedName name="TOTALITEM2.11.1_42">#REF!</definedName>
    <definedName name="TOTALITEM2.11.1_43">#REF!</definedName>
    <definedName name="TOTALITEM2.11.1_44">#REF!</definedName>
    <definedName name="TOTALITEM2.11.1_45">#REF!</definedName>
    <definedName name="TOTALITEM2.11.1_46">#REF!</definedName>
    <definedName name="TOTALITEM2.11.1_47">#REF!</definedName>
    <definedName name="TOTALITEM2.11.1_48">#REF!</definedName>
    <definedName name="TOTALITEM2.11.1_49">#REF!</definedName>
    <definedName name="TOTALITEM2.11.1_5">#REF!</definedName>
    <definedName name="TOTALITEM2.11.1_50">#REF!</definedName>
    <definedName name="TOTALITEM2.11.1_51">#REF!</definedName>
    <definedName name="TOTALITEM2.11.1_52">#REF!</definedName>
    <definedName name="TOTALITEM2.11.1_53">#REF!</definedName>
    <definedName name="TOTALITEM2.11.1_54">#REF!</definedName>
    <definedName name="TOTALITEM2.11.1_55">#REF!</definedName>
    <definedName name="TOTALITEM2.11.1_56">#REF!</definedName>
    <definedName name="TOTALITEM2.11.1_57">#REF!</definedName>
    <definedName name="TOTALITEM2.11.1_58">#REF!</definedName>
    <definedName name="TOTALITEM2.11.1_59">#REF!</definedName>
    <definedName name="TOTALITEM2.11.1_60">#REF!</definedName>
    <definedName name="TOTALITEM2.11.1_61">#REF!</definedName>
    <definedName name="TOTALITEM2.11.1_62">#REF!</definedName>
    <definedName name="TOTALITEM2.11.1_63">#REF!</definedName>
    <definedName name="TOTALITEM2.11.1_64">#REF!</definedName>
    <definedName name="TOTALITEM2.11.1_65">#REF!</definedName>
    <definedName name="TOTALITEM2.11.1_66">#REF!</definedName>
    <definedName name="TOTALITEM2.11.1_67">#REF!</definedName>
    <definedName name="TOTALITEM2.11.1_68">#REF!</definedName>
    <definedName name="TOTALITEM2.11.1_69">#REF!</definedName>
    <definedName name="TOTALITEM2.11.1_70">#REF!</definedName>
    <definedName name="TOTALITEM2.11.1_71">#REF!</definedName>
    <definedName name="TOTALITEM2.11.1_72">#REF!</definedName>
    <definedName name="TOTALITEM2.11.1_73">#REF!</definedName>
    <definedName name="TOTALITEM2.11.1_74">#REF!</definedName>
    <definedName name="TOTALITEM2.11.1_75">#REF!</definedName>
    <definedName name="TOTALITEM2.11.1_76">#REF!</definedName>
    <definedName name="TOTALITEM2.11.1_78">#REF!</definedName>
    <definedName name="TOTALITEM2.11.1_79">#REF!</definedName>
    <definedName name="TOTALITEM2.11.1_9">#REF!</definedName>
    <definedName name="TOTALITEM2.11.2">#REF!</definedName>
    <definedName name="TOTALITEM2.11.2_1">#REF!</definedName>
    <definedName name="TOTALITEM2.11.2_10">#REF!</definedName>
    <definedName name="TOTALITEM2.11.2_11">#REF!</definedName>
    <definedName name="TOTALITEM2.11.2_12">#REF!</definedName>
    <definedName name="TOTALITEM2.11.2_13">#REF!</definedName>
    <definedName name="TOTALITEM2.11.2_14">#REF!</definedName>
    <definedName name="TOTALITEM2.11.2_15">#REF!</definedName>
    <definedName name="TOTALITEM2.11.2_16">#REF!</definedName>
    <definedName name="TOTALITEM2.11.2_17">#REF!</definedName>
    <definedName name="TOTALITEM2.11.2_18">#REF!</definedName>
    <definedName name="TOTALITEM2.11.2_19">#REF!</definedName>
    <definedName name="TOTALITEM2.11.2_2">#REF!</definedName>
    <definedName name="TOTALITEM2.11.2_20">#REF!</definedName>
    <definedName name="TOTALITEM2.11.2_21">#REF!</definedName>
    <definedName name="TOTALITEM2.11.2_22">#REF!</definedName>
    <definedName name="TOTALITEM2.11.2_23">#REF!</definedName>
    <definedName name="TOTALITEM2.11.2_24">#REF!</definedName>
    <definedName name="TOTALITEM2.11.2_25">#REF!</definedName>
    <definedName name="TOTALITEM2.11.2_26">#REF!</definedName>
    <definedName name="TOTALITEM2.11.2_27">#REF!</definedName>
    <definedName name="TOTALITEM2.11.2_28">#REF!</definedName>
    <definedName name="TOTALITEM2.11.2_29">#REF!</definedName>
    <definedName name="TOTALITEM2.11.2_3">#REF!</definedName>
    <definedName name="TOTALITEM2.11.2_30">#REF!</definedName>
    <definedName name="TOTALITEM2.11.2_31">#REF!</definedName>
    <definedName name="TOTALITEM2.11.2_32">#REF!</definedName>
    <definedName name="TOTALITEM2.11.2_33">#REF!</definedName>
    <definedName name="TOTALITEM2.11.2_34">#REF!</definedName>
    <definedName name="TOTALITEM2.11.2_35">#REF!</definedName>
    <definedName name="TOTALITEM2.11.2_36">#REF!</definedName>
    <definedName name="TOTALITEM2.11.2_37">#REF!</definedName>
    <definedName name="TOTALITEM2.11.2_38">#REF!</definedName>
    <definedName name="TOTALITEM2.11.2_39">#REF!</definedName>
    <definedName name="TOTALITEM2.11.2_4">#REF!</definedName>
    <definedName name="TOTALITEM2.11.2_40">#REF!</definedName>
    <definedName name="TOTALITEM2.11.2_41">#REF!</definedName>
    <definedName name="TOTALITEM2.11.2_42">#REF!</definedName>
    <definedName name="TOTALITEM2.11.2_43">#REF!</definedName>
    <definedName name="TOTALITEM2.11.2_44">#REF!</definedName>
    <definedName name="TOTALITEM2.11.2_45">#REF!</definedName>
    <definedName name="TOTALITEM2.11.2_46">#REF!</definedName>
    <definedName name="TOTALITEM2.11.2_47">#REF!</definedName>
    <definedName name="TOTALITEM2.11.2_48">#REF!</definedName>
    <definedName name="TOTALITEM2.11.2_49">#REF!</definedName>
    <definedName name="TOTALITEM2.11.2_5">#REF!</definedName>
    <definedName name="TOTALITEM2.11.2_50">#REF!</definedName>
    <definedName name="TOTALITEM2.11.2_51">#REF!</definedName>
    <definedName name="TOTALITEM2.11.2_52">#REF!</definedName>
    <definedName name="TOTALITEM2.11.2_53">#REF!</definedName>
    <definedName name="TOTALITEM2.11.2_54">#REF!</definedName>
    <definedName name="TOTALITEM2.11.2_55">#REF!</definedName>
    <definedName name="TOTALITEM2.11.2_56">#REF!</definedName>
    <definedName name="TOTALITEM2.11.2_57">#REF!</definedName>
    <definedName name="TOTALITEM2.11.2_58">#REF!</definedName>
    <definedName name="TOTALITEM2.11.2_59">#REF!</definedName>
    <definedName name="TOTALITEM2.11.2_60">#REF!</definedName>
    <definedName name="TOTALITEM2.11.2_61">#REF!</definedName>
    <definedName name="TOTALITEM2.11.2_62">#REF!</definedName>
    <definedName name="TOTALITEM2.11.2_63">#REF!</definedName>
    <definedName name="TOTALITEM2.11.2_64">#REF!</definedName>
    <definedName name="TOTALITEM2.11.2_65">#REF!</definedName>
    <definedName name="TOTALITEM2.11.2_66">#REF!</definedName>
    <definedName name="TOTALITEM2.11.2_67">#REF!</definedName>
    <definedName name="TOTALITEM2.11.2_68">#REF!</definedName>
    <definedName name="TOTALITEM2.11.2_69">#REF!</definedName>
    <definedName name="TOTALITEM2.11.2_70">#REF!</definedName>
    <definedName name="TOTALITEM2.11.2_71">#REF!</definedName>
    <definedName name="TOTALITEM2.11.2_72">#REF!</definedName>
    <definedName name="TOTALITEM2.11.2_73">#REF!</definedName>
    <definedName name="TOTALITEM2.11.2_74">#REF!</definedName>
    <definedName name="TOTALITEM2.11.2_75">#REF!</definedName>
    <definedName name="TOTALITEM2.11.2_76">#REF!</definedName>
    <definedName name="TOTALITEM2.11.2_78">#REF!</definedName>
    <definedName name="TOTALITEM2.11.2_79">#REF!</definedName>
    <definedName name="TOTALITEM2.11.2_9">#REF!</definedName>
    <definedName name="TOTALITEM2.12.1">#REF!</definedName>
    <definedName name="TOTALITEM2.12.1_1">#REF!</definedName>
    <definedName name="TOTALITEM2.12.1_10">#REF!</definedName>
    <definedName name="TOTALITEM2.12.1_11">#REF!</definedName>
    <definedName name="TOTALITEM2.12.1_12">#REF!</definedName>
    <definedName name="TOTALITEM2.12.1_13">#REF!</definedName>
    <definedName name="TOTALITEM2.12.1_14">#REF!</definedName>
    <definedName name="TOTALITEM2.12.1_15">#REF!</definedName>
    <definedName name="TOTALITEM2.12.1_16">#REF!</definedName>
    <definedName name="TOTALITEM2.12.1_17">#REF!</definedName>
    <definedName name="TOTALITEM2.12.1_18">#REF!</definedName>
    <definedName name="TOTALITEM2.12.1_19">#REF!</definedName>
    <definedName name="TOTALITEM2.12.1_2">#REF!</definedName>
    <definedName name="TOTALITEM2.12.1_20">#REF!</definedName>
    <definedName name="TOTALITEM2.12.1_21">#REF!</definedName>
    <definedName name="TOTALITEM2.12.1_22">#REF!</definedName>
    <definedName name="TOTALITEM2.12.1_23">#REF!</definedName>
    <definedName name="TOTALITEM2.12.1_24">#REF!</definedName>
    <definedName name="TOTALITEM2.12.1_25">#REF!</definedName>
    <definedName name="TOTALITEM2.12.1_26">#REF!</definedName>
    <definedName name="TOTALITEM2.12.1_27">#REF!</definedName>
    <definedName name="TOTALITEM2.12.1_28">#REF!</definedName>
    <definedName name="TOTALITEM2.12.1_29">#REF!</definedName>
    <definedName name="TOTALITEM2.12.1_3">#REF!</definedName>
    <definedName name="TOTALITEM2.12.1_30">#REF!</definedName>
    <definedName name="TOTALITEM2.12.1_31">#REF!</definedName>
    <definedName name="TOTALITEM2.12.1_32">#REF!</definedName>
    <definedName name="TOTALITEM2.12.1_33">#REF!</definedName>
    <definedName name="TOTALITEM2.12.1_34">#REF!</definedName>
    <definedName name="TOTALITEM2.12.1_35">#REF!</definedName>
    <definedName name="TOTALITEM2.12.1_36">#REF!</definedName>
    <definedName name="TOTALITEM2.12.1_37">#REF!</definedName>
    <definedName name="TOTALITEM2.12.1_38">#REF!</definedName>
    <definedName name="TOTALITEM2.12.1_39">#REF!</definedName>
    <definedName name="TOTALITEM2.12.1_4">#REF!</definedName>
    <definedName name="TOTALITEM2.12.1_40">#REF!</definedName>
    <definedName name="TOTALITEM2.12.1_41">#REF!</definedName>
    <definedName name="TOTALITEM2.12.1_42">#REF!</definedName>
    <definedName name="TOTALITEM2.12.1_43">#REF!</definedName>
    <definedName name="TOTALITEM2.12.1_44">#REF!</definedName>
    <definedName name="TOTALITEM2.12.1_45">#REF!</definedName>
    <definedName name="TOTALITEM2.12.1_46">#REF!</definedName>
    <definedName name="TOTALITEM2.12.1_47">#REF!</definedName>
    <definedName name="TOTALITEM2.12.1_48">#REF!</definedName>
    <definedName name="TOTALITEM2.12.1_49">#REF!</definedName>
    <definedName name="TOTALITEM2.12.1_5">#REF!</definedName>
    <definedName name="TOTALITEM2.12.1_50">#REF!</definedName>
    <definedName name="TOTALITEM2.12.1_51">#REF!</definedName>
    <definedName name="TOTALITEM2.12.1_52">#REF!</definedName>
    <definedName name="TOTALITEM2.12.1_53">#REF!</definedName>
    <definedName name="TOTALITEM2.12.1_54">#REF!</definedName>
    <definedName name="TOTALITEM2.12.1_55">#REF!</definedName>
    <definedName name="TOTALITEM2.12.1_56">#REF!</definedName>
    <definedName name="TOTALITEM2.12.1_57">#REF!</definedName>
    <definedName name="TOTALITEM2.12.1_58">#REF!</definedName>
    <definedName name="TOTALITEM2.12.1_59">#REF!</definedName>
    <definedName name="TOTALITEM2.12.1_60">#REF!</definedName>
    <definedName name="TOTALITEM2.12.1_61">#REF!</definedName>
    <definedName name="TOTALITEM2.12.1_62">#REF!</definedName>
    <definedName name="TOTALITEM2.12.1_63">#REF!</definedName>
    <definedName name="TOTALITEM2.12.1_64">#REF!</definedName>
    <definedName name="TOTALITEM2.12.1_65">#REF!</definedName>
    <definedName name="TOTALITEM2.12.1_66">#REF!</definedName>
    <definedName name="TOTALITEM2.12.1_67">#REF!</definedName>
    <definedName name="TOTALITEM2.12.1_68">#REF!</definedName>
    <definedName name="TOTALITEM2.12.1_69">#REF!</definedName>
    <definedName name="TOTALITEM2.12.1_70">#REF!</definedName>
    <definedName name="TOTALITEM2.12.1_71">#REF!</definedName>
    <definedName name="TOTALITEM2.12.1_72">#REF!</definedName>
    <definedName name="TOTALITEM2.12.1_73">#REF!</definedName>
    <definedName name="TOTALITEM2.12.1_74">#REF!</definedName>
    <definedName name="TOTALITEM2.12.1_75">#REF!</definedName>
    <definedName name="TOTALITEM2.12.1_76">#REF!</definedName>
    <definedName name="TOTALITEM2.12.1_78">#REF!</definedName>
    <definedName name="TOTALITEM2.12.1_79">#REF!</definedName>
    <definedName name="TOTALITEM2.12.1_9">#REF!</definedName>
    <definedName name="TOTALITEM2.2">#REF!</definedName>
    <definedName name="TOTALITEM2.2_1">#REF!</definedName>
    <definedName name="TOTALITEM2.2_10">#REF!</definedName>
    <definedName name="TOTALITEM2.2_11">#REF!</definedName>
    <definedName name="TOTALITEM2.2_12">#REF!</definedName>
    <definedName name="TOTALITEM2.2_13">#REF!</definedName>
    <definedName name="TOTALITEM2.2_14">#REF!</definedName>
    <definedName name="TOTALITEM2.2_15">#REF!</definedName>
    <definedName name="TOTALITEM2.2_16">#REF!</definedName>
    <definedName name="TOTALITEM2.2_17">#REF!</definedName>
    <definedName name="TOTALITEM2.2_18">#REF!</definedName>
    <definedName name="TOTALITEM2.2_19">#REF!</definedName>
    <definedName name="TOTALITEM2.2_2">#REF!</definedName>
    <definedName name="TOTALITEM2.2_20">#REF!</definedName>
    <definedName name="TOTALITEM2.2_21">#REF!</definedName>
    <definedName name="TOTALITEM2.2_22">#REF!</definedName>
    <definedName name="TOTALITEM2.2_23">#REF!</definedName>
    <definedName name="TOTALITEM2.2_24">#REF!</definedName>
    <definedName name="TOTALITEM2.2_25">#REF!</definedName>
    <definedName name="TOTALITEM2.2_26">#REF!</definedName>
    <definedName name="TOTALITEM2.2_27">#REF!</definedName>
    <definedName name="TOTALITEM2.2_28">#REF!</definedName>
    <definedName name="TOTALITEM2.2_29">#REF!</definedName>
    <definedName name="TOTALITEM2.2_3">#REF!</definedName>
    <definedName name="TOTALITEM2.2_30">#REF!</definedName>
    <definedName name="TOTALITEM2.2_31">#REF!</definedName>
    <definedName name="TOTALITEM2.2_32">#REF!</definedName>
    <definedName name="TOTALITEM2.2_33">#REF!</definedName>
    <definedName name="TOTALITEM2.2_34">#REF!</definedName>
    <definedName name="TOTALITEM2.2_35">#REF!</definedName>
    <definedName name="TOTALITEM2.2_36">#REF!</definedName>
    <definedName name="TOTALITEM2.2_37">#REF!</definedName>
    <definedName name="TOTALITEM2.2_38">#REF!</definedName>
    <definedName name="TOTALITEM2.2_39">#REF!</definedName>
    <definedName name="TOTALITEM2.2_4">#REF!</definedName>
    <definedName name="TOTALITEM2.2_40">#REF!</definedName>
    <definedName name="TOTALITEM2.2_41">#REF!</definedName>
    <definedName name="TOTALITEM2.2_42">#REF!</definedName>
    <definedName name="TOTALITEM2.2_43">#REF!</definedName>
    <definedName name="TOTALITEM2.2_44">#REF!</definedName>
    <definedName name="TOTALITEM2.2_45">#REF!</definedName>
    <definedName name="TOTALITEM2.2_46">#REF!</definedName>
    <definedName name="TOTALITEM2.2_47">#REF!</definedName>
    <definedName name="TOTALITEM2.2_48">#REF!</definedName>
    <definedName name="TOTALITEM2.2_49">#REF!</definedName>
    <definedName name="TOTALITEM2.2_5">#REF!</definedName>
    <definedName name="TOTALITEM2.2_50">#REF!</definedName>
    <definedName name="TOTALITEM2.2_51">#REF!</definedName>
    <definedName name="TOTALITEM2.2_52">#REF!</definedName>
    <definedName name="TOTALITEM2.2_53">#REF!</definedName>
    <definedName name="TOTALITEM2.2_54">#REF!</definedName>
    <definedName name="TOTALITEM2.2_55">#REF!</definedName>
    <definedName name="TOTALITEM2.2_56">#REF!</definedName>
    <definedName name="TOTALITEM2.2_57">#REF!</definedName>
    <definedName name="TOTALITEM2.2_58">#REF!</definedName>
    <definedName name="TOTALITEM2.2_59">#REF!</definedName>
    <definedName name="TOTALITEM2.2_60">#REF!</definedName>
    <definedName name="TOTALITEM2.2_61">#REF!</definedName>
    <definedName name="TOTALITEM2.2_62">#REF!</definedName>
    <definedName name="TOTALITEM2.2_63">#REF!</definedName>
    <definedName name="TOTALITEM2.2_64">#REF!</definedName>
    <definedName name="TOTALITEM2.2_65">#REF!</definedName>
    <definedName name="TOTALITEM2.2_66">#REF!</definedName>
    <definedName name="TOTALITEM2.2_67">#REF!</definedName>
    <definedName name="TOTALITEM2.2_68">#REF!</definedName>
    <definedName name="TOTALITEM2.2_69">#REF!</definedName>
    <definedName name="TOTALITEM2.2_70">#REF!</definedName>
    <definedName name="TOTALITEM2.2_71">#REF!</definedName>
    <definedName name="TOTALITEM2.2_72">#REF!</definedName>
    <definedName name="TOTALITEM2.2_73">#REF!</definedName>
    <definedName name="TOTALITEM2.2_74">#REF!</definedName>
    <definedName name="TOTALITEM2.2_75">#REF!</definedName>
    <definedName name="TOTALITEM2.2_76">#REF!</definedName>
    <definedName name="TOTALITEM2.2_78">#REF!</definedName>
    <definedName name="TOTALITEM2.2_79">#REF!</definedName>
    <definedName name="TOTALITEM2.2_9">#REF!</definedName>
    <definedName name="TOTALITEM2.3">#REF!</definedName>
    <definedName name="TOTALITEM2.3_1">#REF!</definedName>
    <definedName name="TOTALITEM2.3_10">#REF!</definedName>
    <definedName name="TOTALITEM2.3_11">#REF!</definedName>
    <definedName name="TOTALITEM2.3_12">#REF!</definedName>
    <definedName name="TOTALITEM2.3_13">#REF!</definedName>
    <definedName name="TOTALITEM2.3_14">#REF!</definedName>
    <definedName name="TOTALITEM2.3_15">#REF!</definedName>
    <definedName name="TOTALITEM2.3_16">#REF!</definedName>
    <definedName name="TOTALITEM2.3_17">#REF!</definedName>
    <definedName name="TOTALITEM2.3_18">#REF!</definedName>
    <definedName name="TOTALITEM2.3_19">#REF!</definedName>
    <definedName name="TOTALITEM2.3_2">#REF!</definedName>
    <definedName name="TOTALITEM2.3_20">#REF!</definedName>
    <definedName name="TOTALITEM2.3_21">#REF!</definedName>
    <definedName name="TOTALITEM2.3_22">#REF!</definedName>
    <definedName name="TOTALITEM2.3_23">#REF!</definedName>
    <definedName name="TOTALITEM2.3_24">#REF!</definedName>
    <definedName name="TOTALITEM2.3_25">#REF!</definedName>
    <definedName name="TOTALITEM2.3_26">#REF!</definedName>
    <definedName name="TOTALITEM2.3_27">#REF!</definedName>
    <definedName name="TOTALITEM2.3_28">#REF!</definedName>
    <definedName name="TOTALITEM2.3_29">#REF!</definedName>
    <definedName name="TOTALITEM2.3_3">#REF!</definedName>
    <definedName name="TOTALITEM2.3_30">#REF!</definedName>
    <definedName name="TOTALITEM2.3_31">#REF!</definedName>
    <definedName name="TOTALITEM2.3_32">#REF!</definedName>
    <definedName name="TOTALITEM2.3_33">#REF!</definedName>
    <definedName name="TOTALITEM2.3_34">#REF!</definedName>
    <definedName name="TOTALITEM2.3_35">#REF!</definedName>
    <definedName name="TOTALITEM2.3_36">#REF!</definedName>
    <definedName name="TOTALITEM2.3_37">#REF!</definedName>
    <definedName name="TOTALITEM2.3_38">#REF!</definedName>
    <definedName name="TOTALITEM2.3_39">#REF!</definedName>
    <definedName name="TOTALITEM2.3_4">#REF!</definedName>
    <definedName name="TOTALITEM2.3_40">#REF!</definedName>
    <definedName name="TOTALITEM2.3_41">#REF!</definedName>
    <definedName name="TOTALITEM2.3_42">#REF!</definedName>
    <definedName name="TOTALITEM2.3_43">#REF!</definedName>
    <definedName name="TOTALITEM2.3_44">#REF!</definedName>
    <definedName name="TOTALITEM2.3_45">#REF!</definedName>
    <definedName name="TOTALITEM2.3_46">#REF!</definedName>
    <definedName name="TOTALITEM2.3_47">#REF!</definedName>
    <definedName name="TOTALITEM2.3_48">#REF!</definedName>
    <definedName name="TOTALITEM2.3_49">#REF!</definedName>
    <definedName name="TOTALITEM2.3_5">#REF!</definedName>
    <definedName name="TOTALITEM2.3_50">#REF!</definedName>
    <definedName name="TOTALITEM2.3_51">#REF!</definedName>
    <definedName name="TOTALITEM2.3_52">#REF!</definedName>
    <definedName name="TOTALITEM2.3_53">#REF!</definedName>
    <definedName name="TOTALITEM2.3_54">#REF!</definedName>
    <definedName name="TOTALITEM2.3_55">#REF!</definedName>
    <definedName name="TOTALITEM2.3_56">#REF!</definedName>
    <definedName name="TOTALITEM2.3_57">#REF!</definedName>
    <definedName name="TOTALITEM2.3_58">#REF!</definedName>
    <definedName name="TOTALITEM2.3_59">#REF!</definedName>
    <definedName name="TOTALITEM2.3_60">#REF!</definedName>
    <definedName name="TOTALITEM2.3_61">#REF!</definedName>
    <definedName name="TOTALITEM2.3_62">#REF!</definedName>
    <definedName name="TOTALITEM2.3_63">#REF!</definedName>
    <definedName name="TOTALITEM2.3_64">#REF!</definedName>
    <definedName name="TOTALITEM2.3_65">#REF!</definedName>
    <definedName name="TOTALITEM2.3_66">#REF!</definedName>
    <definedName name="TOTALITEM2.3_67">#REF!</definedName>
    <definedName name="TOTALITEM2.3_68">#REF!</definedName>
    <definedName name="TOTALITEM2.3_69">#REF!</definedName>
    <definedName name="TOTALITEM2.3_70">#REF!</definedName>
    <definedName name="TOTALITEM2.3_71">#REF!</definedName>
    <definedName name="TOTALITEM2.3_72">#REF!</definedName>
    <definedName name="TOTALITEM2.3_73">#REF!</definedName>
    <definedName name="TOTALITEM2.3_74">#REF!</definedName>
    <definedName name="TOTALITEM2.3_75">#REF!</definedName>
    <definedName name="TOTALITEM2.3_76">#REF!</definedName>
    <definedName name="TOTALITEM2.3_78">#REF!</definedName>
    <definedName name="TOTALITEM2.3_79">#REF!</definedName>
    <definedName name="TOTALITEM2.3_9">#REF!</definedName>
    <definedName name="TOTALITEM2.4">#REF!</definedName>
    <definedName name="TOTALITEM2.4_1">#REF!</definedName>
    <definedName name="TOTALITEM2.4_10">#REF!</definedName>
    <definedName name="TOTALITEM2.4_11">#REF!</definedName>
    <definedName name="TOTALITEM2.4_12">#REF!</definedName>
    <definedName name="TOTALITEM2.4_13">#REF!</definedName>
    <definedName name="TOTALITEM2.4_14">#REF!</definedName>
    <definedName name="TOTALITEM2.4_15">#REF!</definedName>
    <definedName name="TOTALITEM2.4_16">#REF!</definedName>
    <definedName name="TOTALITEM2.4_17">#REF!</definedName>
    <definedName name="TOTALITEM2.4_18">#REF!</definedName>
    <definedName name="TOTALITEM2.4_19">#REF!</definedName>
    <definedName name="TOTALITEM2.4_2">#REF!</definedName>
    <definedName name="TOTALITEM2.4_20">#REF!</definedName>
    <definedName name="TOTALITEM2.4_21">#REF!</definedName>
    <definedName name="TOTALITEM2.4_22">#REF!</definedName>
    <definedName name="TOTALITEM2.4_23">#REF!</definedName>
    <definedName name="TOTALITEM2.4_24">#REF!</definedName>
    <definedName name="TOTALITEM2.4_25">#REF!</definedName>
    <definedName name="TOTALITEM2.4_26">#REF!</definedName>
    <definedName name="TOTALITEM2.4_27">#REF!</definedName>
    <definedName name="TOTALITEM2.4_28">#REF!</definedName>
    <definedName name="TOTALITEM2.4_29">#REF!</definedName>
    <definedName name="TOTALITEM2.4_3">#REF!</definedName>
    <definedName name="TOTALITEM2.4_30">#REF!</definedName>
    <definedName name="TOTALITEM2.4_31">#REF!</definedName>
    <definedName name="TOTALITEM2.4_32">#REF!</definedName>
    <definedName name="TOTALITEM2.4_33">#REF!</definedName>
    <definedName name="TOTALITEM2.4_34">#REF!</definedName>
    <definedName name="TOTALITEM2.4_35">#REF!</definedName>
    <definedName name="TOTALITEM2.4_36">#REF!</definedName>
    <definedName name="TOTALITEM2.4_37">#REF!</definedName>
    <definedName name="TOTALITEM2.4_38">#REF!</definedName>
    <definedName name="TOTALITEM2.4_39">#REF!</definedName>
    <definedName name="TOTALITEM2.4_4">#REF!</definedName>
    <definedName name="TOTALITEM2.4_40">#REF!</definedName>
    <definedName name="TOTALITEM2.4_41">#REF!</definedName>
    <definedName name="TOTALITEM2.4_42">#REF!</definedName>
    <definedName name="TOTALITEM2.4_43">#REF!</definedName>
    <definedName name="TOTALITEM2.4_44">#REF!</definedName>
    <definedName name="TOTALITEM2.4_45">#REF!</definedName>
    <definedName name="TOTALITEM2.4_46">#REF!</definedName>
    <definedName name="TOTALITEM2.4_47">#REF!</definedName>
    <definedName name="TOTALITEM2.4_48">#REF!</definedName>
    <definedName name="TOTALITEM2.4_49">#REF!</definedName>
    <definedName name="TOTALITEM2.4_5">#REF!</definedName>
    <definedName name="TOTALITEM2.4_50">#REF!</definedName>
    <definedName name="TOTALITEM2.4_51">#REF!</definedName>
    <definedName name="TOTALITEM2.4_52">#REF!</definedName>
    <definedName name="TOTALITEM2.4_53">#REF!</definedName>
    <definedName name="TOTALITEM2.4_54">#REF!</definedName>
    <definedName name="TOTALITEM2.4_55">#REF!</definedName>
    <definedName name="TOTALITEM2.4_56">#REF!</definedName>
    <definedName name="TOTALITEM2.4_57">#REF!</definedName>
    <definedName name="TOTALITEM2.4_58">#REF!</definedName>
    <definedName name="TOTALITEM2.4_59">#REF!</definedName>
    <definedName name="TOTALITEM2.4_60">#REF!</definedName>
    <definedName name="TOTALITEM2.4_61">#REF!</definedName>
    <definedName name="TOTALITEM2.4_62">#REF!</definedName>
    <definedName name="TOTALITEM2.4_63">#REF!</definedName>
    <definedName name="TOTALITEM2.4_64">#REF!</definedName>
    <definedName name="TOTALITEM2.4_65">#REF!</definedName>
    <definedName name="TOTALITEM2.4_66">#REF!</definedName>
    <definedName name="TOTALITEM2.4_67">#REF!</definedName>
    <definedName name="TOTALITEM2.4_68">#REF!</definedName>
    <definedName name="TOTALITEM2.4_69">#REF!</definedName>
    <definedName name="TOTALITEM2.4_70">#REF!</definedName>
    <definedName name="TOTALITEM2.4_71">#REF!</definedName>
    <definedName name="TOTALITEM2.4_72">#REF!</definedName>
    <definedName name="TOTALITEM2.4_73">#REF!</definedName>
    <definedName name="TOTALITEM2.4_74">#REF!</definedName>
    <definedName name="TOTALITEM2.4_75">#REF!</definedName>
    <definedName name="TOTALITEM2.4_76">#REF!</definedName>
    <definedName name="TOTALITEM2.4_78">#REF!</definedName>
    <definedName name="TOTALITEM2.4_79">#REF!</definedName>
    <definedName name="TOTALITEM2.4_9">#REF!</definedName>
    <definedName name="TOTALITEM2.5">#REF!</definedName>
    <definedName name="TOTALITEM2.5_1">#REF!</definedName>
    <definedName name="TOTALITEM2.5_10">#REF!</definedName>
    <definedName name="TOTALITEM2.5_11">#REF!</definedName>
    <definedName name="TOTALITEM2.5_12">#REF!</definedName>
    <definedName name="TOTALITEM2.5_13">#REF!</definedName>
    <definedName name="TOTALITEM2.5_14">#REF!</definedName>
    <definedName name="TOTALITEM2.5_15">#REF!</definedName>
    <definedName name="TOTALITEM2.5_16">#REF!</definedName>
    <definedName name="TOTALITEM2.5_17">#REF!</definedName>
    <definedName name="TOTALITEM2.5_18">#REF!</definedName>
    <definedName name="TOTALITEM2.5_19">#REF!</definedName>
    <definedName name="TOTALITEM2.5_2">#REF!</definedName>
    <definedName name="TOTALITEM2.5_20">#REF!</definedName>
    <definedName name="TOTALITEM2.5_21">#REF!</definedName>
    <definedName name="TOTALITEM2.5_22">#REF!</definedName>
    <definedName name="TOTALITEM2.5_23">#REF!</definedName>
    <definedName name="TOTALITEM2.5_24">#REF!</definedName>
    <definedName name="TOTALITEM2.5_25">#REF!</definedName>
    <definedName name="TOTALITEM2.5_26">#REF!</definedName>
    <definedName name="TOTALITEM2.5_27">#REF!</definedName>
    <definedName name="TOTALITEM2.5_28">#REF!</definedName>
    <definedName name="TOTALITEM2.5_29">#REF!</definedName>
    <definedName name="TOTALITEM2.5_3">#REF!</definedName>
    <definedName name="TOTALITEM2.5_30">#REF!</definedName>
    <definedName name="TOTALITEM2.5_31">#REF!</definedName>
    <definedName name="TOTALITEM2.5_32">#REF!</definedName>
    <definedName name="TOTALITEM2.5_33">#REF!</definedName>
    <definedName name="TOTALITEM2.5_34">#REF!</definedName>
    <definedName name="TOTALITEM2.5_35">#REF!</definedName>
    <definedName name="TOTALITEM2.5_36">#REF!</definedName>
    <definedName name="TOTALITEM2.5_37">#REF!</definedName>
    <definedName name="TOTALITEM2.5_38">#REF!</definedName>
    <definedName name="TOTALITEM2.5_39">#REF!</definedName>
    <definedName name="TOTALITEM2.5_4">#REF!</definedName>
    <definedName name="TOTALITEM2.5_40">#REF!</definedName>
    <definedName name="TOTALITEM2.5_41">#REF!</definedName>
    <definedName name="TOTALITEM2.5_42">#REF!</definedName>
    <definedName name="TOTALITEM2.5_43">#REF!</definedName>
    <definedName name="TOTALITEM2.5_44">#REF!</definedName>
    <definedName name="TOTALITEM2.5_45">#REF!</definedName>
    <definedName name="TOTALITEM2.5_46">#REF!</definedName>
    <definedName name="TOTALITEM2.5_47">#REF!</definedName>
    <definedName name="TOTALITEM2.5_48">#REF!</definedName>
    <definedName name="TOTALITEM2.5_49">#REF!</definedName>
    <definedName name="TOTALITEM2.5_5">#REF!</definedName>
    <definedName name="TOTALITEM2.5_50">#REF!</definedName>
    <definedName name="TOTALITEM2.5_51">#REF!</definedName>
    <definedName name="TOTALITEM2.5_52">#REF!</definedName>
    <definedName name="TOTALITEM2.5_53">#REF!</definedName>
    <definedName name="TOTALITEM2.5_54">#REF!</definedName>
    <definedName name="TOTALITEM2.5_55">#REF!</definedName>
    <definedName name="TOTALITEM2.5_56">#REF!</definedName>
    <definedName name="TOTALITEM2.5_57">#REF!</definedName>
    <definedName name="TOTALITEM2.5_58">#REF!</definedName>
    <definedName name="TOTALITEM2.5_59">#REF!</definedName>
    <definedName name="TOTALITEM2.5_60">#REF!</definedName>
    <definedName name="TOTALITEM2.5_61">#REF!</definedName>
    <definedName name="TOTALITEM2.5_62">#REF!</definedName>
    <definedName name="TOTALITEM2.5_63">#REF!</definedName>
    <definedName name="TOTALITEM2.5_64">#REF!</definedName>
    <definedName name="TOTALITEM2.5_65">#REF!</definedName>
    <definedName name="TOTALITEM2.5_66">#REF!</definedName>
    <definedName name="TOTALITEM2.5_67">#REF!</definedName>
    <definedName name="TOTALITEM2.5_68">#REF!</definedName>
    <definedName name="TOTALITEM2.5_69">#REF!</definedName>
    <definedName name="TOTALITEM2.5_70">#REF!</definedName>
    <definedName name="TOTALITEM2.5_71">#REF!</definedName>
    <definedName name="TOTALITEM2.5_72">#REF!</definedName>
    <definedName name="TOTALITEM2.5_73">#REF!</definedName>
    <definedName name="TOTALITEM2.5_74">#REF!</definedName>
    <definedName name="TOTALITEM2.5_75">#REF!</definedName>
    <definedName name="TOTALITEM2.5_76">#REF!</definedName>
    <definedName name="TOTALITEM2.5_78">#REF!</definedName>
    <definedName name="TOTALITEM2.5_79">#REF!</definedName>
    <definedName name="TOTALITEM2.5_9">#REF!</definedName>
    <definedName name="TOTALITEM2.6">#REF!</definedName>
    <definedName name="TOTALITEM2.6_1">#REF!</definedName>
    <definedName name="TOTALITEM2.6_10">#REF!</definedName>
    <definedName name="TOTALITEM2.6_11">#REF!</definedName>
    <definedName name="TOTALITEM2.6_12">#REF!</definedName>
    <definedName name="TOTALITEM2.6_13">#REF!</definedName>
    <definedName name="TOTALITEM2.6_14">#REF!</definedName>
    <definedName name="TOTALITEM2.6_15">#REF!</definedName>
    <definedName name="TOTALITEM2.6_16">#REF!</definedName>
    <definedName name="TOTALITEM2.6_17">#REF!</definedName>
    <definedName name="TOTALITEM2.6_18">#REF!</definedName>
    <definedName name="TOTALITEM2.6_19">#REF!</definedName>
    <definedName name="TOTALITEM2.6_2">#REF!</definedName>
    <definedName name="TOTALITEM2.6_20">#REF!</definedName>
    <definedName name="TOTALITEM2.6_21">#REF!</definedName>
    <definedName name="TOTALITEM2.6_22">#REF!</definedName>
    <definedName name="TOTALITEM2.6_23">#REF!</definedName>
    <definedName name="TOTALITEM2.6_24">#REF!</definedName>
    <definedName name="TOTALITEM2.6_25">#REF!</definedName>
    <definedName name="TOTALITEM2.6_26">#REF!</definedName>
    <definedName name="TOTALITEM2.6_27">#REF!</definedName>
    <definedName name="TOTALITEM2.6_28">#REF!</definedName>
    <definedName name="TOTALITEM2.6_29">#REF!</definedName>
    <definedName name="TOTALITEM2.6_3">#REF!</definedName>
    <definedName name="TOTALITEM2.6_30">#REF!</definedName>
    <definedName name="TOTALITEM2.6_31">#REF!</definedName>
    <definedName name="TOTALITEM2.6_32">#REF!</definedName>
    <definedName name="TOTALITEM2.6_33">#REF!</definedName>
    <definedName name="TOTALITEM2.6_34">#REF!</definedName>
    <definedName name="TOTALITEM2.6_35">#REF!</definedName>
    <definedName name="TOTALITEM2.6_36">#REF!</definedName>
    <definedName name="TOTALITEM2.6_37">#REF!</definedName>
    <definedName name="TOTALITEM2.6_38">#REF!</definedName>
    <definedName name="TOTALITEM2.6_39">#REF!</definedName>
    <definedName name="TOTALITEM2.6_4">#REF!</definedName>
    <definedName name="TOTALITEM2.6_40">#REF!</definedName>
    <definedName name="TOTALITEM2.6_41">#REF!</definedName>
    <definedName name="TOTALITEM2.6_42">#REF!</definedName>
    <definedName name="TOTALITEM2.6_43">#REF!</definedName>
    <definedName name="TOTALITEM2.6_44">#REF!</definedName>
    <definedName name="TOTALITEM2.6_45">#REF!</definedName>
    <definedName name="TOTALITEM2.6_46">#REF!</definedName>
    <definedName name="TOTALITEM2.6_47">#REF!</definedName>
    <definedName name="TOTALITEM2.6_48">#REF!</definedName>
    <definedName name="TOTALITEM2.6_49">#REF!</definedName>
    <definedName name="TOTALITEM2.6_5">#REF!</definedName>
    <definedName name="TOTALITEM2.6_50">#REF!</definedName>
    <definedName name="TOTALITEM2.6_51">#REF!</definedName>
    <definedName name="TOTALITEM2.6_52">#REF!</definedName>
    <definedName name="TOTALITEM2.6_53">#REF!</definedName>
    <definedName name="TOTALITEM2.6_54">#REF!</definedName>
    <definedName name="TOTALITEM2.6_55">#REF!</definedName>
    <definedName name="TOTALITEM2.6_56">#REF!</definedName>
    <definedName name="TOTALITEM2.6_57">#REF!</definedName>
    <definedName name="TOTALITEM2.6_58">#REF!</definedName>
    <definedName name="TOTALITEM2.6_59">#REF!</definedName>
    <definedName name="TOTALITEM2.6_60">#REF!</definedName>
    <definedName name="TOTALITEM2.6_61">#REF!</definedName>
    <definedName name="TOTALITEM2.6_62">#REF!</definedName>
    <definedName name="TOTALITEM2.6_63">#REF!</definedName>
    <definedName name="TOTALITEM2.6_64">#REF!</definedName>
    <definedName name="TOTALITEM2.6_65">#REF!</definedName>
    <definedName name="TOTALITEM2.6_66">#REF!</definedName>
    <definedName name="TOTALITEM2.6_67">#REF!</definedName>
    <definedName name="TOTALITEM2.6_68">#REF!</definedName>
    <definedName name="TOTALITEM2.6_69">#REF!</definedName>
    <definedName name="TOTALITEM2.6_70">#REF!</definedName>
    <definedName name="TOTALITEM2.6_71">#REF!</definedName>
    <definedName name="TOTALITEM2.6_72">#REF!</definedName>
    <definedName name="TOTALITEM2.6_73">#REF!</definedName>
    <definedName name="TOTALITEM2.6_74">#REF!</definedName>
    <definedName name="TOTALITEM2.6_75">#REF!</definedName>
    <definedName name="TOTALITEM2.6_76">#REF!</definedName>
    <definedName name="TOTALITEM2.6_78">#REF!</definedName>
    <definedName name="TOTALITEM2.6_79">#REF!</definedName>
    <definedName name="TOTALITEM2.6_9">#REF!</definedName>
    <definedName name="TOTALITEM2.7">#REF!</definedName>
    <definedName name="TOTALITEM2.7_1">#REF!</definedName>
    <definedName name="TOTALITEM2.7_10">#REF!</definedName>
    <definedName name="TOTALITEM2.7_11">#REF!</definedName>
    <definedName name="TOTALITEM2.7_12">#REF!</definedName>
    <definedName name="TOTALITEM2.7_13">#REF!</definedName>
    <definedName name="TOTALITEM2.7_14">#REF!</definedName>
    <definedName name="TOTALITEM2.7_15">#REF!</definedName>
    <definedName name="TOTALITEM2.7_16">#REF!</definedName>
    <definedName name="TOTALITEM2.7_17">#REF!</definedName>
    <definedName name="TOTALITEM2.7_18">#REF!</definedName>
    <definedName name="TOTALITEM2.7_19">#REF!</definedName>
    <definedName name="TOTALITEM2.7_2">#REF!</definedName>
    <definedName name="TOTALITEM2.7_20">#REF!</definedName>
    <definedName name="TOTALITEM2.7_21">#REF!</definedName>
    <definedName name="TOTALITEM2.7_22">#REF!</definedName>
    <definedName name="TOTALITEM2.7_23">#REF!</definedName>
    <definedName name="TOTALITEM2.7_24">#REF!</definedName>
    <definedName name="TOTALITEM2.7_25">#REF!</definedName>
    <definedName name="TOTALITEM2.7_26">#REF!</definedName>
    <definedName name="TOTALITEM2.7_27">#REF!</definedName>
    <definedName name="TOTALITEM2.7_28">#REF!</definedName>
    <definedName name="TOTALITEM2.7_29">#REF!</definedName>
    <definedName name="TOTALITEM2.7_3">#REF!</definedName>
    <definedName name="TOTALITEM2.7_30">#REF!</definedName>
    <definedName name="TOTALITEM2.7_31">#REF!</definedName>
    <definedName name="TOTALITEM2.7_32">#REF!</definedName>
    <definedName name="TOTALITEM2.7_33">#REF!</definedName>
    <definedName name="TOTALITEM2.7_34">#REF!</definedName>
    <definedName name="TOTALITEM2.7_35">#REF!</definedName>
    <definedName name="TOTALITEM2.7_36">#REF!</definedName>
    <definedName name="TOTALITEM2.7_37">#REF!</definedName>
    <definedName name="TOTALITEM2.7_38">#REF!</definedName>
    <definedName name="TOTALITEM2.7_39">#REF!</definedName>
    <definedName name="TOTALITEM2.7_4">#REF!</definedName>
    <definedName name="TOTALITEM2.7_40">#REF!</definedName>
    <definedName name="TOTALITEM2.7_41">#REF!</definedName>
    <definedName name="TOTALITEM2.7_42">#REF!</definedName>
    <definedName name="TOTALITEM2.7_43">#REF!</definedName>
    <definedName name="TOTALITEM2.7_44">#REF!</definedName>
    <definedName name="TOTALITEM2.7_45">#REF!</definedName>
    <definedName name="TOTALITEM2.7_46">#REF!</definedName>
    <definedName name="TOTALITEM2.7_47">#REF!</definedName>
    <definedName name="TOTALITEM2.7_48">#REF!</definedName>
    <definedName name="TOTALITEM2.7_49">#REF!</definedName>
    <definedName name="TOTALITEM2.7_5">#REF!</definedName>
    <definedName name="TOTALITEM2.7_50">#REF!</definedName>
    <definedName name="TOTALITEM2.7_51">#REF!</definedName>
    <definedName name="TOTALITEM2.7_52">#REF!</definedName>
    <definedName name="TOTALITEM2.7_53">#REF!</definedName>
    <definedName name="TOTALITEM2.7_54">#REF!</definedName>
    <definedName name="TOTALITEM2.7_55">#REF!</definedName>
    <definedName name="TOTALITEM2.7_56">#REF!</definedName>
    <definedName name="TOTALITEM2.7_57">#REF!</definedName>
    <definedName name="TOTALITEM2.7_58">#REF!</definedName>
    <definedName name="TOTALITEM2.7_59">#REF!</definedName>
    <definedName name="TOTALITEM2.7_60">#REF!</definedName>
    <definedName name="TOTALITEM2.7_61">#REF!</definedName>
    <definedName name="TOTALITEM2.7_62">#REF!</definedName>
    <definedName name="TOTALITEM2.7_63">#REF!</definedName>
    <definedName name="TOTALITEM2.7_64">#REF!</definedName>
    <definedName name="TOTALITEM2.7_65">#REF!</definedName>
    <definedName name="TOTALITEM2.7_66">#REF!</definedName>
    <definedName name="TOTALITEM2.7_67">#REF!</definedName>
    <definedName name="TOTALITEM2.7_68">#REF!</definedName>
    <definedName name="TOTALITEM2.7_69">#REF!</definedName>
    <definedName name="TOTALITEM2.7_70">#REF!</definedName>
    <definedName name="TOTALITEM2.7_71">#REF!</definedName>
    <definedName name="TOTALITEM2.7_72">#REF!</definedName>
    <definedName name="TOTALITEM2.7_73">#REF!</definedName>
    <definedName name="TOTALITEM2.7_74">#REF!</definedName>
    <definedName name="TOTALITEM2.7_75">#REF!</definedName>
    <definedName name="TOTALITEM2.7_76">#REF!</definedName>
    <definedName name="TOTALITEM2.7_78">#REF!</definedName>
    <definedName name="TOTALITEM2.7_79">#REF!</definedName>
    <definedName name="TOTALITEM2.7_9">#REF!</definedName>
    <definedName name="TOTALITEM3.1.1">#REF!</definedName>
    <definedName name="TOTALITEM3.1.1_1">#REF!</definedName>
    <definedName name="TOTALITEM3.1.1_10">#REF!</definedName>
    <definedName name="TOTALITEM3.1.1_11">#REF!</definedName>
    <definedName name="TOTALITEM3.1.1_12">#REF!</definedName>
    <definedName name="TOTALITEM3.1.1_13">#REF!</definedName>
    <definedName name="TOTALITEM3.1.1_14">#REF!</definedName>
    <definedName name="TOTALITEM3.1.1_15">#REF!</definedName>
    <definedName name="TOTALITEM3.1.1_16">#REF!</definedName>
    <definedName name="TOTALITEM3.1.1_17">#REF!</definedName>
    <definedName name="TOTALITEM3.1.1_18">#REF!</definedName>
    <definedName name="TOTALITEM3.1.1_19">#REF!</definedName>
    <definedName name="TOTALITEM3.1.1_2">#REF!</definedName>
    <definedName name="TOTALITEM3.1.1_20">#REF!</definedName>
    <definedName name="TOTALITEM3.1.1_21">#REF!</definedName>
    <definedName name="TOTALITEM3.1.1_22">#REF!</definedName>
    <definedName name="TOTALITEM3.1.1_23">#REF!</definedName>
    <definedName name="TOTALITEM3.1.1_24">#REF!</definedName>
    <definedName name="TOTALITEM3.1.1_25">#REF!</definedName>
    <definedName name="TOTALITEM3.1.1_26">#REF!</definedName>
    <definedName name="TOTALITEM3.1.1_27">#REF!</definedName>
    <definedName name="TOTALITEM3.1.1_28">#REF!</definedName>
    <definedName name="TOTALITEM3.1.1_29">#REF!</definedName>
    <definedName name="TOTALITEM3.1.1_3">#REF!</definedName>
    <definedName name="TOTALITEM3.1.1_30">#REF!</definedName>
    <definedName name="TOTALITEM3.1.1_31">#REF!</definedName>
    <definedName name="TOTALITEM3.1.1_32">#REF!</definedName>
    <definedName name="TOTALITEM3.1.1_33">#REF!</definedName>
    <definedName name="TOTALITEM3.1.1_34">#REF!</definedName>
    <definedName name="TOTALITEM3.1.1_35">#REF!</definedName>
    <definedName name="TOTALITEM3.1.1_36">#REF!</definedName>
    <definedName name="TOTALITEM3.1.1_37">#REF!</definedName>
    <definedName name="TOTALITEM3.1.1_38">#REF!</definedName>
    <definedName name="TOTALITEM3.1.1_39">#REF!</definedName>
    <definedName name="TOTALITEM3.1.1_4">#REF!</definedName>
    <definedName name="TOTALITEM3.1.1_40">#REF!</definedName>
    <definedName name="TOTALITEM3.1.1_41">#REF!</definedName>
    <definedName name="TOTALITEM3.1.1_42">#REF!</definedName>
    <definedName name="TOTALITEM3.1.1_43">#REF!</definedName>
    <definedName name="TOTALITEM3.1.1_44">#REF!</definedName>
    <definedName name="TOTALITEM3.1.1_45">#REF!</definedName>
    <definedName name="TOTALITEM3.1.1_46">#REF!</definedName>
    <definedName name="TOTALITEM3.1.1_47">#REF!</definedName>
    <definedName name="TOTALITEM3.1.1_48">#REF!</definedName>
    <definedName name="TOTALITEM3.1.1_49">#REF!</definedName>
    <definedName name="TOTALITEM3.1.1_5">#REF!</definedName>
    <definedName name="TOTALITEM3.1.1_50">#REF!</definedName>
    <definedName name="TOTALITEM3.1.1_51">#REF!</definedName>
    <definedName name="TOTALITEM3.1.1_52">#REF!</definedName>
    <definedName name="TOTALITEM3.1.1_53">#REF!</definedName>
    <definedName name="TOTALITEM3.1.1_54">#REF!</definedName>
    <definedName name="TOTALITEM3.1.1_55">#REF!</definedName>
    <definedName name="TOTALITEM3.1.1_56">#REF!</definedName>
    <definedName name="TOTALITEM3.1.1_57">#REF!</definedName>
    <definedName name="TOTALITEM3.1.1_58">#REF!</definedName>
    <definedName name="TOTALITEM3.1.1_59">#REF!</definedName>
    <definedName name="TOTALITEM3.1.1_60">#REF!</definedName>
    <definedName name="TOTALITEM3.1.1_61">#REF!</definedName>
    <definedName name="TOTALITEM3.1.1_62">#REF!</definedName>
    <definedName name="TOTALITEM3.1.1_63">#REF!</definedName>
    <definedName name="TOTALITEM3.1.1_64">#REF!</definedName>
    <definedName name="TOTALITEM3.1.1_65">#REF!</definedName>
    <definedName name="TOTALITEM3.1.1_66">#REF!</definedName>
    <definedName name="TOTALITEM3.1.1_67">#REF!</definedName>
    <definedName name="TOTALITEM3.1.1_68">#REF!</definedName>
    <definedName name="TOTALITEM3.1.1_69">#REF!</definedName>
    <definedName name="TOTALITEM3.1.1_70">#REF!</definedName>
    <definedName name="TOTALITEM3.1.1_71">#REF!</definedName>
    <definedName name="TOTALITEM3.1.1_72">#REF!</definedName>
    <definedName name="TOTALITEM3.1.1_73">#REF!</definedName>
    <definedName name="TOTALITEM3.1.1_74">#REF!</definedName>
    <definedName name="TOTALITEM3.1.1_75">#REF!</definedName>
    <definedName name="TOTALITEM3.1.1_76">#REF!</definedName>
    <definedName name="TOTALITEM3.1.1_78">#REF!</definedName>
    <definedName name="TOTALITEM3.1.1_79">#REF!</definedName>
    <definedName name="TOTALITEM3.1.1_9">#REF!</definedName>
    <definedName name="TOTALITEM3.1.2">#REF!</definedName>
    <definedName name="TOTALITEM3.1.2_1">#REF!</definedName>
    <definedName name="TOTALITEM3.1.2_10">#REF!</definedName>
    <definedName name="TOTALITEM3.1.2_11">#REF!</definedName>
    <definedName name="TOTALITEM3.1.2_12">#REF!</definedName>
    <definedName name="TOTALITEM3.1.2_13">#REF!</definedName>
    <definedName name="TOTALITEM3.1.2_14">#REF!</definedName>
    <definedName name="TOTALITEM3.1.2_15">#REF!</definedName>
    <definedName name="TOTALITEM3.1.2_16">#REF!</definedName>
    <definedName name="TOTALITEM3.1.2_17">#REF!</definedName>
    <definedName name="TOTALITEM3.1.2_18">#REF!</definedName>
    <definedName name="TOTALITEM3.1.2_19">#REF!</definedName>
    <definedName name="TOTALITEM3.1.2_2">#REF!</definedName>
    <definedName name="TOTALITEM3.1.2_20">#REF!</definedName>
    <definedName name="TOTALITEM3.1.2_21">#REF!</definedName>
    <definedName name="TOTALITEM3.1.2_22">#REF!</definedName>
    <definedName name="TOTALITEM3.1.2_23">#REF!</definedName>
    <definedName name="TOTALITEM3.1.2_24">#REF!</definedName>
    <definedName name="TOTALITEM3.1.2_25">#REF!</definedName>
    <definedName name="TOTALITEM3.1.2_26">#REF!</definedName>
    <definedName name="TOTALITEM3.1.2_27">#REF!</definedName>
    <definedName name="TOTALITEM3.1.2_28">#REF!</definedName>
    <definedName name="TOTALITEM3.1.2_29">#REF!</definedName>
    <definedName name="TOTALITEM3.1.2_3">#REF!</definedName>
    <definedName name="TOTALITEM3.1.2_30">#REF!</definedName>
    <definedName name="TOTALITEM3.1.2_31">#REF!</definedName>
    <definedName name="TOTALITEM3.1.2_32">#REF!</definedName>
    <definedName name="TOTALITEM3.1.2_33">#REF!</definedName>
    <definedName name="TOTALITEM3.1.2_34">#REF!</definedName>
    <definedName name="TOTALITEM3.1.2_35">#REF!</definedName>
    <definedName name="TOTALITEM3.1.2_36">#REF!</definedName>
    <definedName name="TOTALITEM3.1.2_37">#REF!</definedName>
    <definedName name="TOTALITEM3.1.2_38">#REF!</definedName>
    <definedName name="TOTALITEM3.1.2_39">#REF!</definedName>
    <definedName name="TOTALITEM3.1.2_4">#REF!</definedName>
    <definedName name="TOTALITEM3.1.2_40">#REF!</definedName>
    <definedName name="TOTALITEM3.1.2_41">#REF!</definedName>
    <definedName name="TOTALITEM3.1.2_42">#REF!</definedName>
    <definedName name="TOTALITEM3.1.2_43">#REF!</definedName>
    <definedName name="TOTALITEM3.1.2_44">#REF!</definedName>
    <definedName name="TOTALITEM3.1.2_45">#REF!</definedName>
    <definedName name="TOTALITEM3.1.2_46">#REF!</definedName>
    <definedName name="TOTALITEM3.1.2_47">#REF!</definedName>
    <definedName name="TOTALITEM3.1.2_48">#REF!</definedName>
    <definedName name="TOTALITEM3.1.2_49">#REF!</definedName>
    <definedName name="TOTALITEM3.1.2_5">#REF!</definedName>
    <definedName name="TOTALITEM3.1.2_50">#REF!</definedName>
    <definedName name="TOTALITEM3.1.2_51">#REF!</definedName>
    <definedName name="TOTALITEM3.1.2_52">#REF!</definedName>
    <definedName name="TOTALITEM3.1.2_53">#REF!</definedName>
    <definedName name="TOTALITEM3.1.2_54">#REF!</definedName>
    <definedName name="TOTALITEM3.1.2_55">#REF!</definedName>
    <definedName name="TOTALITEM3.1.2_56">#REF!</definedName>
    <definedName name="TOTALITEM3.1.2_57">#REF!</definedName>
    <definedName name="TOTALITEM3.1.2_58">#REF!</definedName>
    <definedName name="TOTALITEM3.1.2_59">#REF!</definedName>
    <definedName name="TOTALITEM3.1.2_60">#REF!</definedName>
    <definedName name="TOTALITEM3.1.2_61">#REF!</definedName>
    <definedName name="TOTALITEM3.1.2_62">#REF!</definedName>
    <definedName name="TOTALITEM3.1.2_63">#REF!</definedName>
    <definedName name="TOTALITEM3.1.2_64">#REF!</definedName>
    <definedName name="TOTALITEM3.1.2_65">#REF!</definedName>
    <definedName name="TOTALITEM3.1.2_66">#REF!</definedName>
    <definedName name="TOTALITEM3.1.2_67">#REF!</definedName>
    <definedName name="TOTALITEM3.1.2_68">#REF!</definedName>
    <definedName name="TOTALITEM3.1.2_69">#REF!</definedName>
    <definedName name="TOTALITEM3.1.2_70">#REF!</definedName>
    <definedName name="TOTALITEM3.1.2_71">#REF!</definedName>
    <definedName name="TOTALITEM3.1.2_72">#REF!</definedName>
    <definedName name="TOTALITEM3.1.2_73">#REF!</definedName>
    <definedName name="TOTALITEM3.1.2_74">#REF!</definedName>
    <definedName name="TOTALITEM3.1.2_75">#REF!</definedName>
    <definedName name="TOTALITEM3.1.2_76">#REF!</definedName>
    <definedName name="TOTALITEM3.1.2_78">#REF!</definedName>
    <definedName name="TOTALITEM3.1.2_79">#REF!</definedName>
    <definedName name="TOTALITEM3.1.2_9">#REF!</definedName>
    <definedName name="TOTALITEM3.2">#REF!</definedName>
    <definedName name="TOTALITEM3.2_1">#REF!</definedName>
    <definedName name="TOTALITEM3.2_10">#REF!</definedName>
    <definedName name="TOTALITEM3.2_11">#REF!</definedName>
    <definedName name="TOTALITEM3.2_12">#REF!</definedName>
    <definedName name="TOTALITEM3.2_13">#REF!</definedName>
    <definedName name="TOTALITEM3.2_14">#REF!</definedName>
    <definedName name="TOTALITEM3.2_15">#REF!</definedName>
    <definedName name="TOTALITEM3.2_16">#REF!</definedName>
    <definedName name="TOTALITEM3.2_17">#REF!</definedName>
    <definedName name="TOTALITEM3.2_18">#REF!</definedName>
    <definedName name="TOTALITEM3.2_19">#REF!</definedName>
    <definedName name="TOTALITEM3.2_2">#REF!</definedName>
    <definedName name="TOTALITEM3.2_20">#REF!</definedName>
    <definedName name="TOTALITEM3.2_21">#REF!</definedName>
    <definedName name="TOTALITEM3.2_22">#REF!</definedName>
    <definedName name="TOTALITEM3.2_23">#REF!</definedName>
    <definedName name="TOTALITEM3.2_24">#REF!</definedName>
    <definedName name="TOTALITEM3.2_25">#REF!</definedName>
    <definedName name="TOTALITEM3.2_26">#REF!</definedName>
    <definedName name="TOTALITEM3.2_27">#REF!</definedName>
    <definedName name="TOTALITEM3.2_28">#REF!</definedName>
    <definedName name="TOTALITEM3.2_29">#REF!</definedName>
    <definedName name="TOTALITEM3.2_3">#REF!</definedName>
    <definedName name="TOTALITEM3.2_30">#REF!</definedName>
    <definedName name="TOTALITEM3.2_31">#REF!</definedName>
    <definedName name="TOTALITEM3.2_32">#REF!</definedName>
    <definedName name="TOTALITEM3.2_33">#REF!</definedName>
    <definedName name="TOTALITEM3.2_34">#REF!</definedName>
    <definedName name="TOTALITEM3.2_35">#REF!</definedName>
    <definedName name="TOTALITEM3.2_36">#REF!</definedName>
    <definedName name="TOTALITEM3.2_37">#REF!</definedName>
    <definedName name="TOTALITEM3.2_38">#REF!</definedName>
    <definedName name="TOTALITEM3.2_39">#REF!</definedName>
    <definedName name="TOTALITEM3.2_4">#REF!</definedName>
    <definedName name="TOTALITEM3.2_40">#REF!</definedName>
    <definedName name="TOTALITEM3.2_41">#REF!</definedName>
    <definedName name="TOTALITEM3.2_42">#REF!</definedName>
    <definedName name="TOTALITEM3.2_43">#REF!</definedName>
    <definedName name="TOTALITEM3.2_44">#REF!</definedName>
    <definedName name="TOTALITEM3.2_45">#REF!</definedName>
    <definedName name="TOTALITEM3.2_46">#REF!</definedName>
    <definedName name="TOTALITEM3.2_47">#REF!</definedName>
    <definedName name="TOTALITEM3.2_48">#REF!</definedName>
    <definedName name="TOTALITEM3.2_49">#REF!</definedName>
    <definedName name="TOTALITEM3.2_5">#REF!</definedName>
    <definedName name="TOTALITEM3.2_50">#REF!</definedName>
    <definedName name="TOTALITEM3.2_51">#REF!</definedName>
    <definedName name="TOTALITEM3.2_52">#REF!</definedName>
    <definedName name="TOTALITEM3.2_53">#REF!</definedName>
    <definedName name="TOTALITEM3.2_54">#REF!</definedName>
    <definedName name="TOTALITEM3.2_55">#REF!</definedName>
    <definedName name="TOTALITEM3.2_56">#REF!</definedName>
    <definedName name="TOTALITEM3.2_57">#REF!</definedName>
    <definedName name="TOTALITEM3.2_58">#REF!</definedName>
    <definedName name="TOTALITEM3.2_59">#REF!</definedName>
    <definedName name="TOTALITEM3.2_60">#REF!</definedName>
    <definedName name="TOTALITEM3.2_61">#REF!</definedName>
    <definedName name="TOTALITEM3.2_62">#REF!</definedName>
    <definedName name="TOTALITEM3.2_63">#REF!</definedName>
    <definedName name="TOTALITEM3.2_64">#REF!</definedName>
    <definedName name="TOTALITEM3.2_65">#REF!</definedName>
    <definedName name="TOTALITEM3.2_66">#REF!</definedName>
    <definedName name="TOTALITEM3.2_67">#REF!</definedName>
    <definedName name="TOTALITEM3.2_68">#REF!</definedName>
    <definedName name="TOTALITEM3.2_69">#REF!</definedName>
    <definedName name="TOTALITEM3.2_70">#REF!</definedName>
    <definedName name="TOTALITEM3.2_71">#REF!</definedName>
    <definedName name="TOTALITEM3.2_72">#REF!</definedName>
    <definedName name="TOTALITEM3.2_73">#REF!</definedName>
    <definedName name="TOTALITEM3.2_74">#REF!</definedName>
    <definedName name="TOTALITEM3.2_75">#REF!</definedName>
    <definedName name="TOTALITEM3.2_76">#REF!</definedName>
    <definedName name="TOTALITEM3.2_78">#REF!</definedName>
    <definedName name="TOTALITEM3.2_79">#REF!</definedName>
    <definedName name="TOTALITEM3.2_9">#REF!</definedName>
    <definedName name="TOTALITEM3.3">#REF!</definedName>
    <definedName name="TOTALITEM3.3_1">#REF!</definedName>
    <definedName name="TOTALITEM3.3_10">#REF!</definedName>
    <definedName name="TOTALITEM3.3_11">#REF!</definedName>
    <definedName name="TOTALITEM3.3_12">#REF!</definedName>
    <definedName name="TOTALITEM3.3_13">#REF!</definedName>
    <definedName name="TOTALITEM3.3_14">#REF!</definedName>
    <definedName name="TOTALITEM3.3_15">#REF!</definedName>
    <definedName name="TOTALITEM3.3_16">#REF!</definedName>
    <definedName name="TOTALITEM3.3_17">#REF!</definedName>
    <definedName name="TOTALITEM3.3_18">#REF!</definedName>
    <definedName name="TOTALITEM3.3_19">#REF!</definedName>
    <definedName name="TOTALITEM3.3_2">#REF!</definedName>
    <definedName name="TOTALITEM3.3_20">#REF!</definedName>
    <definedName name="TOTALITEM3.3_21">#REF!</definedName>
    <definedName name="TOTALITEM3.3_22">#REF!</definedName>
    <definedName name="TOTALITEM3.3_23">#REF!</definedName>
    <definedName name="TOTALITEM3.3_24">#REF!</definedName>
    <definedName name="TOTALITEM3.3_25">#REF!</definedName>
    <definedName name="TOTALITEM3.3_26">#REF!</definedName>
    <definedName name="TOTALITEM3.3_27">#REF!</definedName>
    <definedName name="TOTALITEM3.3_28">#REF!</definedName>
    <definedName name="TOTALITEM3.3_29">#REF!</definedName>
    <definedName name="TOTALITEM3.3_3">#REF!</definedName>
    <definedName name="TOTALITEM3.3_30">#REF!</definedName>
    <definedName name="TOTALITEM3.3_31">#REF!</definedName>
    <definedName name="TOTALITEM3.3_32">#REF!</definedName>
    <definedName name="TOTALITEM3.3_33">#REF!</definedName>
    <definedName name="TOTALITEM3.3_34">#REF!</definedName>
    <definedName name="TOTALITEM3.3_35">#REF!</definedName>
    <definedName name="TOTALITEM3.3_36">#REF!</definedName>
    <definedName name="TOTALITEM3.3_37">#REF!</definedName>
    <definedName name="TOTALITEM3.3_38">#REF!</definedName>
    <definedName name="TOTALITEM3.3_39">#REF!</definedName>
    <definedName name="TOTALITEM3.3_4">#REF!</definedName>
    <definedName name="TOTALITEM3.3_40">#REF!</definedName>
    <definedName name="TOTALITEM3.3_41">#REF!</definedName>
    <definedName name="TOTALITEM3.3_42">#REF!</definedName>
    <definedName name="TOTALITEM3.3_43">#REF!</definedName>
    <definedName name="TOTALITEM3.3_44">#REF!</definedName>
    <definedName name="TOTALITEM3.3_45">#REF!</definedName>
    <definedName name="TOTALITEM3.3_46">#REF!</definedName>
    <definedName name="TOTALITEM3.3_47">#REF!</definedName>
    <definedName name="TOTALITEM3.3_48">#REF!</definedName>
    <definedName name="TOTALITEM3.3_49">#REF!</definedName>
    <definedName name="TOTALITEM3.3_5">#REF!</definedName>
    <definedName name="TOTALITEM3.3_50">#REF!</definedName>
    <definedName name="TOTALITEM3.3_51">#REF!</definedName>
    <definedName name="TOTALITEM3.3_52">#REF!</definedName>
    <definedName name="TOTALITEM3.3_53">#REF!</definedName>
    <definedName name="TOTALITEM3.3_54">#REF!</definedName>
    <definedName name="TOTALITEM3.3_55">#REF!</definedName>
    <definedName name="TOTALITEM3.3_56">#REF!</definedName>
    <definedName name="TOTALITEM3.3_57">#REF!</definedName>
    <definedName name="TOTALITEM3.3_58">#REF!</definedName>
    <definedName name="TOTALITEM3.3_59">#REF!</definedName>
    <definedName name="TOTALITEM3.3_60">#REF!</definedName>
    <definedName name="TOTALITEM3.3_61">#REF!</definedName>
    <definedName name="TOTALITEM3.3_62">#REF!</definedName>
    <definedName name="TOTALITEM3.3_63">#REF!</definedName>
    <definedName name="TOTALITEM3.3_64">#REF!</definedName>
    <definedName name="TOTALITEM3.3_65">#REF!</definedName>
    <definedName name="TOTALITEM3.3_66">#REF!</definedName>
    <definedName name="TOTALITEM3.3_67">#REF!</definedName>
    <definedName name="TOTALITEM3.3_68">#REF!</definedName>
    <definedName name="TOTALITEM3.3_69">#REF!</definedName>
    <definedName name="TOTALITEM3.3_70">#REF!</definedName>
    <definedName name="TOTALITEM3.3_71">#REF!</definedName>
    <definedName name="TOTALITEM3.3_72">#REF!</definedName>
    <definedName name="TOTALITEM3.3_73">#REF!</definedName>
    <definedName name="TOTALITEM3.3_74">#REF!</definedName>
    <definedName name="TOTALITEM3.3_75">#REF!</definedName>
    <definedName name="TOTALITEM3.3_76">#REF!</definedName>
    <definedName name="TOTALITEM3.3_78">#REF!</definedName>
    <definedName name="TOTALITEM3.3_79">#REF!</definedName>
    <definedName name="TOTALITEM3.3_9">#REF!</definedName>
    <definedName name="TOTALITEM3.4.1">#REF!</definedName>
    <definedName name="TOTALITEM3.4.1_1">#REF!</definedName>
    <definedName name="TOTALITEM3.4.1_10">#REF!</definedName>
    <definedName name="TOTALITEM3.4.1_11">#REF!</definedName>
    <definedName name="TOTALITEM3.4.1_12">#REF!</definedName>
    <definedName name="TOTALITEM3.4.1_13">#REF!</definedName>
    <definedName name="TOTALITEM3.4.1_14">#REF!</definedName>
    <definedName name="TOTALITEM3.4.1_15">#REF!</definedName>
    <definedName name="TOTALITEM3.4.1_16">#REF!</definedName>
    <definedName name="TOTALITEM3.4.1_17">#REF!</definedName>
    <definedName name="TOTALITEM3.4.1_18">#REF!</definedName>
    <definedName name="TOTALITEM3.4.1_19">#REF!</definedName>
    <definedName name="TOTALITEM3.4.1_2">#REF!</definedName>
    <definedName name="TOTALITEM3.4.1_20">#REF!</definedName>
    <definedName name="TOTALITEM3.4.1_21">#REF!</definedName>
    <definedName name="TOTALITEM3.4.1_22">#REF!</definedName>
    <definedName name="TOTALITEM3.4.1_23">#REF!</definedName>
    <definedName name="TOTALITEM3.4.1_24">#REF!</definedName>
    <definedName name="TOTALITEM3.4.1_25">#REF!</definedName>
    <definedName name="TOTALITEM3.4.1_26">#REF!</definedName>
    <definedName name="TOTALITEM3.4.1_27">#REF!</definedName>
    <definedName name="TOTALITEM3.4.1_28">#REF!</definedName>
    <definedName name="TOTALITEM3.4.1_29">#REF!</definedName>
    <definedName name="TOTALITEM3.4.1_3">#REF!</definedName>
    <definedName name="TOTALITEM3.4.1_30">#REF!</definedName>
    <definedName name="TOTALITEM3.4.1_31">#REF!</definedName>
    <definedName name="TOTALITEM3.4.1_32">#REF!</definedName>
    <definedName name="TOTALITEM3.4.1_33">#REF!</definedName>
    <definedName name="TOTALITEM3.4.1_34">#REF!</definedName>
    <definedName name="TOTALITEM3.4.1_35">#REF!</definedName>
    <definedName name="TOTALITEM3.4.1_36">#REF!</definedName>
    <definedName name="TOTALITEM3.4.1_37">#REF!</definedName>
    <definedName name="TOTALITEM3.4.1_38">#REF!</definedName>
    <definedName name="TOTALITEM3.4.1_39">#REF!</definedName>
    <definedName name="TOTALITEM3.4.1_4">#REF!</definedName>
    <definedName name="TOTALITEM3.4.1_40">#REF!</definedName>
    <definedName name="TOTALITEM3.4.1_41">#REF!</definedName>
    <definedName name="TOTALITEM3.4.1_42">#REF!</definedName>
    <definedName name="TOTALITEM3.4.1_43">#REF!</definedName>
    <definedName name="TOTALITEM3.4.1_44">#REF!</definedName>
    <definedName name="TOTALITEM3.4.1_45">#REF!</definedName>
    <definedName name="TOTALITEM3.4.1_46">#REF!</definedName>
    <definedName name="TOTALITEM3.4.1_47">#REF!</definedName>
    <definedName name="TOTALITEM3.4.1_48">#REF!</definedName>
    <definedName name="TOTALITEM3.4.1_49">#REF!</definedName>
    <definedName name="TOTALITEM3.4.1_5">#REF!</definedName>
    <definedName name="TOTALITEM3.4.1_50">#REF!</definedName>
    <definedName name="TOTALITEM3.4.1_51">#REF!</definedName>
    <definedName name="TOTALITEM3.4.1_52">#REF!</definedName>
    <definedName name="TOTALITEM3.4.1_53">#REF!</definedName>
    <definedName name="TOTALITEM3.4.1_54">#REF!</definedName>
    <definedName name="TOTALITEM3.4.1_55">#REF!</definedName>
    <definedName name="TOTALITEM3.4.1_56">#REF!</definedName>
    <definedName name="TOTALITEM3.4.1_57">#REF!</definedName>
    <definedName name="TOTALITEM3.4.1_58">#REF!</definedName>
    <definedName name="TOTALITEM3.4.1_59">#REF!</definedName>
    <definedName name="TOTALITEM3.4.1_60">#REF!</definedName>
    <definedName name="TOTALITEM3.4.1_61">#REF!</definedName>
    <definedName name="TOTALITEM3.4.1_62">#REF!</definedName>
    <definedName name="TOTALITEM3.4.1_63">#REF!</definedName>
    <definedName name="TOTALITEM3.4.1_64">#REF!</definedName>
    <definedName name="TOTALITEM3.4.1_65">#REF!</definedName>
    <definedName name="TOTALITEM3.4.1_66">#REF!</definedName>
    <definedName name="TOTALITEM3.4.1_67">#REF!</definedName>
    <definedName name="TOTALITEM3.4.1_68">#REF!</definedName>
    <definedName name="TOTALITEM3.4.1_69">#REF!</definedName>
    <definedName name="TOTALITEM3.4.1_70">#REF!</definedName>
    <definedName name="TOTALITEM3.4.1_71">#REF!</definedName>
    <definedName name="TOTALITEM3.4.1_72">#REF!</definedName>
    <definedName name="TOTALITEM3.4.1_73">#REF!</definedName>
    <definedName name="TOTALITEM3.4.1_74">#REF!</definedName>
    <definedName name="TOTALITEM3.4.1_75">#REF!</definedName>
    <definedName name="TOTALITEM3.4.1_76">#REF!</definedName>
    <definedName name="TOTALITEM3.4.1_78">#REF!</definedName>
    <definedName name="TOTALITEM3.4.1_79">#REF!</definedName>
    <definedName name="TOTALITEM3.4.1_9">#REF!</definedName>
    <definedName name="TOTALITEM3.4.2">#REF!</definedName>
    <definedName name="TOTALITEM3.4.2_1">#REF!</definedName>
    <definedName name="TOTALITEM3.4.2_10">#REF!</definedName>
    <definedName name="TOTALITEM3.4.2_11">#REF!</definedName>
    <definedName name="TOTALITEM3.4.2_12">#REF!</definedName>
    <definedName name="TOTALITEM3.4.2_13">#REF!</definedName>
    <definedName name="TOTALITEM3.4.2_14">#REF!</definedName>
    <definedName name="TOTALITEM3.4.2_15">#REF!</definedName>
    <definedName name="TOTALITEM3.4.2_16">#REF!</definedName>
    <definedName name="TOTALITEM3.4.2_17">#REF!</definedName>
    <definedName name="TOTALITEM3.4.2_18">#REF!</definedName>
    <definedName name="TOTALITEM3.4.2_19">#REF!</definedName>
    <definedName name="TOTALITEM3.4.2_2">#REF!</definedName>
    <definedName name="TOTALITEM3.4.2_20">#REF!</definedName>
    <definedName name="TOTALITEM3.4.2_21">#REF!</definedName>
    <definedName name="TOTALITEM3.4.2_22">#REF!</definedName>
    <definedName name="TOTALITEM3.4.2_23">#REF!</definedName>
    <definedName name="TOTALITEM3.4.2_24">#REF!</definedName>
    <definedName name="TOTALITEM3.4.2_25">#REF!</definedName>
    <definedName name="TOTALITEM3.4.2_26">#REF!</definedName>
    <definedName name="TOTALITEM3.4.2_27">#REF!</definedName>
    <definedName name="TOTALITEM3.4.2_28">#REF!</definedName>
    <definedName name="TOTALITEM3.4.2_29">#REF!</definedName>
    <definedName name="TOTALITEM3.4.2_3">#REF!</definedName>
    <definedName name="TOTALITEM3.4.2_30">#REF!</definedName>
    <definedName name="TOTALITEM3.4.2_31">#REF!</definedName>
    <definedName name="TOTALITEM3.4.2_32">#REF!</definedName>
    <definedName name="TOTALITEM3.4.2_33">#REF!</definedName>
    <definedName name="TOTALITEM3.4.2_34">#REF!</definedName>
    <definedName name="TOTALITEM3.4.2_35">#REF!</definedName>
    <definedName name="TOTALITEM3.4.2_36">#REF!</definedName>
    <definedName name="TOTALITEM3.4.2_37">#REF!</definedName>
    <definedName name="TOTALITEM3.4.2_38">#REF!</definedName>
    <definedName name="TOTALITEM3.4.2_39">#REF!</definedName>
    <definedName name="TOTALITEM3.4.2_4">#REF!</definedName>
    <definedName name="TOTALITEM3.4.2_40">#REF!</definedName>
    <definedName name="TOTALITEM3.4.2_41">#REF!</definedName>
    <definedName name="TOTALITEM3.4.2_42">#REF!</definedName>
    <definedName name="TOTALITEM3.4.2_43">#REF!</definedName>
    <definedName name="TOTALITEM3.4.2_44">#REF!</definedName>
    <definedName name="TOTALITEM3.4.2_45">#REF!</definedName>
    <definedName name="TOTALITEM3.4.2_46">#REF!</definedName>
    <definedName name="TOTALITEM3.4.2_47">#REF!</definedName>
    <definedName name="TOTALITEM3.4.2_48">#REF!</definedName>
    <definedName name="TOTALITEM3.4.2_49">#REF!</definedName>
    <definedName name="TOTALITEM3.4.2_5">#REF!</definedName>
    <definedName name="TOTALITEM3.4.2_50">#REF!</definedName>
    <definedName name="TOTALITEM3.4.2_51">#REF!</definedName>
    <definedName name="TOTALITEM3.4.2_52">#REF!</definedName>
    <definedName name="TOTALITEM3.4.2_53">#REF!</definedName>
    <definedName name="TOTALITEM3.4.2_54">#REF!</definedName>
    <definedName name="TOTALITEM3.4.2_55">#REF!</definedName>
    <definedName name="TOTALITEM3.4.2_56">#REF!</definedName>
    <definedName name="TOTALITEM3.4.2_57">#REF!</definedName>
    <definedName name="TOTALITEM3.4.2_58">#REF!</definedName>
    <definedName name="TOTALITEM3.4.2_59">#REF!</definedName>
    <definedName name="TOTALITEM3.4.2_60">#REF!</definedName>
    <definedName name="TOTALITEM3.4.2_61">#REF!</definedName>
    <definedName name="TOTALITEM3.4.2_62">#REF!</definedName>
    <definedName name="TOTALITEM3.4.2_63">#REF!</definedName>
    <definedName name="TOTALITEM3.4.2_64">#REF!</definedName>
    <definedName name="TOTALITEM3.4.2_65">#REF!</definedName>
    <definedName name="TOTALITEM3.4.2_66">#REF!</definedName>
    <definedName name="TOTALITEM3.4.2_67">#REF!</definedName>
    <definedName name="TOTALITEM3.4.2_68">#REF!</definedName>
    <definedName name="TOTALITEM3.4.2_69">#REF!</definedName>
    <definedName name="TOTALITEM3.4.2_70">#REF!</definedName>
    <definedName name="TOTALITEM3.4.2_71">#REF!</definedName>
    <definedName name="TOTALITEM3.4.2_72">#REF!</definedName>
    <definedName name="TOTALITEM3.4.2_73">#REF!</definedName>
    <definedName name="TOTALITEM3.4.2_74">#REF!</definedName>
    <definedName name="TOTALITEM3.4.2_75">#REF!</definedName>
    <definedName name="TOTALITEM3.4.2_76">#REF!</definedName>
    <definedName name="TOTALITEM3.4.2_78">#REF!</definedName>
    <definedName name="TOTALITEM3.4.2_79">#REF!</definedName>
    <definedName name="TOTALITEM3.4.2_9">#REF!</definedName>
    <definedName name="TOTALITEM3.4.3">#REF!</definedName>
    <definedName name="TOTALITEM3.4.3_1">#REF!</definedName>
    <definedName name="TOTALITEM3.4.3_10">#REF!</definedName>
    <definedName name="TOTALITEM3.4.3_11">#REF!</definedName>
    <definedName name="TOTALITEM3.4.3_12">#REF!</definedName>
    <definedName name="TOTALITEM3.4.3_13">#REF!</definedName>
    <definedName name="TOTALITEM3.4.3_14">#REF!</definedName>
    <definedName name="TOTALITEM3.4.3_15">#REF!</definedName>
    <definedName name="TOTALITEM3.4.3_16">#REF!</definedName>
    <definedName name="TOTALITEM3.4.3_17">#REF!</definedName>
    <definedName name="TOTALITEM3.4.3_18">#REF!</definedName>
    <definedName name="TOTALITEM3.4.3_19">#REF!</definedName>
    <definedName name="TOTALITEM3.4.3_2">#REF!</definedName>
    <definedName name="TOTALITEM3.4.3_20">#REF!</definedName>
    <definedName name="TOTALITEM3.4.3_21">#REF!</definedName>
    <definedName name="TOTALITEM3.4.3_22">#REF!</definedName>
    <definedName name="TOTALITEM3.4.3_23">#REF!</definedName>
    <definedName name="TOTALITEM3.4.3_24">#REF!</definedName>
    <definedName name="TOTALITEM3.4.3_25">#REF!</definedName>
    <definedName name="TOTALITEM3.4.3_26">#REF!</definedName>
    <definedName name="TOTALITEM3.4.3_27">#REF!</definedName>
    <definedName name="TOTALITEM3.4.3_28">#REF!</definedName>
    <definedName name="TOTALITEM3.4.3_29">#REF!</definedName>
    <definedName name="TOTALITEM3.4.3_3">#REF!</definedName>
    <definedName name="TOTALITEM3.4.3_30">#REF!</definedName>
    <definedName name="TOTALITEM3.4.3_31">#REF!</definedName>
    <definedName name="TOTALITEM3.4.3_32">#REF!</definedName>
    <definedName name="TOTALITEM3.4.3_33">#REF!</definedName>
    <definedName name="TOTALITEM3.4.3_34">#REF!</definedName>
    <definedName name="TOTALITEM3.4.3_35">#REF!</definedName>
    <definedName name="TOTALITEM3.4.3_36">#REF!</definedName>
    <definedName name="TOTALITEM3.4.3_37">#REF!</definedName>
    <definedName name="TOTALITEM3.4.3_38">#REF!</definedName>
    <definedName name="TOTALITEM3.4.3_39">#REF!</definedName>
    <definedName name="TOTALITEM3.4.3_4">#REF!</definedName>
    <definedName name="TOTALITEM3.4.3_40">#REF!</definedName>
    <definedName name="TOTALITEM3.4.3_41">#REF!</definedName>
    <definedName name="TOTALITEM3.4.3_42">#REF!</definedName>
    <definedName name="TOTALITEM3.4.3_43">#REF!</definedName>
    <definedName name="TOTALITEM3.4.3_44">#REF!</definedName>
    <definedName name="TOTALITEM3.4.3_45">#REF!</definedName>
    <definedName name="TOTALITEM3.4.3_46">#REF!</definedName>
    <definedName name="TOTALITEM3.4.3_47">#REF!</definedName>
    <definedName name="TOTALITEM3.4.3_48">#REF!</definedName>
    <definedName name="TOTALITEM3.4.3_49">#REF!</definedName>
    <definedName name="TOTALITEM3.4.3_5">#REF!</definedName>
    <definedName name="TOTALITEM3.4.3_50">#REF!</definedName>
    <definedName name="TOTALITEM3.4.3_51">#REF!</definedName>
    <definedName name="TOTALITEM3.4.3_52">#REF!</definedName>
    <definedName name="TOTALITEM3.4.3_53">#REF!</definedName>
    <definedName name="TOTALITEM3.4.3_54">#REF!</definedName>
    <definedName name="TOTALITEM3.4.3_55">#REF!</definedName>
    <definedName name="TOTALITEM3.4.3_56">#REF!</definedName>
    <definedName name="TOTALITEM3.4.3_57">#REF!</definedName>
    <definedName name="TOTALITEM3.4.3_58">#REF!</definedName>
    <definedName name="TOTALITEM3.4.3_59">#REF!</definedName>
    <definedName name="TOTALITEM3.4.3_60">#REF!</definedName>
    <definedName name="TOTALITEM3.4.3_61">#REF!</definedName>
    <definedName name="TOTALITEM3.4.3_62">#REF!</definedName>
    <definedName name="TOTALITEM3.4.3_63">#REF!</definedName>
    <definedName name="TOTALITEM3.4.3_64">#REF!</definedName>
    <definedName name="TOTALITEM3.4.3_65">#REF!</definedName>
    <definedName name="TOTALITEM3.4.3_66">#REF!</definedName>
    <definedName name="TOTALITEM3.4.3_67">#REF!</definedName>
    <definedName name="TOTALITEM3.4.3_68">#REF!</definedName>
    <definedName name="TOTALITEM3.4.3_69">#REF!</definedName>
    <definedName name="TOTALITEM3.4.3_70">#REF!</definedName>
    <definedName name="TOTALITEM3.4.3_71">#REF!</definedName>
    <definedName name="TOTALITEM3.4.3_72">#REF!</definedName>
    <definedName name="TOTALITEM3.4.3_73">#REF!</definedName>
    <definedName name="TOTALITEM3.4.3_74">#REF!</definedName>
    <definedName name="TOTALITEM3.4.3_75">#REF!</definedName>
    <definedName name="TOTALITEM3.4.3_76">#REF!</definedName>
    <definedName name="TOTALITEM3.4.3_78">#REF!</definedName>
    <definedName name="TOTALITEM3.4.3_79">#REF!</definedName>
    <definedName name="TOTALITEM3.4.3_9">#REF!</definedName>
    <definedName name="TOTALITEM3.5.1">#REF!</definedName>
    <definedName name="TOTALITEM3.5.1_1">#REF!</definedName>
    <definedName name="TOTALITEM3.5.1_10">#REF!</definedName>
    <definedName name="TOTALITEM3.5.1_11">#REF!</definedName>
    <definedName name="TOTALITEM3.5.1_12">#REF!</definedName>
    <definedName name="TOTALITEM3.5.1_13">#REF!</definedName>
    <definedName name="TOTALITEM3.5.1_14">#REF!</definedName>
    <definedName name="TOTALITEM3.5.1_15">#REF!</definedName>
    <definedName name="TOTALITEM3.5.1_16">#REF!</definedName>
    <definedName name="TOTALITEM3.5.1_17">#REF!</definedName>
    <definedName name="TOTALITEM3.5.1_18">#REF!</definedName>
    <definedName name="TOTALITEM3.5.1_19">#REF!</definedName>
    <definedName name="TOTALITEM3.5.1_2">#REF!</definedName>
    <definedName name="TOTALITEM3.5.1_20">#REF!</definedName>
    <definedName name="TOTALITEM3.5.1_21">#REF!</definedName>
    <definedName name="TOTALITEM3.5.1_22">#REF!</definedName>
    <definedName name="TOTALITEM3.5.1_23">#REF!</definedName>
    <definedName name="TOTALITEM3.5.1_24">#REF!</definedName>
    <definedName name="TOTALITEM3.5.1_25">#REF!</definedName>
    <definedName name="TOTALITEM3.5.1_26">#REF!</definedName>
    <definedName name="TOTALITEM3.5.1_27">#REF!</definedName>
    <definedName name="TOTALITEM3.5.1_28">#REF!</definedName>
    <definedName name="TOTALITEM3.5.1_29">#REF!</definedName>
    <definedName name="TOTALITEM3.5.1_3">#REF!</definedName>
    <definedName name="TOTALITEM3.5.1_30">#REF!</definedName>
    <definedName name="TOTALITEM3.5.1_31">#REF!</definedName>
    <definedName name="TOTALITEM3.5.1_32">#REF!</definedName>
    <definedName name="TOTALITEM3.5.1_33">#REF!</definedName>
    <definedName name="TOTALITEM3.5.1_34">#REF!</definedName>
    <definedName name="TOTALITEM3.5.1_35">#REF!</definedName>
    <definedName name="TOTALITEM3.5.1_36">#REF!</definedName>
    <definedName name="TOTALITEM3.5.1_37">#REF!</definedName>
    <definedName name="TOTALITEM3.5.1_38">#REF!</definedName>
    <definedName name="TOTALITEM3.5.1_39">#REF!</definedName>
    <definedName name="TOTALITEM3.5.1_4">#REF!</definedName>
    <definedName name="TOTALITEM3.5.1_40">#REF!</definedName>
    <definedName name="TOTALITEM3.5.1_41">#REF!</definedName>
    <definedName name="TOTALITEM3.5.1_42">#REF!</definedName>
    <definedName name="TOTALITEM3.5.1_43">#REF!</definedName>
    <definedName name="TOTALITEM3.5.1_44">#REF!</definedName>
    <definedName name="TOTALITEM3.5.1_45">#REF!</definedName>
    <definedName name="TOTALITEM3.5.1_46">#REF!</definedName>
    <definedName name="TOTALITEM3.5.1_47">#REF!</definedName>
    <definedName name="TOTALITEM3.5.1_48">#REF!</definedName>
    <definedName name="TOTALITEM3.5.1_49">#REF!</definedName>
    <definedName name="TOTALITEM3.5.1_5">#REF!</definedName>
    <definedName name="TOTALITEM3.5.1_50">#REF!</definedName>
    <definedName name="TOTALITEM3.5.1_51">#REF!</definedName>
    <definedName name="TOTALITEM3.5.1_52">#REF!</definedName>
    <definedName name="TOTALITEM3.5.1_53">#REF!</definedName>
    <definedName name="TOTALITEM3.5.1_54">#REF!</definedName>
    <definedName name="TOTALITEM3.5.1_55">#REF!</definedName>
    <definedName name="TOTALITEM3.5.1_56">#REF!</definedName>
    <definedName name="TOTALITEM3.5.1_57">#REF!</definedName>
    <definedName name="TOTALITEM3.5.1_58">#REF!</definedName>
    <definedName name="TOTALITEM3.5.1_59">#REF!</definedName>
    <definedName name="TOTALITEM3.5.1_60">#REF!</definedName>
    <definedName name="TOTALITEM3.5.1_61">#REF!</definedName>
    <definedName name="TOTALITEM3.5.1_62">#REF!</definedName>
    <definedName name="TOTALITEM3.5.1_63">#REF!</definedName>
    <definedName name="TOTALITEM3.5.1_64">#REF!</definedName>
    <definedName name="TOTALITEM3.5.1_65">#REF!</definedName>
    <definedName name="TOTALITEM3.5.1_66">#REF!</definedName>
    <definedName name="TOTALITEM3.5.1_67">#REF!</definedName>
    <definedName name="TOTALITEM3.5.1_68">#REF!</definedName>
    <definedName name="TOTALITEM3.5.1_69">#REF!</definedName>
    <definedName name="TOTALITEM3.5.1_70">#REF!</definedName>
    <definedName name="TOTALITEM3.5.1_71">#REF!</definedName>
    <definedName name="TOTALITEM3.5.1_72">#REF!</definedName>
    <definedName name="TOTALITEM3.5.1_73">#REF!</definedName>
    <definedName name="TOTALITEM3.5.1_74">#REF!</definedName>
    <definedName name="TOTALITEM3.5.1_75">#REF!</definedName>
    <definedName name="TOTALITEM3.5.1_76">#REF!</definedName>
    <definedName name="TOTALITEM3.5.1_78">#REF!</definedName>
    <definedName name="TOTALITEM3.5.1_79">#REF!</definedName>
    <definedName name="TOTALITEM3.5.1_9">#REF!</definedName>
    <definedName name="TOTALITEM3.5.2">#REF!</definedName>
    <definedName name="TOTALITEM3.5.2_1">#REF!</definedName>
    <definedName name="TOTALITEM3.5.2_10">#REF!</definedName>
    <definedName name="TOTALITEM3.5.2_11">#REF!</definedName>
    <definedName name="TOTALITEM3.5.2_12">#REF!</definedName>
    <definedName name="TOTALITEM3.5.2_13">#REF!</definedName>
    <definedName name="TOTALITEM3.5.2_14">#REF!</definedName>
    <definedName name="TOTALITEM3.5.2_15">#REF!</definedName>
    <definedName name="TOTALITEM3.5.2_16">#REF!</definedName>
    <definedName name="TOTALITEM3.5.2_17">#REF!</definedName>
    <definedName name="TOTALITEM3.5.2_18">#REF!</definedName>
    <definedName name="TOTALITEM3.5.2_19">#REF!</definedName>
    <definedName name="TOTALITEM3.5.2_2">#REF!</definedName>
    <definedName name="TOTALITEM3.5.2_20">#REF!</definedName>
    <definedName name="TOTALITEM3.5.2_21">#REF!</definedName>
    <definedName name="TOTALITEM3.5.2_22">#REF!</definedName>
    <definedName name="TOTALITEM3.5.2_23">#REF!</definedName>
    <definedName name="TOTALITEM3.5.2_24">#REF!</definedName>
    <definedName name="TOTALITEM3.5.2_25">#REF!</definedName>
    <definedName name="TOTALITEM3.5.2_26">#REF!</definedName>
    <definedName name="TOTALITEM3.5.2_27">#REF!</definedName>
    <definedName name="TOTALITEM3.5.2_28">#REF!</definedName>
    <definedName name="TOTALITEM3.5.2_29">#REF!</definedName>
    <definedName name="TOTALITEM3.5.2_3">#REF!</definedName>
    <definedName name="TOTALITEM3.5.2_30">#REF!</definedName>
    <definedName name="TOTALITEM3.5.2_31">#REF!</definedName>
    <definedName name="TOTALITEM3.5.2_32">#REF!</definedName>
    <definedName name="TOTALITEM3.5.2_33">#REF!</definedName>
    <definedName name="TOTALITEM3.5.2_34">#REF!</definedName>
    <definedName name="TOTALITEM3.5.2_35">#REF!</definedName>
    <definedName name="TOTALITEM3.5.2_36">#REF!</definedName>
    <definedName name="TOTALITEM3.5.2_37">#REF!</definedName>
    <definedName name="TOTALITEM3.5.2_38">#REF!</definedName>
    <definedName name="TOTALITEM3.5.2_39">#REF!</definedName>
    <definedName name="TOTALITEM3.5.2_4">#REF!</definedName>
    <definedName name="TOTALITEM3.5.2_40">#REF!</definedName>
    <definedName name="TOTALITEM3.5.2_41">#REF!</definedName>
    <definedName name="TOTALITEM3.5.2_42">#REF!</definedName>
    <definedName name="TOTALITEM3.5.2_43">#REF!</definedName>
    <definedName name="TOTALITEM3.5.2_44">#REF!</definedName>
    <definedName name="TOTALITEM3.5.2_45">#REF!</definedName>
    <definedName name="TOTALITEM3.5.2_46">#REF!</definedName>
    <definedName name="TOTALITEM3.5.2_47">#REF!</definedName>
    <definedName name="TOTALITEM3.5.2_48">#REF!</definedName>
    <definedName name="TOTALITEM3.5.2_49">#REF!</definedName>
    <definedName name="TOTALITEM3.5.2_5">#REF!</definedName>
    <definedName name="TOTALITEM3.5.2_50">#REF!</definedName>
    <definedName name="TOTALITEM3.5.2_51">#REF!</definedName>
    <definedName name="TOTALITEM3.5.2_52">#REF!</definedName>
    <definedName name="TOTALITEM3.5.2_53">#REF!</definedName>
    <definedName name="TOTALITEM3.5.2_54">#REF!</definedName>
    <definedName name="TOTALITEM3.5.2_55">#REF!</definedName>
    <definedName name="TOTALITEM3.5.2_56">#REF!</definedName>
    <definedName name="TOTALITEM3.5.2_57">#REF!</definedName>
    <definedName name="TOTALITEM3.5.2_58">#REF!</definedName>
    <definedName name="TOTALITEM3.5.2_59">#REF!</definedName>
    <definedName name="TOTALITEM3.5.2_60">#REF!</definedName>
    <definedName name="TOTALITEM3.5.2_61">#REF!</definedName>
    <definedName name="TOTALITEM3.5.2_62">#REF!</definedName>
    <definedName name="TOTALITEM3.5.2_63">#REF!</definedName>
    <definedName name="TOTALITEM3.5.2_64">#REF!</definedName>
    <definedName name="TOTALITEM3.5.2_65">#REF!</definedName>
    <definedName name="TOTALITEM3.5.2_66">#REF!</definedName>
    <definedName name="TOTALITEM3.5.2_67">#REF!</definedName>
    <definedName name="TOTALITEM3.5.2_68">#REF!</definedName>
    <definedName name="TOTALITEM3.5.2_69">#REF!</definedName>
    <definedName name="TOTALITEM3.5.2_70">#REF!</definedName>
    <definedName name="TOTALITEM3.5.2_71">#REF!</definedName>
    <definedName name="TOTALITEM3.5.2_72">#REF!</definedName>
    <definedName name="TOTALITEM3.5.2_73">#REF!</definedName>
    <definedName name="TOTALITEM3.5.2_74">#REF!</definedName>
    <definedName name="TOTALITEM3.5.2_75">#REF!</definedName>
    <definedName name="TOTALITEM3.5.2_76">#REF!</definedName>
    <definedName name="TOTALITEM3.5.2_78">#REF!</definedName>
    <definedName name="TOTALITEM3.5.2_79">#REF!</definedName>
    <definedName name="TOTALITEM3.5.2_9">#REF!</definedName>
    <definedName name="TOTALITEM3.5.3">#REF!</definedName>
    <definedName name="TOTALITEM3.5.3_1">#REF!</definedName>
    <definedName name="TOTALITEM3.5.3_10">#REF!</definedName>
    <definedName name="TOTALITEM3.5.3_11">#REF!</definedName>
    <definedName name="TOTALITEM3.5.3_12">#REF!</definedName>
    <definedName name="TOTALITEM3.5.3_13">#REF!</definedName>
    <definedName name="TOTALITEM3.5.3_14">#REF!</definedName>
    <definedName name="TOTALITEM3.5.3_15">#REF!</definedName>
    <definedName name="TOTALITEM3.5.3_16">#REF!</definedName>
    <definedName name="TOTALITEM3.5.3_17">#REF!</definedName>
    <definedName name="TOTALITEM3.5.3_18">#REF!</definedName>
    <definedName name="TOTALITEM3.5.3_19">#REF!</definedName>
    <definedName name="TOTALITEM3.5.3_2">#REF!</definedName>
    <definedName name="TOTALITEM3.5.3_20">#REF!</definedName>
    <definedName name="TOTALITEM3.5.3_21">#REF!</definedName>
    <definedName name="TOTALITEM3.5.3_22">#REF!</definedName>
    <definedName name="TOTALITEM3.5.3_23">#REF!</definedName>
    <definedName name="TOTALITEM3.5.3_24">#REF!</definedName>
    <definedName name="TOTALITEM3.5.3_25">#REF!</definedName>
    <definedName name="TOTALITEM3.5.3_26">#REF!</definedName>
    <definedName name="TOTALITEM3.5.3_27">#REF!</definedName>
    <definedName name="TOTALITEM3.5.3_28">#REF!</definedName>
    <definedName name="TOTALITEM3.5.3_29">#REF!</definedName>
    <definedName name="TOTALITEM3.5.3_3">#REF!</definedName>
    <definedName name="TOTALITEM3.5.3_30">#REF!</definedName>
    <definedName name="TOTALITEM3.5.3_31">#REF!</definedName>
    <definedName name="TOTALITEM3.5.3_32">#REF!</definedName>
    <definedName name="TOTALITEM3.5.3_33">#REF!</definedName>
    <definedName name="TOTALITEM3.5.3_34">#REF!</definedName>
    <definedName name="TOTALITEM3.5.3_35">#REF!</definedName>
    <definedName name="TOTALITEM3.5.3_36">#REF!</definedName>
    <definedName name="TOTALITEM3.5.3_37">#REF!</definedName>
    <definedName name="TOTALITEM3.5.3_38">#REF!</definedName>
    <definedName name="TOTALITEM3.5.3_39">#REF!</definedName>
    <definedName name="TOTALITEM3.5.3_4">#REF!</definedName>
    <definedName name="TOTALITEM3.5.3_40">#REF!</definedName>
    <definedName name="TOTALITEM3.5.3_41">#REF!</definedName>
    <definedName name="TOTALITEM3.5.3_42">#REF!</definedName>
    <definedName name="TOTALITEM3.5.3_43">#REF!</definedName>
    <definedName name="TOTALITEM3.5.3_44">#REF!</definedName>
    <definedName name="TOTALITEM3.5.3_45">#REF!</definedName>
    <definedName name="TOTALITEM3.5.3_46">#REF!</definedName>
    <definedName name="TOTALITEM3.5.3_47">#REF!</definedName>
    <definedName name="TOTALITEM3.5.3_48">#REF!</definedName>
    <definedName name="TOTALITEM3.5.3_49">#REF!</definedName>
    <definedName name="TOTALITEM3.5.3_5">#REF!</definedName>
    <definedName name="TOTALITEM3.5.3_50">#REF!</definedName>
    <definedName name="TOTALITEM3.5.3_51">#REF!</definedName>
    <definedName name="TOTALITEM3.5.3_52">#REF!</definedName>
    <definedName name="TOTALITEM3.5.3_53">#REF!</definedName>
    <definedName name="TOTALITEM3.5.3_54">#REF!</definedName>
    <definedName name="TOTALITEM3.5.3_55">#REF!</definedName>
    <definedName name="TOTALITEM3.5.3_56">#REF!</definedName>
    <definedName name="TOTALITEM3.5.3_57">#REF!</definedName>
    <definedName name="TOTALITEM3.5.3_58">#REF!</definedName>
    <definedName name="TOTALITEM3.5.3_59">#REF!</definedName>
    <definedName name="TOTALITEM3.5.3_60">#REF!</definedName>
    <definedName name="TOTALITEM3.5.3_61">#REF!</definedName>
    <definedName name="TOTALITEM3.5.3_62">#REF!</definedName>
    <definedName name="TOTALITEM3.5.3_63">#REF!</definedName>
    <definedName name="TOTALITEM3.5.3_64">#REF!</definedName>
    <definedName name="TOTALITEM3.5.3_65">#REF!</definedName>
    <definedName name="TOTALITEM3.5.3_66">#REF!</definedName>
    <definedName name="TOTALITEM3.5.3_67">#REF!</definedName>
    <definedName name="TOTALITEM3.5.3_68">#REF!</definedName>
    <definedName name="TOTALITEM3.5.3_69">#REF!</definedName>
    <definedName name="TOTALITEM3.5.3_70">#REF!</definedName>
    <definedName name="TOTALITEM3.5.3_71">#REF!</definedName>
    <definedName name="TOTALITEM3.5.3_72">#REF!</definedName>
    <definedName name="TOTALITEM3.5.3_73">#REF!</definedName>
    <definedName name="TOTALITEM3.5.3_74">#REF!</definedName>
    <definedName name="TOTALITEM3.5.3_75">#REF!</definedName>
    <definedName name="TOTALITEM3.5.3_76">#REF!</definedName>
    <definedName name="TOTALITEM3.5.3_78">#REF!</definedName>
    <definedName name="TOTALITEM3.5.3_79">#REF!</definedName>
    <definedName name="TOTALITEM3.5.3_9">#REF!</definedName>
    <definedName name="TOTALITEM4.1.2">#REF!</definedName>
    <definedName name="TOTALITEM4.1.2_1">#REF!</definedName>
    <definedName name="TOTALITEM4.1.2_10">#REF!</definedName>
    <definedName name="TOTALITEM4.1.2_11">#REF!</definedName>
    <definedName name="TOTALITEM4.1.2_12">#REF!</definedName>
    <definedName name="TOTALITEM4.1.2_13">#REF!</definedName>
    <definedName name="TOTALITEM4.1.2_14">#REF!</definedName>
    <definedName name="TOTALITEM4.1.2_15">#REF!</definedName>
    <definedName name="TOTALITEM4.1.2_16">#REF!</definedName>
    <definedName name="TOTALITEM4.1.2_17">#REF!</definedName>
    <definedName name="TOTALITEM4.1.2_18">#REF!</definedName>
    <definedName name="TOTALITEM4.1.2_19">#REF!</definedName>
    <definedName name="TOTALITEM4.1.2_2">#REF!</definedName>
    <definedName name="TOTALITEM4.1.2_20">#REF!</definedName>
    <definedName name="TOTALITEM4.1.2_21">#REF!</definedName>
    <definedName name="TOTALITEM4.1.2_22">#REF!</definedName>
    <definedName name="TOTALITEM4.1.2_23">#REF!</definedName>
    <definedName name="TOTALITEM4.1.2_24">#REF!</definedName>
    <definedName name="TOTALITEM4.1.2_25">#REF!</definedName>
    <definedName name="TOTALITEM4.1.2_26">#REF!</definedName>
    <definedName name="TOTALITEM4.1.2_27">#REF!</definedName>
    <definedName name="TOTALITEM4.1.2_28">#REF!</definedName>
    <definedName name="TOTALITEM4.1.2_29">#REF!</definedName>
    <definedName name="TOTALITEM4.1.2_3">#REF!</definedName>
    <definedName name="TOTALITEM4.1.2_30">#REF!</definedName>
    <definedName name="TOTALITEM4.1.2_31">#REF!</definedName>
    <definedName name="TOTALITEM4.1.2_32">#REF!</definedName>
    <definedName name="TOTALITEM4.1.2_33">#REF!</definedName>
    <definedName name="TOTALITEM4.1.2_34">#REF!</definedName>
    <definedName name="TOTALITEM4.1.2_35">#REF!</definedName>
    <definedName name="TOTALITEM4.1.2_36">#REF!</definedName>
    <definedName name="TOTALITEM4.1.2_37">#REF!</definedName>
    <definedName name="TOTALITEM4.1.2_38">#REF!</definedName>
    <definedName name="TOTALITEM4.1.2_39">#REF!</definedName>
    <definedName name="TOTALITEM4.1.2_4">#REF!</definedName>
    <definedName name="TOTALITEM4.1.2_40">#REF!</definedName>
    <definedName name="TOTALITEM4.1.2_41">#REF!</definedName>
    <definedName name="TOTALITEM4.1.2_42">#REF!</definedName>
    <definedName name="TOTALITEM4.1.2_43">#REF!</definedName>
    <definedName name="TOTALITEM4.1.2_44">#REF!</definedName>
    <definedName name="TOTALITEM4.1.2_45">#REF!</definedName>
    <definedName name="TOTALITEM4.1.2_46">#REF!</definedName>
    <definedName name="TOTALITEM4.1.2_47">#REF!</definedName>
    <definedName name="TOTALITEM4.1.2_48">#REF!</definedName>
    <definedName name="TOTALITEM4.1.2_49">#REF!</definedName>
    <definedName name="TOTALITEM4.1.2_5">#REF!</definedName>
    <definedName name="TOTALITEM4.1.2_50">#REF!</definedName>
    <definedName name="TOTALITEM4.1.2_51">#REF!</definedName>
    <definedName name="TOTALITEM4.1.2_52">#REF!</definedName>
    <definedName name="TOTALITEM4.1.2_53">#REF!</definedName>
    <definedName name="TOTALITEM4.1.2_54">#REF!</definedName>
    <definedName name="TOTALITEM4.1.2_55">#REF!</definedName>
    <definedName name="TOTALITEM4.1.2_56">#REF!</definedName>
    <definedName name="TOTALITEM4.1.2_57">#REF!</definedName>
    <definedName name="TOTALITEM4.1.2_58">#REF!</definedName>
    <definedName name="TOTALITEM4.1.2_59">#REF!</definedName>
    <definedName name="TOTALITEM4.1.2_60">#REF!</definedName>
    <definedName name="TOTALITEM4.1.2_61">#REF!</definedName>
    <definedName name="TOTALITEM4.1.2_62">#REF!</definedName>
    <definedName name="TOTALITEM4.1.2_63">#REF!</definedName>
    <definedName name="TOTALITEM4.1.2_64">#REF!</definedName>
    <definedName name="TOTALITEM4.1.2_65">#REF!</definedName>
    <definedName name="TOTALITEM4.1.2_66">#REF!</definedName>
    <definedName name="TOTALITEM4.1.2_67">#REF!</definedName>
    <definedName name="TOTALITEM4.1.2_68">#REF!</definedName>
    <definedName name="TOTALITEM4.1.2_69">#REF!</definedName>
    <definedName name="TOTALITEM4.1.2_70">#REF!</definedName>
    <definedName name="TOTALITEM4.1.2_71">#REF!</definedName>
    <definedName name="TOTALITEM4.1.2_72">#REF!</definedName>
    <definedName name="TOTALITEM4.1.2_73">#REF!</definedName>
    <definedName name="TOTALITEM4.1.2_74">#REF!</definedName>
    <definedName name="TOTALITEM4.1.2_75">#REF!</definedName>
    <definedName name="TOTALITEM4.1.2_76">#REF!</definedName>
    <definedName name="TOTALITEM4.1.2_78">#REF!</definedName>
    <definedName name="TOTALITEM4.1.2_79">#REF!</definedName>
    <definedName name="TOTALITEM4.1.2_9">#REF!</definedName>
    <definedName name="TOTALITEM4.1.3">#REF!</definedName>
    <definedName name="TOTALITEM4.1.3_1">#REF!</definedName>
    <definedName name="TOTALITEM4.1.3_10">#REF!</definedName>
    <definedName name="TOTALITEM4.1.3_11">#REF!</definedName>
    <definedName name="TOTALITEM4.1.3_12">#REF!</definedName>
    <definedName name="TOTALITEM4.1.3_13">#REF!</definedName>
    <definedName name="TOTALITEM4.1.3_14">#REF!</definedName>
    <definedName name="TOTALITEM4.1.3_15">#REF!</definedName>
    <definedName name="TOTALITEM4.1.3_16">#REF!</definedName>
    <definedName name="TOTALITEM4.1.3_17">#REF!</definedName>
    <definedName name="TOTALITEM4.1.3_18">#REF!</definedName>
    <definedName name="TOTALITEM4.1.3_19">#REF!</definedName>
    <definedName name="TOTALITEM4.1.3_2">#REF!</definedName>
    <definedName name="TOTALITEM4.1.3_20">#REF!</definedName>
    <definedName name="TOTALITEM4.1.3_21">#REF!</definedName>
    <definedName name="TOTALITEM4.1.3_22">#REF!</definedName>
    <definedName name="TOTALITEM4.1.3_23">#REF!</definedName>
    <definedName name="TOTALITEM4.1.3_24">#REF!</definedName>
    <definedName name="TOTALITEM4.1.3_25">#REF!</definedName>
    <definedName name="TOTALITEM4.1.3_26">#REF!</definedName>
    <definedName name="TOTALITEM4.1.3_27">#REF!</definedName>
    <definedName name="TOTALITEM4.1.3_28">#REF!</definedName>
    <definedName name="TOTALITEM4.1.3_29">#REF!</definedName>
    <definedName name="TOTALITEM4.1.3_3">#REF!</definedName>
    <definedName name="TOTALITEM4.1.3_30">#REF!</definedName>
    <definedName name="TOTALITEM4.1.3_31">#REF!</definedName>
    <definedName name="TOTALITEM4.1.3_32">#REF!</definedName>
    <definedName name="TOTALITEM4.1.3_33">#REF!</definedName>
    <definedName name="TOTALITEM4.1.3_34">#REF!</definedName>
    <definedName name="TOTALITEM4.1.3_35">#REF!</definedName>
    <definedName name="TOTALITEM4.1.3_36">#REF!</definedName>
    <definedName name="TOTALITEM4.1.3_37">#REF!</definedName>
    <definedName name="TOTALITEM4.1.3_38">#REF!</definedName>
    <definedName name="TOTALITEM4.1.3_39">#REF!</definedName>
    <definedName name="TOTALITEM4.1.3_4">#REF!</definedName>
    <definedName name="TOTALITEM4.1.3_40">#REF!</definedName>
    <definedName name="TOTALITEM4.1.3_41">#REF!</definedName>
    <definedName name="TOTALITEM4.1.3_42">#REF!</definedName>
    <definedName name="TOTALITEM4.1.3_43">#REF!</definedName>
    <definedName name="TOTALITEM4.1.3_44">#REF!</definedName>
    <definedName name="TOTALITEM4.1.3_45">#REF!</definedName>
    <definedName name="TOTALITEM4.1.3_46">#REF!</definedName>
    <definedName name="TOTALITEM4.1.3_47">#REF!</definedName>
    <definedName name="TOTALITEM4.1.3_48">#REF!</definedName>
    <definedName name="TOTALITEM4.1.3_49">#REF!</definedName>
    <definedName name="TOTALITEM4.1.3_5">#REF!</definedName>
    <definedName name="TOTALITEM4.1.3_50">#REF!</definedName>
    <definedName name="TOTALITEM4.1.3_51">#REF!</definedName>
    <definedName name="TOTALITEM4.1.3_52">#REF!</definedName>
    <definedName name="TOTALITEM4.1.3_53">#REF!</definedName>
    <definedName name="TOTALITEM4.1.3_54">#REF!</definedName>
    <definedName name="TOTALITEM4.1.3_55">#REF!</definedName>
    <definedName name="TOTALITEM4.1.3_56">#REF!</definedName>
    <definedName name="TOTALITEM4.1.3_57">#REF!</definedName>
    <definedName name="TOTALITEM4.1.3_58">#REF!</definedName>
    <definedName name="TOTALITEM4.1.3_59">#REF!</definedName>
    <definedName name="TOTALITEM4.1.3_60">#REF!</definedName>
    <definedName name="TOTALITEM4.1.3_61">#REF!</definedName>
    <definedName name="TOTALITEM4.1.3_62">#REF!</definedName>
    <definedName name="TOTALITEM4.1.3_63">#REF!</definedName>
    <definedName name="TOTALITEM4.1.3_64">#REF!</definedName>
    <definedName name="TOTALITEM4.1.3_65">#REF!</definedName>
    <definedName name="TOTALITEM4.1.3_66">#REF!</definedName>
    <definedName name="TOTALITEM4.1.3_67">#REF!</definedName>
    <definedName name="TOTALITEM4.1.3_68">#REF!</definedName>
    <definedName name="TOTALITEM4.1.3_69">#REF!</definedName>
    <definedName name="TOTALITEM4.1.3_70">#REF!</definedName>
    <definedName name="TOTALITEM4.1.3_71">#REF!</definedName>
    <definedName name="TOTALITEM4.1.3_72">#REF!</definedName>
    <definedName name="TOTALITEM4.1.3_73">#REF!</definedName>
    <definedName name="TOTALITEM4.1.3_74">#REF!</definedName>
    <definedName name="TOTALITEM4.1.3_75">#REF!</definedName>
    <definedName name="TOTALITEM4.1.3_76">#REF!</definedName>
    <definedName name="TOTALITEM4.1.3_78">#REF!</definedName>
    <definedName name="TOTALITEM4.1.3_79">#REF!</definedName>
    <definedName name="TOTALITEM4.1.3_9">#REF!</definedName>
    <definedName name="TOTALITEM4.1.4">#REF!</definedName>
    <definedName name="TOTALITEM4.1.4_1">#REF!</definedName>
    <definedName name="TOTALITEM4.1.4_10">#REF!</definedName>
    <definedName name="TOTALITEM4.1.4_11">#REF!</definedName>
    <definedName name="TOTALITEM4.1.4_12">#REF!</definedName>
    <definedName name="TOTALITEM4.1.4_13">#REF!</definedName>
    <definedName name="TOTALITEM4.1.4_14">#REF!</definedName>
    <definedName name="TOTALITEM4.1.4_15">#REF!</definedName>
    <definedName name="TOTALITEM4.1.4_16">#REF!</definedName>
    <definedName name="TOTALITEM4.1.4_17">#REF!</definedName>
    <definedName name="TOTALITEM4.1.4_18">#REF!</definedName>
    <definedName name="TOTALITEM4.1.4_19">#REF!</definedName>
    <definedName name="TOTALITEM4.1.4_2">#REF!</definedName>
    <definedName name="TOTALITEM4.1.4_20">#REF!</definedName>
    <definedName name="TOTALITEM4.1.4_21">#REF!</definedName>
    <definedName name="TOTALITEM4.1.4_22">#REF!</definedName>
    <definedName name="TOTALITEM4.1.4_23">#REF!</definedName>
    <definedName name="TOTALITEM4.1.4_24">#REF!</definedName>
    <definedName name="TOTALITEM4.1.4_25">#REF!</definedName>
    <definedName name="TOTALITEM4.1.4_26">#REF!</definedName>
    <definedName name="TOTALITEM4.1.4_27">#REF!</definedName>
    <definedName name="TOTALITEM4.1.4_28">#REF!</definedName>
    <definedName name="TOTALITEM4.1.4_29">#REF!</definedName>
    <definedName name="TOTALITEM4.1.4_3">#REF!</definedName>
    <definedName name="TOTALITEM4.1.4_30">#REF!</definedName>
    <definedName name="TOTALITEM4.1.4_31">#REF!</definedName>
    <definedName name="TOTALITEM4.1.4_32">#REF!</definedName>
    <definedName name="TOTALITEM4.1.4_33">#REF!</definedName>
    <definedName name="TOTALITEM4.1.4_34">#REF!</definedName>
    <definedName name="TOTALITEM4.1.4_35">#REF!</definedName>
    <definedName name="TOTALITEM4.1.4_36">#REF!</definedName>
    <definedName name="TOTALITEM4.1.4_37">#REF!</definedName>
    <definedName name="TOTALITEM4.1.4_38">#REF!</definedName>
    <definedName name="TOTALITEM4.1.4_39">#REF!</definedName>
    <definedName name="TOTALITEM4.1.4_4">#REF!</definedName>
    <definedName name="TOTALITEM4.1.4_40">#REF!</definedName>
    <definedName name="TOTALITEM4.1.4_41">#REF!</definedName>
    <definedName name="TOTALITEM4.1.4_42">#REF!</definedName>
    <definedName name="TOTALITEM4.1.4_43">#REF!</definedName>
    <definedName name="TOTALITEM4.1.4_44">#REF!</definedName>
    <definedName name="TOTALITEM4.1.4_45">#REF!</definedName>
    <definedName name="TOTALITEM4.1.4_46">#REF!</definedName>
    <definedName name="TOTALITEM4.1.4_47">#REF!</definedName>
    <definedName name="TOTALITEM4.1.4_48">#REF!</definedName>
    <definedName name="TOTALITEM4.1.4_49">#REF!</definedName>
    <definedName name="TOTALITEM4.1.4_5">#REF!</definedName>
    <definedName name="TOTALITEM4.1.4_50">#REF!</definedName>
    <definedName name="TOTALITEM4.1.4_51">#REF!</definedName>
    <definedName name="TOTALITEM4.1.4_52">#REF!</definedName>
    <definedName name="TOTALITEM4.1.4_53">#REF!</definedName>
    <definedName name="TOTALITEM4.1.4_54">#REF!</definedName>
    <definedName name="TOTALITEM4.1.4_55">#REF!</definedName>
    <definedName name="TOTALITEM4.1.4_56">#REF!</definedName>
    <definedName name="TOTALITEM4.1.4_57">#REF!</definedName>
    <definedName name="TOTALITEM4.1.4_58">#REF!</definedName>
    <definedName name="TOTALITEM4.1.4_59">#REF!</definedName>
    <definedName name="TOTALITEM4.1.4_60">#REF!</definedName>
    <definedName name="TOTALITEM4.1.4_61">#REF!</definedName>
    <definedName name="TOTALITEM4.1.4_62">#REF!</definedName>
    <definedName name="TOTALITEM4.1.4_63">#REF!</definedName>
    <definedName name="TOTALITEM4.1.4_64">#REF!</definedName>
    <definedName name="TOTALITEM4.1.4_65">#REF!</definedName>
    <definedName name="TOTALITEM4.1.4_66">#REF!</definedName>
    <definedName name="TOTALITEM4.1.4_67">#REF!</definedName>
    <definedName name="TOTALITEM4.1.4_68">#REF!</definedName>
    <definedName name="TOTALITEM4.1.4_69">#REF!</definedName>
    <definedName name="TOTALITEM4.1.4_70">#REF!</definedName>
    <definedName name="TOTALITEM4.1.4_71">#REF!</definedName>
    <definedName name="TOTALITEM4.1.4_72">#REF!</definedName>
    <definedName name="TOTALITEM4.1.4_73">#REF!</definedName>
    <definedName name="TOTALITEM4.1.4_74">#REF!</definedName>
    <definedName name="TOTALITEM4.1.4_75">#REF!</definedName>
    <definedName name="TOTALITEM4.1.4_76">#REF!</definedName>
    <definedName name="TOTALITEM4.1.4_78">#REF!</definedName>
    <definedName name="TOTALITEM4.1.4_79">#REF!</definedName>
    <definedName name="TOTALITEM4.1.4_9">#REF!</definedName>
    <definedName name="TOTALITEM4.2">#REF!</definedName>
    <definedName name="TOTALITEM4.2_1">#REF!</definedName>
    <definedName name="TOTALITEM4.2_10">#REF!</definedName>
    <definedName name="TOTALITEM4.2_11">#REF!</definedName>
    <definedName name="TOTALITEM4.2_12">#REF!</definedName>
    <definedName name="TOTALITEM4.2_13">#REF!</definedName>
    <definedName name="TOTALITEM4.2_14">#REF!</definedName>
    <definedName name="TOTALITEM4.2_15">#REF!</definedName>
    <definedName name="TOTALITEM4.2_16">#REF!</definedName>
    <definedName name="TOTALITEM4.2_17">#REF!</definedName>
    <definedName name="TOTALITEM4.2_18">#REF!</definedName>
    <definedName name="TOTALITEM4.2_19">#REF!</definedName>
    <definedName name="TOTALITEM4.2_2">#REF!</definedName>
    <definedName name="TOTALITEM4.2_20">#REF!</definedName>
    <definedName name="TOTALITEM4.2_21">#REF!</definedName>
    <definedName name="TOTALITEM4.2_22">#REF!</definedName>
    <definedName name="TOTALITEM4.2_23">#REF!</definedName>
    <definedName name="TOTALITEM4.2_24">#REF!</definedName>
    <definedName name="TOTALITEM4.2_25">#REF!</definedName>
    <definedName name="TOTALITEM4.2_26">#REF!</definedName>
    <definedName name="TOTALITEM4.2_27">#REF!</definedName>
    <definedName name="TOTALITEM4.2_28">#REF!</definedName>
    <definedName name="TOTALITEM4.2_29">#REF!</definedName>
    <definedName name="TOTALITEM4.2_3">#REF!</definedName>
    <definedName name="TOTALITEM4.2_30">#REF!</definedName>
    <definedName name="TOTALITEM4.2_31">#REF!</definedName>
    <definedName name="TOTALITEM4.2_32">#REF!</definedName>
    <definedName name="TOTALITEM4.2_33">#REF!</definedName>
    <definedName name="TOTALITEM4.2_34">#REF!</definedName>
    <definedName name="TOTALITEM4.2_35">#REF!</definedName>
    <definedName name="TOTALITEM4.2_36">#REF!</definedName>
    <definedName name="TOTALITEM4.2_37">#REF!</definedName>
    <definedName name="TOTALITEM4.2_38">#REF!</definedName>
    <definedName name="TOTALITEM4.2_39">#REF!</definedName>
    <definedName name="TOTALITEM4.2_4">#REF!</definedName>
    <definedName name="TOTALITEM4.2_40">#REF!</definedName>
    <definedName name="TOTALITEM4.2_41">#REF!</definedName>
    <definedName name="TOTALITEM4.2_42">#REF!</definedName>
    <definedName name="TOTALITEM4.2_43">#REF!</definedName>
    <definedName name="TOTALITEM4.2_44">#REF!</definedName>
    <definedName name="TOTALITEM4.2_45">#REF!</definedName>
    <definedName name="TOTALITEM4.2_46">#REF!</definedName>
    <definedName name="TOTALITEM4.2_47">#REF!</definedName>
    <definedName name="TOTALITEM4.2_48">#REF!</definedName>
    <definedName name="TOTALITEM4.2_49">#REF!</definedName>
    <definedName name="TOTALITEM4.2_5">#REF!</definedName>
    <definedName name="TOTALITEM4.2_50">#REF!</definedName>
    <definedName name="TOTALITEM4.2_51">#REF!</definedName>
    <definedName name="TOTALITEM4.2_52">#REF!</definedName>
    <definedName name="TOTALITEM4.2_53">#REF!</definedName>
    <definedName name="TOTALITEM4.2_54">#REF!</definedName>
    <definedName name="TOTALITEM4.2_55">#REF!</definedName>
    <definedName name="TOTALITEM4.2_56">#REF!</definedName>
    <definedName name="TOTALITEM4.2_57">#REF!</definedName>
    <definedName name="TOTALITEM4.2_58">#REF!</definedName>
    <definedName name="TOTALITEM4.2_59">#REF!</definedName>
    <definedName name="TOTALITEM4.2_60">#REF!</definedName>
    <definedName name="TOTALITEM4.2_61">#REF!</definedName>
    <definedName name="TOTALITEM4.2_62">#REF!</definedName>
    <definedName name="TOTALITEM4.2_63">#REF!</definedName>
    <definedName name="TOTALITEM4.2_64">#REF!</definedName>
    <definedName name="TOTALITEM4.2_65">#REF!</definedName>
    <definedName name="TOTALITEM4.2_66">#REF!</definedName>
    <definedName name="TOTALITEM4.2_67">#REF!</definedName>
    <definedName name="TOTALITEM4.2_68">#REF!</definedName>
    <definedName name="TOTALITEM4.2_69">#REF!</definedName>
    <definedName name="TOTALITEM4.2_70">#REF!</definedName>
    <definedName name="TOTALITEM4.2_71">#REF!</definedName>
    <definedName name="TOTALITEM4.2_72">#REF!</definedName>
    <definedName name="TOTALITEM4.2_73">#REF!</definedName>
    <definedName name="TOTALITEM4.2_74">#REF!</definedName>
    <definedName name="TOTALITEM4.2_75">#REF!</definedName>
    <definedName name="TOTALITEM4.2_76">#REF!</definedName>
    <definedName name="TOTALITEM4.2_78">#REF!</definedName>
    <definedName name="TOTALITEM4.2_79">#REF!</definedName>
    <definedName name="TOTALITEM4.2_9">#REF!</definedName>
    <definedName name="TOTALITEM4.3">#REF!</definedName>
    <definedName name="TOTALITEM4.3_1">#REF!</definedName>
    <definedName name="TOTALITEM4.3_10">#REF!</definedName>
    <definedName name="TOTALITEM4.3_11">#REF!</definedName>
    <definedName name="TOTALITEM4.3_12">#REF!</definedName>
    <definedName name="TOTALITEM4.3_13">#REF!</definedName>
    <definedName name="TOTALITEM4.3_14">#REF!</definedName>
    <definedName name="TOTALITEM4.3_15">#REF!</definedName>
    <definedName name="TOTALITEM4.3_16">#REF!</definedName>
    <definedName name="TOTALITEM4.3_17">#REF!</definedName>
    <definedName name="TOTALITEM4.3_18">#REF!</definedName>
    <definedName name="TOTALITEM4.3_19">#REF!</definedName>
    <definedName name="TOTALITEM4.3_2">#REF!</definedName>
    <definedName name="TOTALITEM4.3_20">#REF!</definedName>
    <definedName name="TOTALITEM4.3_21">#REF!</definedName>
    <definedName name="TOTALITEM4.3_22">#REF!</definedName>
    <definedName name="TOTALITEM4.3_23">#REF!</definedName>
    <definedName name="TOTALITEM4.3_24">#REF!</definedName>
    <definedName name="TOTALITEM4.3_25">#REF!</definedName>
    <definedName name="TOTALITEM4.3_26">#REF!</definedName>
    <definedName name="TOTALITEM4.3_27">#REF!</definedName>
    <definedName name="TOTALITEM4.3_28">#REF!</definedName>
    <definedName name="TOTALITEM4.3_29">#REF!</definedName>
    <definedName name="TOTALITEM4.3_3">#REF!</definedName>
    <definedName name="TOTALITEM4.3_30">#REF!</definedName>
    <definedName name="TOTALITEM4.3_31">#REF!</definedName>
    <definedName name="TOTALITEM4.3_32">#REF!</definedName>
    <definedName name="TOTALITEM4.3_33">#REF!</definedName>
    <definedName name="TOTALITEM4.3_34">#REF!</definedName>
    <definedName name="TOTALITEM4.3_35">#REF!</definedName>
    <definedName name="TOTALITEM4.3_36">#REF!</definedName>
    <definedName name="TOTALITEM4.3_37">#REF!</definedName>
    <definedName name="TOTALITEM4.3_38">#REF!</definedName>
    <definedName name="TOTALITEM4.3_39">#REF!</definedName>
    <definedName name="TOTALITEM4.3_4">#REF!</definedName>
    <definedName name="TOTALITEM4.3_40">#REF!</definedName>
    <definedName name="TOTALITEM4.3_41">#REF!</definedName>
    <definedName name="TOTALITEM4.3_42">#REF!</definedName>
    <definedName name="TOTALITEM4.3_43">#REF!</definedName>
    <definedName name="TOTALITEM4.3_44">#REF!</definedName>
    <definedName name="TOTALITEM4.3_45">#REF!</definedName>
    <definedName name="TOTALITEM4.3_46">#REF!</definedName>
    <definedName name="TOTALITEM4.3_47">#REF!</definedName>
    <definedName name="TOTALITEM4.3_48">#REF!</definedName>
    <definedName name="TOTALITEM4.3_49">#REF!</definedName>
    <definedName name="TOTALITEM4.3_5">#REF!</definedName>
    <definedName name="TOTALITEM4.3_50">#REF!</definedName>
    <definedName name="TOTALITEM4.3_51">#REF!</definedName>
    <definedName name="TOTALITEM4.3_52">#REF!</definedName>
    <definedName name="TOTALITEM4.3_53">#REF!</definedName>
    <definedName name="TOTALITEM4.3_54">#REF!</definedName>
    <definedName name="TOTALITEM4.3_55">#REF!</definedName>
    <definedName name="TOTALITEM4.3_56">#REF!</definedName>
    <definedName name="TOTALITEM4.3_57">#REF!</definedName>
    <definedName name="TOTALITEM4.3_58">#REF!</definedName>
    <definedName name="TOTALITEM4.3_59">#REF!</definedName>
    <definedName name="TOTALITEM4.3_60">#REF!</definedName>
    <definedName name="TOTALITEM4.3_61">#REF!</definedName>
    <definedName name="TOTALITEM4.3_62">#REF!</definedName>
    <definedName name="TOTALITEM4.3_63">#REF!</definedName>
    <definedName name="TOTALITEM4.3_64">#REF!</definedName>
    <definedName name="TOTALITEM4.3_65">#REF!</definedName>
    <definedName name="TOTALITEM4.3_66">#REF!</definedName>
    <definedName name="TOTALITEM4.3_67">#REF!</definedName>
    <definedName name="TOTALITEM4.3_68">#REF!</definedName>
    <definedName name="TOTALITEM4.3_69">#REF!</definedName>
    <definedName name="TOTALITEM4.3_70">#REF!</definedName>
    <definedName name="TOTALITEM4.3_71">#REF!</definedName>
    <definedName name="TOTALITEM4.3_72">#REF!</definedName>
    <definedName name="TOTALITEM4.3_73">#REF!</definedName>
    <definedName name="TOTALITEM4.3_74">#REF!</definedName>
    <definedName name="TOTALITEM4.3_75">#REF!</definedName>
    <definedName name="TOTALITEM4.3_76">#REF!</definedName>
    <definedName name="TOTALITEM4.3_78">#REF!</definedName>
    <definedName name="TOTALITEM4.3_79">#REF!</definedName>
    <definedName name="TOTALITEM4.3_9">#REF!</definedName>
    <definedName name="TOTALITEM4.4">#REF!</definedName>
    <definedName name="TOTALITEM4.4_1">#REF!</definedName>
    <definedName name="TOTALITEM4.4_10">#REF!</definedName>
    <definedName name="TOTALITEM4.4_11">#REF!</definedName>
    <definedName name="TOTALITEM4.4_12">#REF!</definedName>
    <definedName name="TOTALITEM4.4_13">#REF!</definedName>
    <definedName name="TOTALITEM4.4_14">#REF!</definedName>
    <definedName name="TOTALITEM4.4_15">#REF!</definedName>
    <definedName name="TOTALITEM4.4_16">#REF!</definedName>
    <definedName name="TOTALITEM4.4_17">#REF!</definedName>
    <definedName name="TOTALITEM4.4_18">#REF!</definedName>
    <definedName name="TOTALITEM4.4_19">#REF!</definedName>
    <definedName name="TOTALITEM4.4_2">#REF!</definedName>
    <definedName name="TOTALITEM4.4_20">#REF!</definedName>
    <definedName name="TOTALITEM4.4_21">#REF!</definedName>
    <definedName name="TOTALITEM4.4_22">#REF!</definedName>
    <definedName name="TOTALITEM4.4_23">#REF!</definedName>
    <definedName name="TOTALITEM4.4_24">#REF!</definedName>
    <definedName name="TOTALITEM4.4_25">#REF!</definedName>
    <definedName name="TOTALITEM4.4_26">#REF!</definedName>
    <definedName name="TOTALITEM4.4_27">#REF!</definedName>
    <definedName name="TOTALITEM4.4_28">#REF!</definedName>
    <definedName name="TOTALITEM4.4_29">#REF!</definedName>
    <definedName name="TOTALITEM4.4_3">#REF!</definedName>
    <definedName name="TOTALITEM4.4_30">#REF!</definedName>
    <definedName name="TOTALITEM4.4_31">#REF!</definedName>
    <definedName name="TOTALITEM4.4_32">#REF!</definedName>
    <definedName name="TOTALITEM4.4_33">#REF!</definedName>
    <definedName name="TOTALITEM4.4_34">#REF!</definedName>
    <definedName name="TOTALITEM4.4_35">#REF!</definedName>
    <definedName name="TOTALITEM4.4_36">#REF!</definedName>
    <definedName name="TOTALITEM4.4_37">#REF!</definedName>
    <definedName name="TOTALITEM4.4_38">#REF!</definedName>
    <definedName name="TOTALITEM4.4_39">#REF!</definedName>
    <definedName name="TOTALITEM4.4_4">#REF!</definedName>
    <definedName name="TOTALITEM4.4_40">#REF!</definedName>
    <definedName name="TOTALITEM4.4_41">#REF!</definedName>
    <definedName name="TOTALITEM4.4_42">#REF!</definedName>
    <definedName name="TOTALITEM4.4_43">#REF!</definedName>
    <definedName name="TOTALITEM4.4_44">#REF!</definedName>
    <definedName name="TOTALITEM4.4_45">#REF!</definedName>
    <definedName name="TOTALITEM4.4_46">#REF!</definedName>
    <definedName name="TOTALITEM4.4_47">#REF!</definedName>
    <definedName name="TOTALITEM4.4_48">#REF!</definedName>
    <definedName name="TOTALITEM4.4_49">#REF!</definedName>
    <definedName name="TOTALITEM4.4_5">#REF!</definedName>
    <definedName name="TOTALITEM4.4_50">#REF!</definedName>
    <definedName name="TOTALITEM4.4_51">#REF!</definedName>
    <definedName name="TOTALITEM4.4_52">#REF!</definedName>
    <definedName name="TOTALITEM4.4_53">#REF!</definedName>
    <definedName name="TOTALITEM4.4_54">#REF!</definedName>
    <definedName name="TOTALITEM4.4_55">#REF!</definedName>
    <definedName name="TOTALITEM4.4_56">#REF!</definedName>
    <definedName name="TOTALITEM4.4_57">#REF!</definedName>
    <definedName name="TOTALITEM4.4_58">#REF!</definedName>
    <definedName name="TOTALITEM4.4_59">#REF!</definedName>
    <definedName name="TOTALITEM4.4_60">#REF!</definedName>
    <definedName name="TOTALITEM4.4_61">#REF!</definedName>
    <definedName name="TOTALITEM4.4_62">#REF!</definedName>
    <definedName name="TOTALITEM4.4_63">#REF!</definedName>
    <definedName name="TOTALITEM4.4_64">#REF!</definedName>
    <definedName name="TOTALITEM4.4_65">#REF!</definedName>
    <definedName name="TOTALITEM4.4_66">#REF!</definedName>
    <definedName name="TOTALITEM4.4_67">#REF!</definedName>
    <definedName name="TOTALITEM4.4_68">#REF!</definedName>
    <definedName name="TOTALITEM4.4_69">#REF!</definedName>
    <definedName name="TOTALITEM4.4_70">#REF!</definedName>
    <definedName name="TOTALITEM4.4_71">#REF!</definedName>
    <definedName name="TOTALITEM4.4_72">#REF!</definedName>
    <definedName name="TOTALITEM4.4_73">#REF!</definedName>
    <definedName name="TOTALITEM4.4_74">#REF!</definedName>
    <definedName name="TOTALITEM4.4_75">#REF!</definedName>
    <definedName name="TOTALITEM4.4_76">#REF!</definedName>
    <definedName name="TOTALITEM4.4_78">#REF!</definedName>
    <definedName name="TOTALITEM4.4_79">#REF!</definedName>
    <definedName name="TOTALITEM4.4_9">#REF!</definedName>
    <definedName name="TOTALITEM4.5">#REF!</definedName>
    <definedName name="TOTALITEM4.5_1">#REF!</definedName>
    <definedName name="TOTALITEM4.5_10">#REF!</definedName>
    <definedName name="TOTALITEM4.5_11">#REF!</definedName>
    <definedName name="TOTALITEM4.5_12">#REF!</definedName>
    <definedName name="TOTALITEM4.5_13">#REF!</definedName>
    <definedName name="TOTALITEM4.5_14">#REF!</definedName>
    <definedName name="TOTALITEM4.5_15">#REF!</definedName>
    <definedName name="TOTALITEM4.5_16">#REF!</definedName>
    <definedName name="TOTALITEM4.5_17">#REF!</definedName>
    <definedName name="TOTALITEM4.5_18">#REF!</definedName>
    <definedName name="TOTALITEM4.5_19">#REF!</definedName>
    <definedName name="TOTALITEM4.5_2">#REF!</definedName>
    <definedName name="TOTALITEM4.5_20">#REF!</definedName>
    <definedName name="TOTALITEM4.5_21">#REF!</definedName>
    <definedName name="TOTALITEM4.5_22">#REF!</definedName>
    <definedName name="TOTALITEM4.5_23">#REF!</definedName>
    <definedName name="TOTALITEM4.5_24">#REF!</definedName>
    <definedName name="TOTALITEM4.5_25">#REF!</definedName>
    <definedName name="TOTALITEM4.5_26">#REF!</definedName>
    <definedName name="TOTALITEM4.5_27">#REF!</definedName>
    <definedName name="TOTALITEM4.5_28">#REF!</definedName>
    <definedName name="TOTALITEM4.5_29">#REF!</definedName>
    <definedName name="TOTALITEM4.5_3">#REF!</definedName>
    <definedName name="TOTALITEM4.5_30">#REF!</definedName>
    <definedName name="TOTALITEM4.5_31">#REF!</definedName>
    <definedName name="TOTALITEM4.5_32">#REF!</definedName>
    <definedName name="TOTALITEM4.5_33">#REF!</definedName>
    <definedName name="TOTALITEM4.5_34">#REF!</definedName>
    <definedName name="TOTALITEM4.5_35">#REF!</definedName>
    <definedName name="TOTALITEM4.5_36">#REF!</definedName>
    <definedName name="TOTALITEM4.5_37">#REF!</definedName>
    <definedName name="TOTALITEM4.5_38">#REF!</definedName>
    <definedName name="TOTALITEM4.5_39">#REF!</definedName>
    <definedName name="TOTALITEM4.5_4">#REF!</definedName>
    <definedName name="TOTALITEM4.5_40">#REF!</definedName>
    <definedName name="TOTALITEM4.5_41">#REF!</definedName>
    <definedName name="TOTALITEM4.5_42">#REF!</definedName>
    <definedName name="TOTALITEM4.5_43">#REF!</definedName>
    <definedName name="TOTALITEM4.5_44">#REF!</definedName>
    <definedName name="TOTALITEM4.5_45">#REF!</definedName>
    <definedName name="TOTALITEM4.5_46">#REF!</definedName>
    <definedName name="TOTALITEM4.5_47">#REF!</definedName>
    <definedName name="TOTALITEM4.5_48">#REF!</definedName>
    <definedName name="TOTALITEM4.5_49">#REF!</definedName>
    <definedName name="TOTALITEM4.5_5">#REF!</definedName>
    <definedName name="TOTALITEM4.5_50">#REF!</definedName>
    <definedName name="TOTALITEM4.5_51">#REF!</definedName>
    <definedName name="TOTALITEM4.5_52">#REF!</definedName>
    <definedName name="TOTALITEM4.5_53">#REF!</definedName>
    <definedName name="TOTALITEM4.5_54">#REF!</definedName>
    <definedName name="TOTALITEM4.5_55">#REF!</definedName>
    <definedName name="TOTALITEM4.5_56">#REF!</definedName>
    <definedName name="TOTALITEM4.5_57">#REF!</definedName>
    <definedName name="TOTALITEM4.5_58">#REF!</definedName>
    <definedName name="TOTALITEM4.5_59">#REF!</definedName>
    <definedName name="TOTALITEM4.5_60">#REF!</definedName>
    <definedName name="TOTALITEM4.5_61">#REF!</definedName>
    <definedName name="TOTALITEM4.5_62">#REF!</definedName>
    <definedName name="TOTALITEM4.5_63">#REF!</definedName>
    <definedName name="TOTALITEM4.5_64">#REF!</definedName>
    <definedName name="TOTALITEM4.5_65">#REF!</definedName>
    <definedName name="TOTALITEM4.5_66">#REF!</definedName>
    <definedName name="TOTALITEM4.5_67">#REF!</definedName>
    <definedName name="TOTALITEM4.5_68">#REF!</definedName>
    <definedName name="TOTALITEM4.5_69">#REF!</definedName>
    <definedName name="TOTALITEM4.5_70">#REF!</definedName>
    <definedName name="TOTALITEM4.5_71">#REF!</definedName>
    <definedName name="TOTALITEM4.5_72">#REF!</definedName>
    <definedName name="TOTALITEM4.5_73">#REF!</definedName>
    <definedName name="TOTALITEM4.5_74">#REF!</definedName>
    <definedName name="TOTALITEM4.5_75">#REF!</definedName>
    <definedName name="TOTALITEM4.5_76">#REF!</definedName>
    <definedName name="TOTALITEM4.5_78">#REF!</definedName>
    <definedName name="TOTALITEM4.5_79">#REF!</definedName>
    <definedName name="TOTALITEM4.5_9">#REF!</definedName>
    <definedName name="TOTALITEM4.6">#REF!</definedName>
    <definedName name="TOTALITEM4.6_1">#REF!</definedName>
    <definedName name="TOTALITEM4.6_10">#REF!</definedName>
    <definedName name="TOTALITEM4.6_11">#REF!</definedName>
    <definedName name="TOTALITEM4.6_12">#REF!</definedName>
    <definedName name="TOTALITEM4.6_13">#REF!</definedName>
    <definedName name="TOTALITEM4.6_14">#REF!</definedName>
    <definedName name="TOTALITEM4.6_15">#REF!</definedName>
    <definedName name="TOTALITEM4.6_16">#REF!</definedName>
    <definedName name="TOTALITEM4.6_17">#REF!</definedName>
    <definedName name="TOTALITEM4.6_18">#REF!</definedName>
    <definedName name="TOTALITEM4.6_19">#REF!</definedName>
    <definedName name="TOTALITEM4.6_2">#REF!</definedName>
    <definedName name="TOTALITEM4.6_20">#REF!</definedName>
    <definedName name="TOTALITEM4.6_21">#REF!</definedName>
    <definedName name="TOTALITEM4.6_22">#REF!</definedName>
    <definedName name="TOTALITEM4.6_23">#REF!</definedName>
    <definedName name="TOTALITEM4.6_24">#REF!</definedName>
    <definedName name="TOTALITEM4.6_25">#REF!</definedName>
    <definedName name="TOTALITEM4.6_26">#REF!</definedName>
    <definedName name="TOTALITEM4.6_27">#REF!</definedName>
    <definedName name="TOTALITEM4.6_28">#REF!</definedName>
    <definedName name="TOTALITEM4.6_29">#REF!</definedName>
    <definedName name="TOTALITEM4.6_3">#REF!</definedName>
    <definedName name="TOTALITEM4.6_30">#REF!</definedName>
    <definedName name="TOTALITEM4.6_31">#REF!</definedName>
    <definedName name="TOTALITEM4.6_32">#REF!</definedName>
    <definedName name="TOTALITEM4.6_33">#REF!</definedName>
    <definedName name="TOTALITEM4.6_34">#REF!</definedName>
    <definedName name="TOTALITEM4.6_35">#REF!</definedName>
    <definedName name="TOTALITEM4.6_36">#REF!</definedName>
    <definedName name="TOTALITEM4.6_37">#REF!</definedName>
    <definedName name="TOTALITEM4.6_38">#REF!</definedName>
    <definedName name="TOTALITEM4.6_39">#REF!</definedName>
    <definedName name="TOTALITEM4.6_4">#REF!</definedName>
    <definedName name="TOTALITEM4.6_40">#REF!</definedName>
    <definedName name="TOTALITEM4.6_41">#REF!</definedName>
    <definedName name="TOTALITEM4.6_42">#REF!</definedName>
    <definedName name="TOTALITEM4.6_43">#REF!</definedName>
    <definedName name="TOTALITEM4.6_44">#REF!</definedName>
    <definedName name="TOTALITEM4.6_45">#REF!</definedName>
    <definedName name="TOTALITEM4.6_46">#REF!</definedName>
    <definedName name="TOTALITEM4.6_47">#REF!</definedName>
    <definedName name="TOTALITEM4.6_48">#REF!</definedName>
    <definedName name="TOTALITEM4.6_49">#REF!</definedName>
    <definedName name="TOTALITEM4.6_5">#REF!</definedName>
    <definedName name="TOTALITEM4.6_50">#REF!</definedName>
    <definedName name="TOTALITEM4.6_51">#REF!</definedName>
    <definedName name="TOTALITEM4.6_52">#REF!</definedName>
    <definedName name="TOTALITEM4.6_53">#REF!</definedName>
    <definedName name="TOTALITEM4.6_54">#REF!</definedName>
    <definedName name="TOTALITEM4.6_55">#REF!</definedName>
    <definedName name="TOTALITEM4.6_56">#REF!</definedName>
    <definedName name="TOTALITEM4.6_57">#REF!</definedName>
    <definedName name="TOTALITEM4.6_58">#REF!</definedName>
    <definedName name="TOTALITEM4.6_59">#REF!</definedName>
    <definedName name="TOTALITEM4.6_60">#REF!</definedName>
    <definedName name="TOTALITEM4.6_61">#REF!</definedName>
    <definedName name="TOTALITEM4.6_62">#REF!</definedName>
    <definedName name="TOTALITEM4.6_63">#REF!</definedName>
    <definedName name="TOTALITEM4.6_64">#REF!</definedName>
    <definedName name="TOTALITEM4.6_65">#REF!</definedName>
    <definedName name="TOTALITEM4.6_66">#REF!</definedName>
    <definedName name="TOTALITEM4.6_67">#REF!</definedName>
    <definedName name="TOTALITEM4.6_68">#REF!</definedName>
    <definedName name="TOTALITEM4.6_69">#REF!</definedName>
    <definedName name="TOTALITEM4.6_70">#REF!</definedName>
    <definedName name="TOTALITEM4.6_71">#REF!</definedName>
    <definedName name="TOTALITEM4.6_72">#REF!</definedName>
    <definedName name="TOTALITEM4.6_73">#REF!</definedName>
    <definedName name="TOTALITEM4.6_74">#REF!</definedName>
    <definedName name="TOTALITEM4.6_75">#REF!</definedName>
    <definedName name="TOTALITEM4.6_76">#REF!</definedName>
    <definedName name="TOTALITEM4.6_78">#REF!</definedName>
    <definedName name="TOTALITEM4.6_79">#REF!</definedName>
    <definedName name="TOTALITEM4.6_9">#REF!</definedName>
    <definedName name="TOTALITEM5.1">#REF!</definedName>
    <definedName name="TOTALITEM5.1_1">#REF!</definedName>
    <definedName name="TOTALITEM5.1_10">#REF!</definedName>
    <definedName name="TOTALITEM5.1_11">#REF!</definedName>
    <definedName name="TOTALITEM5.1_12">#REF!</definedName>
    <definedName name="TOTALITEM5.1_13">#REF!</definedName>
    <definedName name="TOTALITEM5.1_14">#REF!</definedName>
    <definedName name="TOTALITEM5.1_15">#REF!</definedName>
    <definedName name="TOTALITEM5.1_16">#REF!</definedName>
    <definedName name="TOTALITEM5.1_17">#REF!</definedName>
    <definedName name="TOTALITEM5.1_18">#REF!</definedName>
    <definedName name="TOTALITEM5.1_19">#REF!</definedName>
    <definedName name="TOTALITEM5.1_2">#REF!</definedName>
    <definedName name="TOTALITEM5.1_20">#REF!</definedName>
    <definedName name="TOTALITEM5.1_21">#REF!</definedName>
    <definedName name="TOTALITEM5.1_22">#REF!</definedName>
    <definedName name="TOTALITEM5.1_23">#REF!</definedName>
    <definedName name="TOTALITEM5.1_24">#REF!</definedName>
    <definedName name="TOTALITEM5.1_25">#REF!</definedName>
    <definedName name="TOTALITEM5.1_26">#REF!</definedName>
    <definedName name="TOTALITEM5.1_27">#REF!</definedName>
    <definedName name="TOTALITEM5.1_28">#REF!</definedName>
    <definedName name="TOTALITEM5.1_29">#REF!</definedName>
    <definedName name="TOTALITEM5.1_3">#REF!</definedName>
    <definedName name="TOTALITEM5.1_30">#REF!</definedName>
    <definedName name="TOTALITEM5.1_31">#REF!</definedName>
    <definedName name="TOTALITEM5.1_32">#REF!</definedName>
    <definedName name="TOTALITEM5.1_33">#REF!</definedName>
    <definedName name="TOTALITEM5.1_34">#REF!</definedName>
    <definedName name="TOTALITEM5.1_35">#REF!</definedName>
    <definedName name="TOTALITEM5.1_36">#REF!</definedName>
    <definedName name="TOTALITEM5.1_37">#REF!</definedName>
    <definedName name="TOTALITEM5.1_38">#REF!</definedName>
    <definedName name="TOTALITEM5.1_39">#REF!</definedName>
    <definedName name="TOTALITEM5.1_4">#REF!</definedName>
    <definedName name="TOTALITEM5.1_40">#REF!</definedName>
    <definedName name="TOTALITEM5.1_41">#REF!</definedName>
    <definedName name="TOTALITEM5.1_42">#REF!</definedName>
    <definedName name="TOTALITEM5.1_43">#REF!</definedName>
    <definedName name="TOTALITEM5.1_44">#REF!</definedName>
    <definedName name="TOTALITEM5.1_45">#REF!</definedName>
    <definedName name="TOTALITEM5.1_46">#REF!</definedName>
    <definedName name="TOTALITEM5.1_47">#REF!</definedName>
    <definedName name="TOTALITEM5.1_48">#REF!</definedName>
    <definedName name="TOTALITEM5.1_49">#REF!</definedName>
    <definedName name="TOTALITEM5.1_5">#REF!</definedName>
    <definedName name="TOTALITEM5.1_50">#REF!</definedName>
    <definedName name="TOTALITEM5.1_51">#REF!</definedName>
    <definedName name="TOTALITEM5.1_52">#REF!</definedName>
    <definedName name="TOTALITEM5.1_53">#REF!</definedName>
    <definedName name="TOTALITEM5.1_54">#REF!</definedName>
    <definedName name="TOTALITEM5.1_55">#REF!</definedName>
    <definedName name="TOTALITEM5.1_56">#REF!</definedName>
    <definedName name="TOTALITEM5.1_57">#REF!</definedName>
    <definedName name="TOTALITEM5.1_58">#REF!</definedName>
    <definedName name="TOTALITEM5.1_59">#REF!</definedName>
    <definedName name="TOTALITEM5.1_60">#REF!</definedName>
    <definedName name="TOTALITEM5.1_61">#REF!</definedName>
    <definedName name="TOTALITEM5.1_62">#REF!</definedName>
    <definedName name="TOTALITEM5.1_63">#REF!</definedName>
    <definedName name="TOTALITEM5.1_64">#REF!</definedName>
    <definedName name="TOTALITEM5.1_65">#REF!</definedName>
    <definedName name="TOTALITEM5.1_66">#REF!</definedName>
    <definedName name="TOTALITEM5.1_67">#REF!</definedName>
    <definedName name="TOTALITEM5.1_68">#REF!</definedName>
    <definedName name="TOTALITEM5.1_69">#REF!</definedName>
    <definedName name="TOTALITEM5.1_70">#REF!</definedName>
    <definedName name="TOTALITEM5.1_71">#REF!</definedName>
    <definedName name="TOTALITEM5.1_72">#REF!</definedName>
    <definedName name="TOTALITEM5.1_73">#REF!</definedName>
    <definedName name="TOTALITEM5.1_74">#REF!</definedName>
    <definedName name="TOTALITEM5.1_75">#REF!</definedName>
    <definedName name="TOTALITEM5.1_76">#REF!</definedName>
    <definedName name="TOTALITEM5.1_78">#REF!</definedName>
    <definedName name="TOTALITEM5.1_79">#REF!</definedName>
    <definedName name="TOTALITEM5.1_9">#REF!</definedName>
    <definedName name="TOTALITEM5.2">#REF!</definedName>
    <definedName name="TOTALITEM5.2_1">#REF!</definedName>
    <definedName name="TOTALITEM5.2_10">#REF!</definedName>
    <definedName name="TOTALITEM5.2_11">#REF!</definedName>
    <definedName name="TOTALITEM5.2_12">#REF!</definedName>
    <definedName name="TOTALITEM5.2_13">#REF!</definedName>
    <definedName name="TOTALITEM5.2_14">#REF!</definedName>
    <definedName name="TOTALITEM5.2_15">#REF!</definedName>
    <definedName name="TOTALITEM5.2_16">#REF!</definedName>
    <definedName name="TOTALITEM5.2_17">#REF!</definedName>
    <definedName name="TOTALITEM5.2_18">#REF!</definedName>
    <definedName name="TOTALITEM5.2_19">#REF!</definedName>
    <definedName name="TOTALITEM5.2_2">#REF!</definedName>
    <definedName name="TOTALITEM5.2_20">#REF!</definedName>
    <definedName name="TOTALITEM5.2_21">#REF!</definedName>
    <definedName name="TOTALITEM5.2_22">#REF!</definedName>
    <definedName name="TOTALITEM5.2_23">#REF!</definedName>
    <definedName name="TOTALITEM5.2_24">#REF!</definedName>
    <definedName name="TOTALITEM5.2_25">#REF!</definedName>
    <definedName name="TOTALITEM5.2_26">#REF!</definedName>
    <definedName name="TOTALITEM5.2_27">#REF!</definedName>
    <definedName name="TOTALITEM5.2_28">#REF!</definedName>
    <definedName name="TOTALITEM5.2_29">#REF!</definedName>
    <definedName name="TOTALITEM5.2_3">#REF!</definedName>
    <definedName name="TOTALITEM5.2_30">#REF!</definedName>
    <definedName name="TOTALITEM5.2_31">#REF!</definedName>
    <definedName name="TOTALITEM5.2_32">#REF!</definedName>
    <definedName name="TOTALITEM5.2_33">#REF!</definedName>
    <definedName name="TOTALITEM5.2_34">#REF!</definedName>
    <definedName name="TOTALITEM5.2_35">#REF!</definedName>
    <definedName name="TOTALITEM5.2_36">#REF!</definedName>
    <definedName name="TOTALITEM5.2_37">#REF!</definedName>
    <definedName name="TOTALITEM5.2_38">#REF!</definedName>
    <definedName name="TOTALITEM5.2_39">#REF!</definedName>
    <definedName name="TOTALITEM5.2_4">#REF!</definedName>
    <definedName name="TOTALITEM5.2_40">#REF!</definedName>
    <definedName name="TOTALITEM5.2_41">#REF!</definedName>
    <definedName name="TOTALITEM5.2_42">#REF!</definedName>
    <definedName name="TOTALITEM5.2_43">#REF!</definedName>
    <definedName name="TOTALITEM5.2_44">#REF!</definedName>
    <definedName name="TOTALITEM5.2_45">#REF!</definedName>
    <definedName name="TOTALITEM5.2_46">#REF!</definedName>
    <definedName name="TOTALITEM5.2_47">#REF!</definedName>
    <definedName name="TOTALITEM5.2_48">#REF!</definedName>
    <definedName name="TOTALITEM5.2_49">#REF!</definedName>
    <definedName name="TOTALITEM5.2_5">#REF!</definedName>
    <definedName name="TOTALITEM5.2_50">#REF!</definedName>
    <definedName name="TOTALITEM5.2_51">#REF!</definedName>
    <definedName name="TOTALITEM5.2_52">#REF!</definedName>
    <definedName name="TOTALITEM5.2_53">#REF!</definedName>
    <definedName name="TOTALITEM5.2_54">#REF!</definedName>
    <definedName name="TOTALITEM5.2_55">#REF!</definedName>
    <definedName name="TOTALITEM5.2_56">#REF!</definedName>
    <definedName name="TOTALITEM5.2_57">#REF!</definedName>
    <definedName name="TOTALITEM5.2_58">#REF!</definedName>
    <definedName name="TOTALITEM5.2_59">#REF!</definedName>
    <definedName name="TOTALITEM5.2_60">#REF!</definedName>
    <definedName name="TOTALITEM5.2_61">#REF!</definedName>
    <definedName name="TOTALITEM5.2_62">#REF!</definedName>
    <definedName name="TOTALITEM5.2_63">#REF!</definedName>
    <definedName name="TOTALITEM5.2_64">#REF!</definedName>
    <definedName name="TOTALITEM5.2_65">#REF!</definedName>
    <definedName name="TOTALITEM5.2_66">#REF!</definedName>
    <definedName name="TOTALITEM5.2_67">#REF!</definedName>
    <definedName name="TOTALITEM5.2_68">#REF!</definedName>
    <definedName name="TOTALITEM5.2_69">#REF!</definedName>
    <definedName name="TOTALITEM5.2_70">#REF!</definedName>
    <definedName name="TOTALITEM5.2_71">#REF!</definedName>
    <definedName name="TOTALITEM5.2_72">#REF!</definedName>
    <definedName name="TOTALITEM5.2_73">#REF!</definedName>
    <definedName name="TOTALITEM5.2_74">#REF!</definedName>
    <definedName name="TOTALITEM5.2_75">#REF!</definedName>
    <definedName name="TOTALITEM5.2_76">#REF!</definedName>
    <definedName name="TOTALITEM5.2_78">#REF!</definedName>
    <definedName name="TOTALITEM5.2_79">#REF!</definedName>
    <definedName name="TOTALITEM5.2_9">#REF!</definedName>
    <definedName name="TOTALITEM5.3">#REF!</definedName>
    <definedName name="TOTALITEM5.3_1">#REF!</definedName>
    <definedName name="TOTALITEM5.3_10">#REF!</definedName>
    <definedName name="TOTALITEM5.3_11">#REF!</definedName>
    <definedName name="TOTALITEM5.3_12">#REF!</definedName>
    <definedName name="TOTALITEM5.3_13">#REF!</definedName>
    <definedName name="TOTALITEM5.3_14">#REF!</definedName>
    <definedName name="TOTALITEM5.3_15">#REF!</definedName>
    <definedName name="TOTALITEM5.3_16">#REF!</definedName>
    <definedName name="TOTALITEM5.3_17">#REF!</definedName>
    <definedName name="TOTALITEM5.3_18">#REF!</definedName>
    <definedName name="TOTALITEM5.3_19">#REF!</definedName>
    <definedName name="TOTALITEM5.3_2">#REF!</definedName>
    <definedName name="TOTALITEM5.3_20">#REF!</definedName>
    <definedName name="TOTALITEM5.3_21">#REF!</definedName>
    <definedName name="TOTALITEM5.3_22">#REF!</definedName>
    <definedName name="TOTALITEM5.3_23">#REF!</definedName>
    <definedName name="TOTALITEM5.3_24">#REF!</definedName>
    <definedName name="TOTALITEM5.3_25">#REF!</definedName>
    <definedName name="TOTALITEM5.3_26">#REF!</definedName>
    <definedName name="TOTALITEM5.3_27">#REF!</definedName>
    <definedName name="TOTALITEM5.3_28">#REF!</definedName>
    <definedName name="TOTALITEM5.3_29">#REF!</definedName>
    <definedName name="TOTALITEM5.3_3">#REF!</definedName>
    <definedName name="TOTALITEM5.3_30">#REF!</definedName>
    <definedName name="TOTALITEM5.3_31">#REF!</definedName>
    <definedName name="TOTALITEM5.3_32">#REF!</definedName>
    <definedName name="TOTALITEM5.3_33">#REF!</definedName>
    <definedName name="TOTALITEM5.3_34">#REF!</definedName>
    <definedName name="TOTALITEM5.3_35">#REF!</definedName>
    <definedName name="TOTALITEM5.3_36">#REF!</definedName>
    <definedName name="TOTALITEM5.3_37">#REF!</definedName>
    <definedName name="TOTALITEM5.3_38">#REF!</definedName>
    <definedName name="TOTALITEM5.3_39">#REF!</definedName>
    <definedName name="TOTALITEM5.3_4">#REF!</definedName>
    <definedName name="TOTALITEM5.3_40">#REF!</definedName>
    <definedName name="TOTALITEM5.3_41">#REF!</definedName>
    <definedName name="TOTALITEM5.3_42">#REF!</definedName>
    <definedName name="TOTALITEM5.3_43">#REF!</definedName>
    <definedName name="TOTALITEM5.3_44">#REF!</definedName>
    <definedName name="TOTALITEM5.3_45">#REF!</definedName>
    <definedName name="TOTALITEM5.3_46">#REF!</definedName>
    <definedName name="TOTALITEM5.3_47">#REF!</definedName>
    <definedName name="TOTALITEM5.3_48">#REF!</definedName>
    <definedName name="TOTALITEM5.3_49">#REF!</definedName>
    <definedName name="TOTALITEM5.3_5">#REF!</definedName>
    <definedName name="TOTALITEM5.3_50">#REF!</definedName>
    <definedName name="TOTALITEM5.3_51">#REF!</definedName>
    <definedName name="TOTALITEM5.3_52">#REF!</definedName>
    <definedName name="TOTALITEM5.3_53">#REF!</definedName>
    <definedName name="TOTALITEM5.3_54">#REF!</definedName>
    <definedName name="TOTALITEM5.3_55">#REF!</definedName>
    <definedName name="TOTALITEM5.3_56">#REF!</definedName>
    <definedName name="TOTALITEM5.3_57">#REF!</definedName>
    <definedName name="TOTALITEM5.3_58">#REF!</definedName>
    <definedName name="TOTALITEM5.3_59">#REF!</definedName>
    <definedName name="TOTALITEM5.3_60">#REF!</definedName>
    <definedName name="TOTALITEM5.3_61">#REF!</definedName>
    <definedName name="TOTALITEM5.3_62">#REF!</definedName>
    <definedName name="TOTALITEM5.3_63">#REF!</definedName>
    <definedName name="TOTALITEM5.3_64">#REF!</definedName>
    <definedName name="TOTALITEM5.3_65">#REF!</definedName>
    <definedName name="TOTALITEM5.3_66">#REF!</definedName>
    <definedName name="TOTALITEM5.3_67">#REF!</definedName>
    <definedName name="TOTALITEM5.3_68">#REF!</definedName>
    <definedName name="TOTALITEM5.3_69">#REF!</definedName>
    <definedName name="TOTALITEM5.3_70">#REF!</definedName>
    <definedName name="TOTALITEM5.3_71">#REF!</definedName>
    <definedName name="TOTALITEM5.3_72">#REF!</definedName>
    <definedName name="TOTALITEM5.3_73">#REF!</definedName>
    <definedName name="TOTALITEM5.3_74">#REF!</definedName>
    <definedName name="TOTALITEM5.3_75">#REF!</definedName>
    <definedName name="TOTALITEM5.3_76">#REF!</definedName>
    <definedName name="TOTALITEM5.3_78">#REF!</definedName>
    <definedName name="TOTALITEM5.3_79">#REF!</definedName>
    <definedName name="TOTALITEM5.3_9">#REF!</definedName>
    <definedName name="TOTALITEM5.4">#REF!</definedName>
    <definedName name="TOTALITEM5.4_1">#REF!</definedName>
    <definedName name="TOTALITEM5.4_10">#REF!</definedName>
    <definedName name="TOTALITEM5.4_11">#REF!</definedName>
    <definedName name="TOTALITEM5.4_12">#REF!</definedName>
    <definedName name="TOTALITEM5.4_13">#REF!</definedName>
    <definedName name="TOTALITEM5.4_14">#REF!</definedName>
    <definedName name="TOTALITEM5.4_15">#REF!</definedName>
    <definedName name="TOTALITEM5.4_16">#REF!</definedName>
    <definedName name="TOTALITEM5.4_17">#REF!</definedName>
    <definedName name="TOTALITEM5.4_18">#REF!</definedName>
    <definedName name="TOTALITEM5.4_19">#REF!</definedName>
    <definedName name="TOTALITEM5.4_2">#REF!</definedName>
    <definedName name="TOTALITEM5.4_20">#REF!</definedName>
    <definedName name="TOTALITEM5.4_21">#REF!</definedName>
    <definedName name="TOTALITEM5.4_22">#REF!</definedName>
    <definedName name="TOTALITEM5.4_23">#REF!</definedName>
    <definedName name="TOTALITEM5.4_24">#REF!</definedName>
    <definedName name="TOTALITEM5.4_25">#REF!</definedName>
    <definedName name="TOTALITEM5.4_26">#REF!</definedName>
    <definedName name="TOTALITEM5.4_27">#REF!</definedName>
    <definedName name="TOTALITEM5.4_28">#REF!</definedName>
    <definedName name="TOTALITEM5.4_29">#REF!</definedName>
    <definedName name="TOTALITEM5.4_3">#REF!</definedName>
    <definedName name="TOTALITEM5.4_30">#REF!</definedName>
    <definedName name="TOTALITEM5.4_31">#REF!</definedName>
    <definedName name="TOTALITEM5.4_32">#REF!</definedName>
    <definedName name="TOTALITEM5.4_33">#REF!</definedName>
    <definedName name="TOTALITEM5.4_34">#REF!</definedName>
    <definedName name="TOTALITEM5.4_35">#REF!</definedName>
    <definedName name="TOTALITEM5.4_36">#REF!</definedName>
    <definedName name="TOTALITEM5.4_37">#REF!</definedName>
    <definedName name="TOTALITEM5.4_38">#REF!</definedName>
    <definedName name="TOTALITEM5.4_39">#REF!</definedName>
    <definedName name="TOTALITEM5.4_4">#REF!</definedName>
    <definedName name="TOTALITEM5.4_40">#REF!</definedName>
    <definedName name="TOTALITEM5.4_41">#REF!</definedName>
    <definedName name="TOTALITEM5.4_42">#REF!</definedName>
    <definedName name="TOTALITEM5.4_43">#REF!</definedName>
    <definedName name="TOTALITEM5.4_44">#REF!</definedName>
    <definedName name="TOTALITEM5.4_45">#REF!</definedName>
    <definedName name="TOTALITEM5.4_46">#REF!</definedName>
    <definedName name="TOTALITEM5.4_47">#REF!</definedName>
    <definedName name="TOTALITEM5.4_48">#REF!</definedName>
    <definedName name="TOTALITEM5.4_49">#REF!</definedName>
    <definedName name="TOTALITEM5.4_5">#REF!</definedName>
    <definedName name="TOTALITEM5.4_50">#REF!</definedName>
    <definedName name="TOTALITEM5.4_51">#REF!</definedName>
    <definedName name="TOTALITEM5.4_52">#REF!</definedName>
    <definedName name="TOTALITEM5.4_53">#REF!</definedName>
    <definedName name="TOTALITEM5.4_54">#REF!</definedName>
    <definedName name="TOTALITEM5.4_55">#REF!</definedName>
    <definedName name="TOTALITEM5.4_56">#REF!</definedName>
    <definedName name="TOTALITEM5.4_57">#REF!</definedName>
    <definedName name="TOTALITEM5.4_58">#REF!</definedName>
    <definedName name="TOTALITEM5.4_59">#REF!</definedName>
    <definedName name="TOTALITEM5.4_60">#REF!</definedName>
    <definedName name="TOTALITEM5.4_61">#REF!</definedName>
    <definedName name="TOTALITEM5.4_62">#REF!</definedName>
    <definedName name="TOTALITEM5.4_63">#REF!</definedName>
    <definedName name="TOTALITEM5.4_64">#REF!</definedName>
    <definedName name="TOTALITEM5.4_65">#REF!</definedName>
    <definedName name="TOTALITEM5.4_66">#REF!</definedName>
    <definedName name="TOTALITEM5.4_67">#REF!</definedName>
    <definedName name="TOTALITEM5.4_68">#REF!</definedName>
    <definedName name="TOTALITEM5.4_69">#REF!</definedName>
    <definedName name="TOTALITEM5.4_70">#REF!</definedName>
    <definedName name="TOTALITEM5.4_71">#REF!</definedName>
    <definedName name="TOTALITEM5.4_72">#REF!</definedName>
    <definedName name="TOTALITEM5.4_73">#REF!</definedName>
    <definedName name="TOTALITEM5.4_74">#REF!</definedName>
    <definedName name="TOTALITEM5.4_75">#REF!</definedName>
    <definedName name="TOTALITEM5.4_76">#REF!</definedName>
    <definedName name="TOTALITEM5.4_78">#REF!</definedName>
    <definedName name="TOTALITEM5.4_79">#REF!</definedName>
    <definedName name="TOTALITEM5.4_9">#REF!</definedName>
    <definedName name="TOTALITEM6.1">#REF!</definedName>
    <definedName name="TOTALITEM6.1_1">#REF!</definedName>
    <definedName name="TOTALITEM6.1_10">#REF!</definedName>
    <definedName name="TOTALITEM6.1_11">#REF!</definedName>
    <definedName name="TOTALITEM6.1_12">#REF!</definedName>
    <definedName name="TOTALITEM6.1_13">#REF!</definedName>
    <definedName name="TOTALITEM6.1_14">#REF!</definedName>
    <definedName name="TOTALITEM6.1_15">#REF!</definedName>
    <definedName name="TOTALITEM6.1_16">#REF!</definedName>
    <definedName name="TOTALITEM6.1_17">#REF!</definedName>
    <definedName name="TOTALITEM6.1_18">#REF!</definedName>
    <definedName name="TOTALITEM6.1_19">#REF!</definedName>
    <definedName name="TOTALITEM6.1_2">#REF!</definedName>
    <definedName name="TOTALITEM6.1_20">#REF!</definedName>
    <definedName name="TOTALITEM6.1_21">#REF!</definedName>
    <definedName name="TOTALITEM6.1_22">#REF!</definedName>
    <definedName name="TOTALITEM6.1_23">#REF!</definedName>
    <definedName name="TOTALITEM6.1_24">#REF!</definedName>
    <definedName name="TOTALITEM6.1_25">#REF!</definedName>
    <definedName name="TOTALITEM6.1_26">#REF!</definedName>
    <definedName name="TOTALITEM6.1_27">#REF!</definedName>
    <definedName name="TOTALITEM6.1_28">#REF!</definedName>
    <definedName name="TOTALITEM6.1_29">#REF!</definedName>
    <definedName name="TOTALITEM6.1_3">#REF!</definedName>
    <definedName name="TOTALITEM6.1_30">#REF!</definedName>
    <definedName name="TOTALITEM6.1_31">#REF!</definedName>
    <definedName name="TOTALITEM6.1_32">#REF!</definedName>
    <definedName name="TOTALITEM6.1_33">#REF!</definedName>
    <definedName name="TOTALITEM6.1_34">#REF!</definedName>
    <definedName name="TOTALITEM6.1_35">#REF!</definedName>
    <definedName name="TOTALITEM6.1_36">#REF!</definedName>
    <definedName name="TOTALITEM6.1_37">#REF!</definedName>
    <definedName name="TOTALITEM6.1_38">#REF!</definedName>
    <definedName name="TOTALITEM6.1_39">#REF!</definedName>
    <definedName name="TOTALITEM6.1_4">#REF!</definedName>
    <definedName name="TOTALITEM6.1_40">#REF!</definedName>
    <definedName name="TOTALITEM6.1_41">#REF!</definedName>
    <definedName name="TOTALITEM6.1_42">#REF!</definedName>
    <definedName name="TOTALITEM6.1_43">#REF!</definedName>
    <definedName name="TOTALITEM6.1_44">#REF!</definedName>
    <definedName name="TOTALITEM6.1_45">#REF!</definedName>
    <definedName name="TOTALITEM6.1_46">#REF!</definedName>
    <definedName name="TOTALITEM6.1_47">#REF!</definedName>
    <definedName name="TOTALITEM6.1_48">#REF!</definedName>
    <definedName name="TOTALITEM6.1_49">#REF!</definedName>
    <definedName name="TOTALITEM6.1_5">#REF!</definedName>
    <definedName name="TOTALITEM6.1_50">#REF!</definedName>
    <definedName name="TOTALITEM6.1_51">#REF!</definedName>
    <definedName name="TOTALITEM6.1_52">#REF!</definedName>
    <definedName name="TOTALITEM6.1_53">#REF!</definedName>
    <definedName name="TOTALITEM6.1_54">#REF!</definedName>
    <definedName name="TOTALITEM6.1_55">#REF!</definedName>
    <definedName name="TOTALITEM6.1_56">#REF!</definedName>
    <definedName name="TOTALITEM6.1_57">#REF!</definedName>
    <definedName name="TOTALITEM6.1_58">#REF!</definedName>
    <definedName name="TOTALITEM6.1_59">#REF!</definedName>
    <definedName name="TOTALITEM6.1_60">#REF!</definedName>
    <definedName name="TOTALITEM6.1_61">#REF!</definedName>
    <definedName name="TOTALITEM6.1_62">#REF!</definedName>
    <definedName name="TOTALITEM6.1_63">#REF!</definedName>
    <definedName name="TOTALITEM6.1_64">#REF!</definedName>
    <definedName name="TOTALITEM6.1_65">#REF!</definedName>
    <definedName name="TOTALITEM6.1_66">#REF!</definedName>
    <definedName name="TOTALITEM6.1_67">#REF!</definedName>
    <definedName name="TOTALITEM6.1_68">#REF!</definedName>
    <definedName name="TOTALITEM6.1_69">#REF!</definedName>
    <definedName name="TOTALITEM6.1_70">#REF!</definedName>
    <definedName name="TOTALITEM6.1_71">#REF!</definedName>
    <definedName name="TOTALITEM6.1_72">#REF!</definedName>
    <definedName name="TOTALITEM6.1_73">#REF!</definedName>
    <definedName name="TOTALITEM6.1_74">#REF!</definedName>
    <definedName name="TOTALITEM6.1_75">#REF!</definedName>
    <definedName name="TOTALITEM6.1_76">#REF!</definedName>
    <definedName name="TOTALITEM6.1_78">#REF!</definedName>
    <definedName name="TOTALITEM6.1_79">#REF!</definedName>
    <definedName name="TOTALITEM6.1_9">#REF!</definedName>
    <definedName name="TOTALITEM6.2">#REF!</definedName>
    <definedName name="TOTALITEM6.2_1">#REF!</definedName>
    <definedName name="TOTALITEM6.2_10">#REF!</definedName>
    <definedName name="TOTALITEM6.2_11">#REF!</definedName>
    <definedName name="TOTALITEM6.2_12">#REF!</definedName>
    <definedName name="TOTALITEM6.2_13">#REF!</definedName>
    <definedName name="TOTALITEM6.2_14">#REF!</definedName>
    <definedName name="TOTALITEM6.2_15">#REF!</definedName>
    <definedName name="TOTALITEM6.2_16">#REF!</definedName>
    <definedName name="TOTALITEM6.2_17">#REF!</definedName>
    <definedName name="TOTALITEM6.2_18">#REF!</definedName>
    <definedName name="TOTALITEM6.2_19">#REF!</definedName>
    <definedName name="TOTALITEM6.2_2">#REF!</definedName>
    <definedName name="TOTALITEM6.2_20">#REF!</definedName>
    <definedName name="TOTALITEM6.2_21">#REF!</definedName>
    <definedName name="TOTALITEM6.2_22">#REF!</definedName>
    <definedName name="TOTALITEM6.2_23">#REF!</definedName>
    <definedName name="TOTALITEM6.2_24">#REF!</definedName>
    <definedName name="TOTALITEM6.2_25">#REF!</definedName>
    <definedName name="TOTALITEM6.2_26">#REF!</definedName>
    <definedName name="TOTALITEM6.2_27">#REF!</definedName>
    <definedName name="TOTALITEM6.2_28">#REF!</definedName>
    <definedName name="TOTALITEM6.2_29">#REF!</definedName>
    <definedName name="TOTALITEM6.2_3">#REF!</definedName>
    <definedName name="TOTALITEM6.2_30">#REF!</definedName>
    <definedName name="TOTALITEM6.2_31">#REF!</definedName>
    <definedName name="TOTALITEM6.2_32">#REF!</definedName>
    <definedName name="TOTALITEM6.2_33">#REF!</definedName>
    <definedName name="TOTALITEM6.2_34">#REF!</definedName>
    <definedName name="TOTALITEM6.2_35">#REF!</definedName>
    <definedName name="TOTALITEM6.2_36">#REF!</definedName>
    <definedName name="TOTALITEM6.2_37">#REF!</definedName>
    <definedName name="TOTALITEM6.2_38">#REF!</definedName>
    <definedName name="TOTALITEM6.2_39">#REF!</definedName>
    <definedName name="TOTALITEM6.2_4">#REF!</definedName>
    <definedName name="TOTALITEM6.2_40">#REF!</definedName>
    <definedName name="TOTALITEM6.2_41">#REF!</definedName>
    <definedName name="TOTALITEM6.2_42">#REF!</definedName>
    <definedName name="TOTALITEM6.2_43">#REF!</definedName>
    <definedName name="TOTALITEM6.2_44">#REF!</definedName>
    <definedName name="TOTALITEM6.2_45">#REF!</definedName>
    <definedName name="TOTALITEM6.2_46">#REF!</definedName>
    <definedName name="TOTALITEM6.2_47">#REF!</definedName>
    <definedName name="TOTALITEM6.2_48">#REF!</definedName>
    <definedName name="TOTALITEM6.2_49">#REF!</definedName>
    <definedName name="TOTALITEM6.2_5">#REF!</definedName>
    <definedName name="TOTALITEM6.2_50">#REF!</definedName>
    <definedName name="TOTALITEM6.2_51">#REF!</definedName>
    <definedName name="TOTALITEM6.2_52">#REF!</definedName>
    <definedName name="TOTALITEM6.2_53">#REF!</definedName>
    <definedName name="TOTALITEM6.2_54">#REF!</definedName>
    <definedName name="TOTALITEM6.2_55">#REF!</definedName>
    <definedName name="TOTALITEM6.2_56">#REF!</definedName>
    <definedName name="TOTALITEM6.2_57">#REF!</definedName>
    <definedName name="TOTALITEM6.2_58">#REF!</definedName>
    <definedName name="TOTALITEM6.2_59">#REF!</definedName>
    <definedName name="TOTALITEM6.2_60">#REF!</definedName>
    <definedName name="TOTALITEM6.2_61">#REF!</definedName>
    <definedName name="TOTALITEM6.2_62">#REF!</definedName>
    <definedName name="TOTALITEM6.2_63">#REF!</definedName>
    <definedName name="TOTALITEM6.2_64">#REF!</definedName>
    <definedName name="TOTALITEM6.2_65">#REF!</definedName>
    <definedName name="TOTALITEM6.2_66">#REF!</definedName>
    <definedName name="TOTALITEM6.2_67">#REF!</definedName>
    <definedName name="TOTALITEM6.2_68">#REF!</definedName>
    <definedName name="TOTALITEM6.2_69">#REF!</definedName>
    <definedName name="TOTALITEM6.2_70">#REF!</definedName>
    <definedName name="TOTALITEM6.2_71">#REF!</definedName>
    <definedName name="TOTALITEM6.2_72">#REF!</definedName>
    <definedName name="TOTALITEM6.2_73">#REF!</definedName>
    <definedName name="TOTALITEM6.2_74">#REF!</definedName>
    <definedName name="TOTALITEM6.2_75">#REF!</definedName>
    <definedName name="TOTALITEM6.2_76">#REF!</definedName>
    <definedName name="TOTALITEM6.2_78">#REF!</definedName>
    <definedName name="TOTALITEM6.2_79">#REF!</definedName>
    <definedName name="TOTALITEM6.2_9">#REF!</definedName>
    <definedName name="TOTALITEM6.3">#REF!</definedName>
    <definedName name="TOTALITEM6.3_1">#REF!</definedName>
    <definedName name="TOTALITEM6.3_10">#REF!</definedName>
    <definedName name="TOTALITEM6.3_11">#REF!</definedName>
    <definedName name="TOTALITEM6.3_12">#REF!</definedName>
    <definedName name="TOTALITEM6.3_13">#REF!</definedName>
    <definedName name="TOTALITEM6.3_14">#REF!</definedName>
    <definedName name="TOTALITEM6.3_15">#REF!</definedName>
    <definedName name="TOTALITEM6.3_16">#REF!</definedName>
    <definedName name="TOTALITEM6.3_17">#REF!</definedName>
    <definedName name="TOTALITEM6.3_18">#REF!</definedName>
    <definedName name="TOTALITEM6.3_19">#REF!</definedName>
    <definedName name="TOTALITEM6.3_2">#REF!</definedName>
    <definedName name="TOTALITEM6.3_20">#REF!</definedName>
    <definedName name="TOTALITEM6.3_21">#REF!</definedName>
    <definedName name="TOTALITEM6.3_22">#REF!</definedName>
    <definedName name="TOTALITEM6.3_23">#REF!</definedName>
    <definedName name="TOTALITEM6.3_24">#REF!</definedName>
    <definedName name="TOTALITEM6.3_25">#REF!</definedName>
    <definedName name="TOTALITEM6.3_26">#REF!</definedName>
    <definedName name="TOTALITEM6.3_27">#REF!</definedName>
    <definedName name="TOTALITEM6.3_28">#REF!</definedName>
    <definedName name="TOTALITEM6.3_29">#REF!</definedName>
    <definedName name="TOTALITEM6.3_3">#REF!</definedName>
    <definedName name="TOTALITEM6.3_30">#REF!</definedName>
    <definedName name="TOTALITEM6.3_31">#REF!</definedName>
    <definedName name="TOTALITEM6.3_32">#REF!</definedName>
    <definedName name="TOTALITEM6.3_33">#REF!</definedName>
    <definedName name="TOTALITEM6.3_34">#REF!</definedName>
    <definedName name="TOTALITEM6.3_35">#REF!</definedName>
    <definedName name="TOTALITEM6.3_36">#REF!</definedName>
    <definedName name="TOTALITEM6.3_37">#REF!</definedName>
    <definedName name="TOTALITEM6.3_38">#REF!</definedName>
    <definedName name="TOTALITEM6.3_39">#REF!</definedName>
    <definedName name="TOTALITEM6.3_4">#REF!</definedName>
    <definedName name="TOTALITEM6.3_40">#REF!</definedName>
    <definedName name="TOTALITEM6.3_41">#REF!</definedName>
    <definedName name="TOTALITEM6.3_42">#REF!</definedName>
    <definedName name="TOTALITEM6.3_43">#REF!</definedName>
    <definedName name="TOTALITEM6.3_44">#REF!</definedName>
    <definedName name="TOTALITEM6.3_45">#REF!</definedName>
    <definedName name="TOTALITEM6.3_46">#REF!</definedName>
    <definedName name="TOTALITEM6.3_47">#REF!</definedName>
    <definedName name="TOTALITEM6.3_48">#REF!</definedName>
    <definedName name="TOTALITEM6.3_49">#REF!</definedName>
    <definedName name="TOTALITEM6.3_5">#REF!</definedName>
    <definedName name="TOTALITEM6.3_50">#REF!</definedName>
    <definedName name="TOTALITEM6.3_51">#REF!</definedName>
    <definedName name="TOTALITEM6.3_52">#REF!</definedName>
    <definedName name="TOTALITEM6.3_53">#REF!</definedName>
    <definedName name="TOTALITEM6.3_54">#REF!</definedName>
    <definedName name="TOTALITEM6.3_55">#REF!</definedName>
    <definedName name="TOTALITEM6.3_56">#REF!</definedName>
    <definedName name="TOTALITEM6.3_57">#REF!</definedName>
    <definedName name="TOTALITEM6.3_58">#REF!</definedName>
    <definedName name="TOTALITEM6.3_59">#REF!</definedName>
    <definedName name="TOTALITEM6.3_60">#REF!</definedName>
    <definedName name="TOTALITEM6.3_61">#REF!</definedName>
    <definedName name="TOTALITEM6.3_62">#REF!</definedName>
    <definedName name="TOTALITEM6.3_63">#REF!</definedName>
    <definedName name="TOTALITEM6.3_64">#REF!</definedName>
    <definedName name="TOTALITEM6.3_65">#REF!</definedName>
    <definedName name="TOTALITEM6.3_66">#REF!</definedName>
    <definedName name="TOTALITEM6.3_67">#REF!</definedName>
    <definedName name="TOTALITEM6.3_68">#REF!</definedName>
    <definedName name="TOTALITEM6.3_69">#REF!</definedName>
    <definedName name="TOTALITEM6.3_70">#REF!</definedName>
    <definedName name="TOTALITEM6.3_71">#REF!</definedName>
    <definedName name="TOTALITEM6.3_72">#REF!</definedName>
    <definedName name="TOTALITEM6.3_73">#REF!</definedName>
    <definedName name="TOTALITEM6.3_74">#REF!</definedName>
    <definedName name="TOTALITEM6.3_75">#REF!</definedName>
    <definedName name="TOTALITEM6.3_76">#REF!</definedName>
    <definedName name="TOTALITEM6.3_78">#REF!</definedName>
    <definedName name="TOTALITEM6.3_79">#REF!</definedName>
    <definedName name="TOTALITEM6.3_9">#REF!</definedName>
    <definedName name="TOTALITEM7.1">#REF!</definedName>
    <definedName name="TOTALITEM7.1_1">#REF!</definedName>
    <definedName name="TOTALITEM7.1_10">#REF!</definedName>
    <definedName name="TOTALITEM7.1_11">#REF!</definedName>
    <definedName name="TOTALITEM7.1_12">#REF!</definedName>
    <definedName name="TOTALITEM7.1_13">#REF!</definedName>
    <definedName name="TOTALITEM7.1_14">#REF!</definedName>
    <definedName name="TOTALITEM7.1_15">#REF!</definedName>
    <definedName name="TOTALITEM7.1_16">#REF!</definedName>
    <definedName name="TOTALITEM7.1_17">#REF!</definedName>
    <definedName name="TOTALITEM7.1_18">#REF!</definedName>
    <definedName name="TOTALITEM7.1_19">#REF!</definedName>
    <definedName name="TOTALITEM7.1_2">#REF!</definedName>
    <definedName name="TOTALITEM7.1_20">#REF!</definedName>
    <definedName name="TOTALITEM7.1_21">#REF!</definedName>
    <definedName name="TOTALITEM7.1_22">#REF!</definedName>
    <definedName name="TOTALITEM7.1_23">#REF!</definedName>
    <definedName name="TOTALITEM7.1_24">#REF!</definedName>
    <definedName name="TOTALITEM7.1_25">#REF!</definedName>
    <definedName name="TOTALITEM7.1_26">#REF!</definedName>
    <definedName name="TOTALITEM7.1_27">#REF!</definedName>
    <definedName name="TOTALITEM7.1_28">#REF!</definedName>
    <definedName name="TOTALITEM7.1_29">#REF!</definedName>
    <definedName name="TOTALITEM7.1_3">#REF!</definedName>
    <definedName name="TOTALITEM7.1_30">#REF!</definedName>
    <definedName name="TOTALITEM7.1_31">#REF!</definedName>
    <definedName name="TOTALITEM7.1_32">#REF!</definedName>
    <definedName name="TOTALITEM7.1_33">#REF!</definedName>
    <definedName name="TOTALITEM7.1_34">#REF!</definedName>
    <definedName name="TOTALITEM7.1_35">#REF!</definedName>
    <definedName name="TOTALITEM7.1_36">#REF!</definedName>
    <definedName name="TOTALITEM7.1_37">#REF!</definedName>
    <definedName name="TOTALITEM7.1_38">#REF!</definedName>
    <definedName name="TOTALITEM7.1_39">#REF!</definedName>
    <definedName name="TOTALITEM7.1_4">#REF!</definedName>
    <definedName name="TOTALITEM7.1_40">#REF!</definedName>
    <definedName name="TOTALITEM7.1_41">#REF!</definedName>
    <definedName name="TOTALITEM7.1_42">#REF!</definedName>
    <definedName name="TOTALITEM7.1_43">#REF!</definedName>
    <definedName name="TOTALITEM7.1_44">#REF!</definedName>
    <definedName name="TOTALITEM7.1_45">#REF!</definedName>
    <definedName name="TOTALITEM7.1_46">#REF!</definedName>
    <definedName name="TOTALITEM7.1_47">#REF!</definedName>
    <definedName name="TOTALITEM7.1_48">#REF!</definedName>
    <definedName name="TOTALITEM7.1_49">#REF!</definedName>
    <definedName name="TOTALITEM7.1_5">#REF!</definedName>
    <definedName name="TOTALITEM7.1_50">#REF!</definedName>
    <definedName name="TOTALITEM7.1_51">#REF!</definedName>
    <definedName name="TOTALITEM7.1_52">#REF!</definedName>
    <definedName name="TOTALITEM7.1_53">#REF!</definedName>
    <definedName name="TOTALITEM7.1_54">#REF!</definedName>
    <definedName name="TOTALITEM7.1_55">#REF!</definedName>
    <definedName name="TOTALITEM7.1_56">#REF!</definedName>
    <definedName name="TOTALITEM7.1_57">#REF!</definedName>
    <definedName name="TOTALITEM7.1_58">#REF!</definedName>
    <definedName name="TOTALITEM7.1_59">#REF!</definedName>
    <definedName name="TOTALITEM7.1_60">#REF!</definedName>
    <definedName name="TOTALITEM7.1_61">#REF!</definedName>
    <definedName name="TOTALITEM7.1_62">#REF!</definedName>
    <definedName name="TOTALITEM7.1_63">#REF!</definedName>
    <definedName name="TOTALITEM7.1_64">#REF!</definedName>
    <definedName name="TOTALITEM7.1_65">#REF!</definedName>
    <definedName name="TOTALITEM7.1_66">#REF!</definedName>
    <definedName name="TOTALITEM7.1_67">#REF!</definedName>
    <definedName name="TOTALITEM7.1_68">#REF!</definedName>
    <definedName name="TOTALITEM7.1_69">#REF!</definedName>
    <definedName name="TOTALITEM7.1_70">#REF!</definedName>
    <definedName name="TOTALITEM7.1_71">#REF!</definedName>
    <definedName name="TOTALITEM7.1_72">#REF!</definedName>
    <definedName name="TOTALITEM7.1_73">#REF!</definedName>
    <definedName name="TOTALITEM7.1_74">#REF!</definedName>
    <definedName name="TOTALITEM7.1_75">#REF!</definedName>
    <definedName name="TOTALITEM7.1_76">#REF!</definedName>
    <definedName name="TOTALITEM7.1_78">#REF!</definedName>
    <definedName name="TOTALITEM7.1_79">#REF!</definedName>
    <definedName name="TOTALITEM7.1_9">#REF!</definedName>
    <definedName name="TOTALITEM7.2">#REF!</definedName>
    <definedName name="TOTALITEM7.2_1">#REF!</definedName>
    <definedName name="TOTALITEM7.2_10">#REF!</definedName>
    <definedName name="TOTALITEM7.2_11">#REF!</definedName>
    <definedName name="TOTALITEM7.2_12">#REF!</definedName>
    <definedName name="TOTALITEM7.2_13">#REF!</definedName>
    <definedName name="TOTALITEM7.2_14">#REF!</definedName>
    <definedName name="TOTALITEM7.2_15">#REF!</definedName>
    <definedName name="TOTALITEM7.2_16">#REF!</definedName>
    <definedName name="TOTALITEM7.2_17">#REF!</definedName>
    <definedName name="TOTALITEM7.2_18">#REF!</definedName>
    <definedName name="TOTALITEM7.2_19">#REF!</definedName>
    <definedName name="TOTALITEM7.2_2">#REF!</definedName>
    <definedName name="TOTALITEM7.2_20">#REF!</definedName>
    <definedName name="TOTALITEM7.2_21">#REF!</definedName>
    <definedName name="TOTALITEM7.2_22">#REF!</definedName>
    <definedName name="TOTALITEM7.2_23">#REF!</definedName>
    <definedName name="TOTALITEM7.2_24">#REF!</definedName>
    <definedName name="TOTALITEM7.2_25">#REF!</definedName>
    <definedName name="TOTALITEM7.2_26">#REF!</definedName>
    <definedName name="TOTALITEM7.2_27">#REF!</definedName>
    <definedName name="TOTALITEM7.2_28">#REF!</definedName>
    <definedName name="TOTALITEM7.2_29">#REF!</definedName>
    <definedName name="TOTALITEM7.2_3">#REF!</definedName>
    <definedName name="TOTALITEM7.2_30">#REF!</definedName>
    <definedName name="TOTALITEM7.2_31">#REF!</definedName>
    <definedName name="TOTALITEM7.2_32">#REF!</definedName>
    <definedName name="TOTALITEM7.2_33">#REF!</definedName>
    <definedName name="TOTALITEM7.2_34">#REF!</definedName>
    <definedName name="TOTALITEM7.2_35">#REF!</definedName>
    <definedName name="TOTALITEM7.2_36">#REF!</definedName>
    <definedName name="TOTALITEM7.2_37">#REF!</definedName>
    <definedName name="TOTALITEM7.2_38">#REF!</definedName>
    <definedName name="TOTALITEM7.2_39">#REF!</definedName>
    <definedName name="TOTALITEM7.2_4">#REF!</definedName>
    <definedName name="TOTALITEM7.2_40">#REF!</definedName>
    <definedName name="TOTALITEM7.2_41">#REF!</definedName>
    <definedName name="TOTALITEM7.2_42">#REF!</definedName>
    <definedName name="TOTALITEM7.2_43">#REF!</definedName>
    <definedName name="TOTALITEM7.2_44">#REF!</definedName>
    <definedName name="TOTALITEM7.2_45">#REF!</definedName>
    <definedName name="TOTALITEM7.2_46">#REF!</definedName>
    <definedName name="TOTALITEM7.2_47">#REF!</definedName>
    <definedName name="TOTALITEM7.2_48">#REF!</definedName>
    <definedName name="TOTALITEM7.2_49">#REF!</definedName>
    <definedName name="TOTALITEM7.2_5">#REF!</definedName>
    <definedName name="TOTALITEM7.2_50">#REF!</definedName>
    <definedName name="TOTALITEM7.2_51">#REF!</definedName>
    <definedName name="TOTALITEM7.2_52">#REF!</definedName>
    <definedName name="TOTALITEM7.2_53">#REF!</definedName>
    <definedName name="TOTALITEM7.2_54">#REF!</definedName>
    <definedName name="TOTALITEM7.2_55">#REF!</definedName>
    <definedName name="TOTALITEM7.2_56">#REF!</definedName>
    <definedName name="TOTALITEM7.2_57">#REF!</definedName>
    <definedName name="TOTALITEM7.2_58">#REF!</definedName>
    <definedName name="TOTALITEM7.2_59">#REF!</definedName>
    <definedName name="TOTALITEM7.2_60">#REF!</definedName>
    <definedName name="TOTALITEM7.2_61">#REF!</definedName>
    <definedName name="TOTALITEM7.2_62">#REF!</definedName>
    <definedName name="TOTALITEM7.2_63">#REF!</definedName>
    <definedName name="TOTALITEM7.2_64">#REF!</definedName>
    <definedName name="TOTALITEM7.2_65">#REF!</definedName>
    <definedName name="TOTALITEM7.2_66">#REF!</definedName>
    <definedName name="TOTALITEM7.2_67">#REF!</definedName>
    <definedName name="TOTALITEM7.2_68">#REF!</definedName>
    <definedName name="TOTALITEM7.2_69">#REF!</definedName>
    <definedName name="TOTALITEM7.2_70">#REF!</definedName>
    <definedName name="TOTALITEM7.2_71">#REF!</definedName>
    <definedName name="TOTALITEM7.2_72">#REF!</definedName>
    <definedName name="TOTALITEM7.2_73">#REF!</definedName>
    <definedName name="TOTALITEM7.2_74">#REF!</definedName>
    <definedName name="TOTALITEM7.2_75">#REF!</definedName>
    <definedName name="TOTALITEM7.2_76">#REF!</definedName>
    <definedName name="TOTALITEM7.2_78">#REF!</definedName>
    <definedName name="TOTALITEM7.2_79">#REF!</definedName>
    <definedName name="TOTALITEM7.2_9">#REF!</definedName>
    <definedName name="TOTALITEM7.3">#REF!</definedName>
    <definedName name="TOTALITEM7.3_1">#REF!</definedName>
    <definedName name="TOTALITEM7.3_10">#REF!</definedName>
    <definedName name="TOTALITEM7.3_11">#REF!</definedName>
    <definedName name="TOTALITEM7.3_12">#REF!</definedName>
    <definedName name="TOTALITEM7.3_13">#REF!</definedName>
    <definedName name="TOTALITEM7.3_14">#REF!</definedName>
    <definedName name="TOTALITEM7.3_15">#REF!</definedName>
    <definedName name="TOTALITEM7.3_16">#REF!</definedName>
    <definedName name="TOTALITEM7.3_17">#REF!</definedName>
    <definedName name="TOTALITEM7.3_18">#REF!</definedName>
    <definedName name="TOTALITEM7.3_19">#REF!</definedName>
    <definedName name="TOTALITEM7.3_2">#REF!</definedName>
    <definedName name="TOTALITEM7.3_20">#REF!</definedName>
    <definedName name="TOTALITEM7.3_21">#REF!</definedName>
    <definedName name="TOTALITEM7.3_22">#REF!</definedName>
    <definedName name="TOTALITEM7.3_23">#REF!</definedName>
    <definedName name="TOTALITEM7.3_24">#REF!</definedName>
    <definedName name="TOTALITEM7.3_25">#REF!</definedName>
    <definedName name="TOTALITEM7.3_26">#REF!</definedName>
    <definedName name="TOTALITEM7.3_27">#REF!</definedName>
    <definedName name="TOTALITEM7.3_28">#REF!</definedName>
    <definedName name="TOTALITEM7.3_29">#REF!</definedName>
    <definedName name="TOTALITEM7.3_3">#REF!</definedName>
    <definedName name="TOTALITEM7.3_30">#REF!</definedName>
    <definedName name="TOTALITEM7.3_31">#REF!</definedName>
    <definedName name="TOTALITEM7.3_32">#REF!</definedName>
    <definedName name="TOTALITEM7.3_33">#REF!</definedName>
    <definedName name="TOTALITEM7.3_34">#REF!</definedName>
    <definedName name="TOTALITEM7.3_35">#REF!</definedName>
    <definedName name="TOTALITEM7.3_36">#REF!</definedName>
    <definedName name="TOTALITEM7.3_37">#REF!</definedName>
    <definedName name="TOTALITEM7.3_38">#REF!</definedName>
    <definedName name="TOTALITEM7.3_39">#REF!</definedName>
    <definedName name="TOTALITEM7.3_4">#REF!</definedName>
    <definedName name="TOTALITEM7.3_40">#REF!</definedName>
    <definedName name="TOTALITEM7.3_41">#REF!</definedName>
    <definedName name="TOTALITEM7.3_42">#REF!</definedName>
    <definedName name="TOTALITEM7.3_43">#REF!</definedName>
    <definedName name="TOTALITEM7.3_44">#REF!</definedName>
    <definedName name="TOTALITEM7.3_45">#REF!</definedName>
    <definedName name="TOTALITEM7.3_46">#REF!</definedName>
    <definedName name="TOTALITEM7.3_47">#REF!</definedName>
    <definedName name="TOTALITEM7.3_48">#REF!</definedName>
    <definedName name="TOTALITEM7.3_49">#REF!</definedName>
    <definedName name="TOTALITEM7.3_5">#REF!</definedName>
    <definedName name="TOTALITEM7.3_50">#REF!</definedName>
    <definedName name="TOTALITEM7.3_51">#REF!</definedName>
    <definedName name="TOTALITEM7.3_52">#REF!</definedName>
    <definedName name="TOTALITEM7.3_53">#REF!</definedName>
    <definedName name="TOTALITEM7.3_54">#REF!</definedName>
    <definedName name="TOTALITEM7.3_55">#REF!</definedName>
    <definedName name="TOTALITEM7.3_56">#REF!</definedName>
    <definedName name="TOTALITEM7.3_57">#REF!</definedName>
    <definedName name="TOTALITEM7.3_58">#REF!</definedName>
    <definedName name="TOTALITEM7.3_59">#REF!</definedName>
    <definedName name="TOTALITEM7.3_60">#REF!</definedName>
    <definedName name="TOTALITEM7.3_61">#REF!</definedName>
    <definedName name="TOTALITEM7.3_62">#REF!</definedName>
    <definedName name="TOTALITEM7.3_63">#REF!</definedName>
    <definedName name="TOTALITEM7.3_64">#REF!</definedName>
    <definedName name="TOTALITEM7.3_65">#REF!</definedName>
    <definedName name="TOTALITEM7.3_66">#REF!</definedName>
    <definedName name="TOTALITEM7.3_67">#REF!</definedName>
    <definedName name="TOTALITEM7.3_68">#REF!</definedName>
    <definedName name="TOTALITEM7.3_69">#REF!</definedName>
    <definedName name="TOTALITEM7.3_70">#REF!</definedName>
    <definedName name="TOTALITEM7.3_71">#REF!</definedName>
    <definedName name="TOTALITEM7.3_72">#REF!</definedName>
    <definedName name="TOTALITEM7.3_73">#REF!</definedName>
    <definedName name="TOTALITEM7.3_74">#REF!</definedName>
    <definedName name="TOTALITEM7.3_75">#REF!</definedName>
    <definedName name="TOTALITEM7.3_76">#REF!</definedName>
    <definedName name="TOTALITEM7.3_78">#REF!</definedName>
    <definedName name="TOTALITEM7.3_79">#REF!</definedName>
    <definedName name="TOTALITEM7.3_9">#REF!</definedName>
    <definedName name="TOTALITEM7.4">#REF!</definedName>
    <definedName name="TOTALITEM7.4_1">#REF!</definedName>
    <definedName name="TOTALITEM7.4_10">#REF!</definedName>
    <definedName name="TOTALITEM7.4_11">#REF!</definedName>
    <definedName name="TOTALITEM7.4_12">#REF!</definedName>
    <definedName name="TOTALITEM7.4_13">#REF!</definedName>
    <definedName name="TOTALITEM7.4_14">#REF!</definedName>
    <definedName name="TOTALITEM7.4_15">#REF!</definedName>
    <definedName name="TOTALITEM7.4_16">#REF!</definedName>
    <definedName name="TOTALITEM7.4_17">#REF!</definedName>
    <definedName name="TOTALITEM7.4_18">#REF!</definedName>
    <definedName name="TOTALITEM7.4_19">#REF!</definedName>
    <definedName name="TOTALITEM7.4_2">#REF!</definedName>
    <definedName name="TOTALITEM7.4_20">#REF!</definedName>
    <definedName name="TOTALITEM7.4_21">#REF!</definedName>
    <definedName name="TOTALITEM7.4_22">#REF!</definedName>
    <definedName name="TOTALITEM7.4_23">#REF!</definedName>
    <definedName name="TOTALITEM7.4_24">#REF!</definedName>
    <definedName name="TOTALITEM7.4_25">#REF!</definedName>
    <definedName name="TOTALITEM7.4_26">#REF!</definedName>
    <definedName name="TOTALITEM7.4_27">#REF!</definedName>
    <definedName name="TOTALITEM7.4_28">#REF!</definedName>
    <definedName name="TOTALITEM7.4_29">#REF!</definedName>
    <definedName name="TOTALITEM7.4_3">#REF!</definedName>
    <definedName name="TOTALITEM7.4_30">#REF!</definedName>
    <definedName name="TOTALITEM7.4_31">#REF!</definedName>
    <definedName name="TOTALITEM7.4_32">#REF!</definedName>
    <definedName name="TOTALITEM7.4_33">#REF!</definedName>
    <definedName name="TOTALITEM7.4_34">#REF!</definedName>
    <definedName name="TOTALITEM7.4_35">#REF!</definedName>
    <definedName name="TOTALITEM7.4_36">#REF!</definedName>
    <definedName name="TOTALITEM7.4_37">#REF!</definedName>
    <definedName name="TOTALITEM7.4_38">#REF!</definedName>
    <definedName name="TOTALITEM7.4_39">#REF!</definedName>
    <definedName name="TOTALITEM7.4_4">#REF!</definedName>
    <definedName name="TOTALITEM7.4_40">#REF!</definedName>
    <definedName name="TOTALITEM7.4_41">#REF!</definedName>
    <definedName name="TOTALITEM7.4_42">#REF!</definedName>
    <definedName name="TOTALITEM7.4_43">#REF!</definedName>
    <definedName name="TOTALITEM7.4_44">#REF!</definedName>
    <definedName name="TOTALITEM7.4_45">#REF!</definedName>
    <definedName name="TOTALITEM7.4_46">#REF!</definedName>
    <definedName name="TOTALITEM7.4_47">#REF!</definedName>
    <definedName name="TOTALITEM7.4_48">#REF!</definedName>
    <definedName name="TOTALITEM7.4_49">#REF!</definedName>
    <definedName name="TOTALITEM7.4_5">#REF!</definedName>
    <definedName name="TOTALITEM7.4_50">#REF!</definedName>
    <definedName name="TOTALITEM7.4_51">#REF!</definedName>
    <definedName name="TOTALITEM7.4_52">#REF!</definedName>
    <definedName name="TOTALITEM7.4_53">#REF!</definedName>
    <definedName name="TOTALITEM7.4_54">#REF!</definedName>
    <definedName name="TOTALITEM7.4_55">#REF!</definedName>
    <definedName name="TOTALITEM7.4_56">#REF!</definedName>
    <definedName name="TOTALITEM7.4_57">#REF!</definedName>
    <definedName name="TOTALITEM7.4_58">#REF!</definedName>
    <definedName name="TOTALITEM7.4_59">#REF!</definedName>
    <definedName name="TOTALITEM7.4_60">#REF!</definedName>
    <definedName name="TOTALITEM7.4_61">#REF!</definedName>
    <definedName name="TOTALITEM7.4_62">#REF!</definedName>
    <definedName name="TOTALITEM7.4_63">#REF!</definedName>
    <definedName name="TOTALITEM7.4_64">#REF!</definedName>
    <definedName name="TOTALITEM7.4_65">#REF!</definedName>
    <definedName name="TOTALITEM7.4_66">#REF!</definedName>
    <definedName name="TOTALITEM7.4_67">#REF!</definedName>
    <definedName name="TOTALITEM7.4_68">#REF!</definedName>
    <definedName name="TOTALITEM7.4_69">#REF!</definedName>
    <definedName name="TOTALITEM7.4_70">#REF!</definedName>
    <definedName name="TOTALITEM7.4_71">#REF!</definedName>
    <definedName name="TOTALITEM7.4_72">#REF!</definedName>
    <definedName name="TOTALITEM7.4_73">#REF!</definedName>
    <definedName name="TOTALITEM7.4_74">#REF!</definedName>
    <definedName name="TOTALITEM7.4_75">#REF!</definedName>
    <definedName name="TOTALITEM7.4_76">#REF!</definedName>
    <definedName name="TOTALITEM7.4_78">#REF!</definedName>
    <definedName name="TOTALITEM7.4_79">#REF!</definedName>
    <definedName name="TOTALITEM7.4_9">#REF!</definedName>
    <definedName name="TOTALITEM7.5">#REF!</definedName>
    <definedName name="TOTALITEM7.5_1">#REF!</definedName>
    <definedName name="TOTALITEM7.5_10">#REF!</definedName>
    <definedName name="TOTALITEM7.5_11">#REF!</definedName>
    <definedName name="TOTALITEM7.5_12">#REF!</definedName>
    <definedName name="TOTALITEM7.5_13">#REF!</definedName>
    <definedName name="TOTALITEM7.5_14">#REF!</definedName>
    <definedName name="TOTALITEM7.5_15">#REF!</definedName>
    <definedName name="TOTALITEM7.5_16">#REF!</definedName>
    <definedName name="TOTALITEM7.5_17">#REF!</definedName>
    <definedName name="TOTALITEM7.5_18">#REF!</definedName>
    <definedName name="TOTALITEM7.5_19">#REF!</definedName>
    <definedName name="TOTALITEM7.5_2">#REF!</definedName>
    <definedName name="TOTALITEM7.5_20">#REF!</definedName>
    <definedName name="TOTALITEM7.5_21">#REF!</definedName>
    <definedName name="TOTALITEM7.5_22">#REF!</definedName>
    <definedName name="TOTALITEM7.5_23">#REF!</definedName>
    <definedName name="TOTALITEM7.5_24">#REF!</definedName>
    <definedName name="TOTALITEM7.5_25">#REF!</definedName>
    <definedName name="TOTALITEM7.5_26">#REF!</definedName>
    <definedName name="TOTALITEM7.5_27">#REF!</definedName>
    <definedName name="TOTALITEM7.5_28">#REF!</definedName>
    <definedName name="TOTALITEM7.5_29">#REF!</definedName>
    <definedName name="TOTALITEM7.5_3">#REF!</definedName>
    <definedName name="TOTALITEM7.5_30">#REF!</definedName>
    <definedName name="TOTALITEM7.5_31">#REF!</definedName>
    <definedName name="TOTALITEM7.5_32">#REF!</definedName>
    <definedName name="TOTALITEM7.5_33">#REF!</definedName>
    <definedName name="TOTALITEM7.5_34">#REF!</definedName>
    <definedName name="TOTALITEM7.5_35">#REF!</definedName>
    <definedName name="TOTALITEM7.5_36">#REF!</definedName>
    <definedName name="TOTALITEM7.5_37">#REF!</definedName>
    <definedName name="TOTALITEM7.5_38">#REF!</definedName>
    <definedName name="TOTALITEM7.5_39">#REF!</definedName>
    <definedName name="TOTALITEM7.5_4">#REF!</definedName>
    <definedName name="TOTALITEM7.5_40">#REF!</definedName>
    <definedName name="TOTALITEM7.5_41">#REF!</definedName>
    <definedName name="TOTALITEM7.5_42">#REF!</definedName>
    <definedName name="TOTALITEM7.5_43">#REF!</definedName>
    <definedName name="TOTALITEM7.5_44">#REF!</definedName>
    <definedName name="TOTALITEM7.5_45">#REF!</definedName>
    <definedName name="TOTALITEM7.5_46">#REF!</definedName>
    <definedName name="TOTALITEM7.5_47">#REF!</definedName>
    <definedName name="TOTALITEM7.5_48">#REF!</definedName>
    <definedName name="TOTALITEM7.5_49">#REF!</definedName>
    <definedName name="TOTALITEM7.5_5">#REF!</definedName>
    <definedName name="TOTALITEM7.5_50">#REF!</definedName>
    <definedName name="TOTALITEM7.5_51">#REF!</definedName>
    <definedName name="TOTALITEM7.5_52">#REF!</definedName>
    <definedName name="TOTALITEM7.5_53">#REF!</definedName>
    <definedName name="TOTALITEM7.5_54">#REF!</definedName>
    <definedName name="TOTALITEM7.5_55">#REF!</definedName>
    <definedName name="TOTALITEM7.5_56">#REF!</definedName>
    <definedName name="TOTALITEM7.5_57">#REF!</definedName>
    <definedName name="TOTALITEM7.5_58">#REF!</definedName>
    <definedName name="TOTALITEM7.5_59">#REF!</definedName>
    <definedName name="TOTALITEM7.5_60">#REF!</definedName>
    <definedName name="TOTALITEM7.5_61">#REF!</definedName>
    <definedName name="TOTALITEM7.5_62">#REF!</definedName>
    <definedName name="TOTALITEM7.5_63">#REF!</definedName>
    <definedName name="TOTALITEM7.5_64">#REF!</definedName>
    <definedName name="TOTALITEM7.5_65">#REF!</definedName>
    <definedName name="TOTALITEM7.5_66">#REF!</definedName>
    <definedName name="TOTALITEM7.5_67">#REF!</definedName>
    <definedName name="TOTALITEM7.5_68">#REF!</definedName>
    <definedName name="TOTALITEM7.5_69">#REF!</definedName>
    <definedName name="TOTALITEM7.5_70">#REF!</definedName>
    <definedName name="TOTALITEM7.5_71">#REF!</definedName>
    <definedName name="TOTALITEM7.5_72">#REF!</definedName>
    <definedName name="TOTALITEM7.5_73">#REF!</definedName>
    <definedName name="TOTALITEM7.5_74">#REF!</definedName>
    <definedName name="TOTALITEM7.5_75">#REF!</definedName>
    <definedName name="TOTALITEM7.5_76">#REF!</definedName>
    <definedName name="TOTALITEM7.5_78">#REF!</definedName>
    <definedName name="TOTALITEM7.5_79">#REF!</definedName>
    <definedName name="TOTALITEM7.5_9">#REF!</definedName>
    <definedName name="TOTALITEM8.1">#REF!</definedName>
    <definedName name="TOTALITEM8.1_1">#REF!</definedName>
    <definedName name="TOTALITEM8.1_10">#REF!</definedName>
    <definedName name="TOTALITEM8.1_11">#REF!</definedName>
    <definedName name="TOTALITEM8.1_12">#REF!</definedName>
    <definedName name="TOTALITEM8.1_13">#REF!</definedName>
    <definedName name="TOTALITEM8.1_14">#REF!</definedName>
    <definedName name="TOTALITEM8.1_15">#REF!</definedName>
    <definedName name="TOTALITEM8.1_16">#REF!</definedName>
    <definedName name="TOTALITEM8.1_17">#REF!</definedName>
    <definedName name="TOTALITEM8.1_18">#REF!</definedName>
    <definedName name="TOTALITEM8.1_19">#REF!</definedName>
    <definedName name="TOTALITEM8.1_2">#REF!</definedName>
    <definedName name="TOTALITEM8.1_20">#REF!</definedName>
    <definedName name="TOTALITEM8.1_21">#REF!</definedName>
    <definedName name="TOTALITEM8.1_22">#REF!</definedName>
    <definedName name="TOTALITEM8.1_23">#REF!</definedName>
    <definedName name="TOTALITEM8.1_24">#REF!</definedName>
    <definedName name="TOTALITEM8.1_25">#REF!</definedName>
    <definedName name="TOTALITEM8.1_26">#REF!</definedName>
    <definedName name="TOTALITEM8.1_27">#REF!</definedName>
    <definedName name="TOTALITEM8.1_28">#REF!</definedName>
    <definedName name="TOTALITEM8.1_29">#REF!</definedName>
    <definedName name="TOTALITEM8.1_3">#REF!</definedName>
    <definedName name="TOTALITEM8.1_30">#REF!</definedName>
    <definedName name="TOTALITEM8.1_31">#REF!</definedName>
    <definedName name="TOTALITEM8.1_32">#REF!</definedName>
    <definedName name="TOTALITEM8.1_33">#REF!</definedName>
    <definedName name="TOTALITEM8.1_34">#REF!</definedName>
    <definedName name="TOTALITEM8.1_35">#REF!</definedName>
    <definedName name="TOTALITEM8.1_36">#REF!</definedName>
    <definedName name="TOTALITEM8.1_37">#REF!</definedName>
    <definedName name="TOTALITEM8.1_38">#REF!</definedName>
    <definedName name="TOTALITEM8.1_39">#REF!</definedName>
    <definedName name="TOTALITEM8.1_4">#REF!</definedName>
    <definedName name="TOTALITEM8.1_40">#REF!</definedName>
    <definedName name="TOTALITEM8.1_41">#REF!</definedName>
    <definedName name="TOTALITEM8.1_42">#REF!</definedName>
    <definedName name="TOTALITEM8.1_43">#REF!</definedName>
    <definedName name="TOTALITEM8.1_44">#REF!</definedName>
    <definedName name="TOTALITEM8.1_45">#REF!</definedName>
    <definedName name="TOTALITEM8.1_46">#REF!</definedName>
    <definedName name="TOTALITEM8.1_47">#REF!</definedName>
    <definedName name="TOTALITEM8.1_48">#REF!</definedName>
    <definedName name="TOTALITEM8.1_49">#REF!</definedName>
    <definedName name="TOTALITEM8.1_5">#REF!</definedName>
    <definedName name="TOTALITEM8.1_50">#REF!</definedName>
    <definedName name="TOTALITEM8.1_51">#REF!</definedName>
    <definedName name="TOTALITEM8.1_52">#REF!</definedName>
    <definedName name="TOTALITEM8.1_53">#REF!</definedName>
    <definedName name="TOTALITEM8.1_54">#REF!</definedName>
    <definedName name="TOTALITEM8.1_55">#REF!</definedName>
    <definedName name="TOTALITEM8.1_56">#REF!</definedName>
    <definedName name="TOTALITEM8.1_57">#REF!</definedName>
    <definedName name="TOTALITEM8.1_58">#REF!</definedName>
    <definedName name="TOTALITEM8.1_59">#REF!</definedName>
    <definedName name="TOTALITEM8.1_60">#REF!</definedName>
    <definedName name="TOTALITEM8.1_61">#REF!</definedName>
    <definedName name="TOTALITEM8.1_62">#REF!</definedName>
    <definedName name="TOTALITEM8.1_63">#REF!</definedName>
    <definedName name="TOTALITEM8.1_64">#REF!</definedName>
    <definedName name="TOTALITEM8.1_65">#REF!</definedName>
    <definedName name="TOTALITEM8.1_66">#REF!</definedName>
    <definedName name="TOTALITEM8.1_67">#REF!</definedName>
    <definedName name="TOTALITEM8.1_68">#REF!</definedName>
    <definedName name="TOTALITEM8.1_69">#REF!</definedName>
    <definedName name="TOTALITEM8.1_70">#REF!</definedName>
    <definedName name="TOTALITEM8.1_71">#REF!</definedName>
    <definedName name="TOTALITEM8.1_72">#REF!</definedName>
    <definedName name="TOTALITEM8.1_73">#REF!</definedName>
    <definedName name="TOTALITEM8.1_74">#REF!</definedName>
    <definedName name="TOTALITEM8.1_75">#REF!</definedName>
    <definedName name="TOTALITEM8.1_76">#REF!</definedName>
    <definedName name="TOTALITEM8.1_78">#REF!</definedName>
    <definedName name="TOTALITEM8.1_79">#REF!</definedName>
    <definedName name="TOTALITEM8.1_9">#REF!</definedName>
    <definedName name="TOTALITEM8.2">#REF!</definedName>
    <definedName name="TOTALITEM8.2_1">#REF!</definedName>
    <definedName name="TOTALITEM8.2_10">#REF!</definedName>
    <definedName name="TOTALITEM8.2_11">#REF!</definedName>
    <definedName name="TOTALITEM8.2_12">#REF!</definedName>
    <definedName name="TOTALITEM8.2_13">#REF!</definedName>
    <definedName name="TOTALITEM8.2_14">#REF!</definedName>
    <definedName name="TOTALITEM8.2_15">#REF!</definedName>
    <definedName name="TOTALITEM8.2_16">#REF!</definedName>
    <definedName name="TOTALITEM8.2_17">#REF!</definedName>
    <definedName name="TOTALITEM8.2_18">#REF!</definedName>
    <definedName name="TOTALITEM8.2_19">#REF!</definedName>
    <definedName name="TOTALITEM8.2_2">#REF!</definedName>
    <definedName name="TOTALITEM8.2_20">#REF!</definedName>
    <definedName name="TOTALITEM8.2_21">#REF!</definedName>
    <definedName name="TOTALITEM8.2_22">#REF!</definedName>
    <definedName name="TOTALITEM8.2_23">#REF!</definedName>
    <definedName name="TOTALITEM8.2_24">#REF!</definedName>
    <definedName name="TOTALITEM8.2_25">#REF!</definedName>
    <definedName name="TOTALITEM8.2_26">#REF!</definedName>
    <definedName name="TOTALITEM8.2_27">#REF!</definedName>
    <definedName name="TOTALITEM8.2_28">#REF!</definedName>
    <definedName name="TOTALITEM8.2_29">#REF!</definedName>
    <definedName name="TOTALITEM8.2_3">#REF!</definedName>
    <definedName name="TOTALITEM8.2_30">#REF!</definedName>
    <definedName name="TOTALITEM8.2_31">#REF!</definedName>
    <definedName name="TOTALITEM8.2_32">#REF!</definedName>
    <definedName name="TOTALITEM8.2_33">#REF!</definedName>
    <definedName name="TOTALITEM8.2_34">#REF!</definedName>
    <definedName name="TOTALITEM8.2_35">#REF!</definedName>
    <definedName name="TOTALITEM8.2_36">#REF!</definedName>
    <definedName name="TOTALITEM8.2_37">#REF!</definedName>
    <definedName name="TOTALITEM8.2_38">#REF!</definedName>
    <definedName name="TOTALITEM8.2_39">#REF!</definedName>
    <definedName name="TOTALITEM8.2_4">#REF!</definedName>
    <definedName name="TOTALITEM8.2_40">#REF!</definedName>
    <definedName name="TOTALITEM8.2_41">#REF!</definedName>
    <definedName name="TOTALITEM8.2_42">#REF!</definedName>
    <definedName name="TOTALITEM8.2_43">#REF!</definedName>
    <definedName name="TOTALITEM8.2_44">#REF!</definedName>
    <definedName name="TOTALITEM8.2_45">#REF!</definedName>
    <definedName name="TOTALITEM8.2_46">#REF!</definedName>
    <definedName name="TOTALITEM8.2_47">#REF!</definedName>
    <definedName name="TOTALITEM8.2_48">#REF!</definedName>
    <definedName name="TOTALITEM8.2_49">#REF!</definedName>
    <definedName name="TOTALITEM8.2_5">#REF!</definedName>
    <definedName name="TOTALITEM8.2_50">#REF!</definedName>
    <definedName name="TOTALITEM8.2_51">#REF!</definedName>
    <definedName name="TOTALITEM8.2_52">#REF!</definedName>
    <definedName name="TOTALITEM8.2_53">#REF!</definedName>
    <definedName name="TOTALITEM8.2_54">#REF!</definedName>
    <definedName name="TOTALITEM8.2_55">#REF!</definedName>
    <definedName name="TOTALITEM8.2_56">#REF!</definedName>
    <definedName name="TOTALITEM8.2_57">#REF!</definedName>
    <definedName name="TOTALITEM8.2_58">#REF!</definedName>
    <definedName name="TOTALITEM8.2_59">#REF!</definedName>
    <definedName name="TOTALITEM8.2_60">#REF!</definedName>
    <definedName name="TOTALITEM8.2_61">#REF!</definedName>
    <definedName name="TOTALITEM8.2_62">#REF!</definedName>
    <definedName name="TOTALITEM8.2_63">#REF!</definedName>
    <definedName name="TOTALITEM8.2_64">#REF!</definedName>
    <definedName name="TOTALITEM8.2_65">#REF!</definedName>
    <definedName name="TOTALITEM8.2_66">#REF!</definedName>
    <definedName name="TOTALITEM8.2_67">#REF!</definedName>
    <definedName name="TOTALITEM8.2_68">#REF!</definedName>
    <definedName name="TOTALITEM8.2_69">#REF!</definedName>
    <definedName name="TOTALITEM8.2_70">#REF!</definedName>
    <definedName name="TOTALITEM8.2_71">#REF!</definedName>
    <definedName name="TOTALITEM8.2_72">#REF!</definedName>
    <definedName name="TOTALITEM8.2_73">#REF!</definedName>
    <definedName name="TOTALITEM8.2_74">#REF!</definedName>
    <definedName name="TOTALITEM8.2_75">#REF!</definedName>
    <definedName name="TOTALITEM8.2_76">#REF!</definedName>
    <definedName name="TOTALITEM8.2_78">#REF!</definedName>
    <definedName name="TOTALITEM8.2_79">#REF!</definedName>
    <definedName name="TOTALITEM8.2_9">#REF!</definedName>
    <definedName name="TOTALITEM8.3">#REF!</definedName>
    <definedName name="TOTALITEM8.3_1">#REF!</definedName>
    <definedName name="TOTALITEM8.3_10">#REF!</definedName>
    <definedName name="TOTALITEM8.3_11">#REF!</definedName>
    <definedName name="TOTALITEM8.3_12">#REF!</definedName>
    <definedName name="TOTALITEM8.3_13">#REF!</definedName>
    <definedName name="TOTALITEM8.3_14">#REF!</definedName>
    <definedName name="TOTALITEM8.3_15">#REF!</definedName>
    <definedName name="TOTALITEM8.3_16">#REF!</definedName>
    <definedName name="TOTALITEM8.3_17">#REF!</definedName>
    <definedName name="TOTALITEM8.3_18">#REF!</definedName>
    <definedName name="TOTALITEM8.3_19">#REF!</definedName>
    <definedName name="TOTALITEM8.3_2">#REF!</definedName>
    <definedName name="TOTALITEM8.3_20">#REF!</definedName>
    <definedName name="TOTALITEM8.3_21">#REF!</definedName>
    <definedName name="TOTALITEM8.3_22">#REF!</definedName>
    <definedName name="TOTALITEM8.3_23">#REF!</definedName>
    <definedName name="TOTALITEM8.3_24">#REF!</definedName>
    <definedName name="TOTALITEM8.3_25">#REF!</definedName>
    <definedName name="TOTALITEM8.3_26">#REF!</definedName>
    <definedName name="TOTALITEM8.3_27">#REF!</definedName>
    <definedName name="TOTALITEM8.3_28">#REF!</definedName>
    <definedName name="TOTALITEM8.3_29">#REF!</definedName>
    <definedName name="TOTALITEM8.3_3">#REF!</definedName>
    <definedName name="TOTALITEM8.3_30">#REF!</definedName>
    <definedName name="TOTALITEM8.3_31">#REF!</definedName>
    <definedName name="TOTALITEM8.3_32">#REF!</definedName>
    <definedName name="TOTALITEM8.3_33">#REF!</definedName>
    <definedName name="TOTALITEM8.3_34">#REF!</definedName>
    <definedName name="TOTALITEM8.3_35">#REF!</definedName>
    <definedName name="TOTALITEM8.3_36">#REF!</definedName>
    <definedName name="TOTALITEM8.3_37">#REF!</definedName>
    <definedName name="TOTALITEM8.3_38">#REF!</definedName>
    <definedName name="TOTALITEM8.3_39">#REF!</definedName>
    <definedName name="TOTALITEM8.3_4">#REF!</definedName>
    <definedName name="TOTALITEM8.3_40">#REF!</definedName>
    <definedName name="TOTALITEM8.3_41">#REF!</definedName>
    <definedName name="TOTALITEM8.3_42">#REF!</definedName>
    <definedName name="TOTALITEM8.3_43">#REF!</definedName>
    <definedName name="TOTALITEM8.3_44">#REF!</definedName>
    <definedName name="TOTALITEM8.3_45">#REF!</definedName>
    <definedName name="TOTALITEM8.3_46">#REF!</definedName>
    <definedName name="TOTALITEM8.3_47">#REF!</definedName>
    <definedName name="TOTALITEM8.3_48">#REF!</definedName>
    <definedName name="TOTALITEM8.3_49">#REF!</definedName>
    <definedName name="TOTALITEM8.3_5">#REF!</definedName>
    <definedName name="TOTALITEM8.3_50">#REF!</definedName>
    <definedName name="TOTALITEM8.3_51">#REF!</definedName>
    <definedName name="TOTALITEM8.3_52">#REF!</definedName>
    <definedName name="TOTALITEM8.3_53">#REF!</definedName>
    <definedName name="TOTALITEM8.3_54">#REF!</definedName>
    <definedName name="TOTALITEM8.3_55">#REF!</definedName>
    <definedName name="TOTALITEM8.3_56">#REF!</definedName>
    <definedName name="TOTALITEM8.3_57">#REF!</definedName>
    <definedName name="TOTALITEM8.3_58">#REF!</definedName>
    <definedName name="TOTALITEM8.3_59">#REF!</definedName>
    <definedName name="TOTALITEM8.3_60">#REF!</definedName>
    <definedName name="TOTALITEM8.3_61">#REF!</definedName>
    <definedName name="TOTALITEM8.3_62">#REF!</definedName>
    <definedName name="TOTALITEM8.3_63">#REF!</definedName>
    <definedName name="TOTALITEM8.3_64">#REF!</definedName>
    <definedName name="TOTALITEM8.3_65">#REF!</definedName>
    <definedName name="TOTALITEM8.3_66">#REF!</definedName>
    <definedName name="TOTALITEM8.3_67">#REF!</definedName>
    <definedName name="TOTALITEM8.3_68">#REF!</definedName>
    <definedName name="TOTALITEM8.3_69">#REF!</definedName>
    <definedName name="TOTALITEM8.3_70">#REF!</definedName>
    <definedName name="TOTALITEM8.3_71">#REF!</definedName>
    <definedName name="TOTALITEM8.3_72">#REF!</definedName>
    <definedName name="TOTALITEM8.3_73">#REF!</definedName>
    <definedName name="TOTALITEM8.3_74">#REF!</definedName>
    <definedName name="TOTALITEM8.3_75">#REF!</definedName>
    <definedName name="TOTALITEM8.3_76">#REF!</definedName>
    <definedName name="TOTALITEM8.3_78">#REF!</definedName>
    <definedName name="TOTALITEM8.3_79">#REF!</definedName>
    <definedName name="TOTALITEM8.3_9">#REF!</definedName>
    <definedName name="TOTALITEM8.4">#REF!</definedName>
    <definedName name="TOTALITEM8.4_1">#REF!</definedName>
    <definedName name="TOTALITEM8.4_10">#REF!</definedName>
    <definedName name="TOTALITEM8.4_11">#REF!</definedName>
    <definedName name="TOTALITEM8.4_12">#REF!</definedName>
    <definedName name="TOTALITEM8.4_13">#REF!</definedName>
    <definedName name="TOTALITEM8.4_14">#REF!</definedName>
    <definedName name="TOTALITEM8.4_15">#REF!</definedName>
    <definedName name="TOTALITEM8.4_16">#REF!</definedName>
    <definedName name="TOTALITEM8.4_17">#REF!</definedName>
    <definedName name="TOTALITEM8.4_18">#REF!</definedName>
    <definedName name="TOTALITEM8.4_19">#REF!</definedName>
    <definedName name="TOTALITEM8.4_2">#REF!</definedName>
    <definedName name="TOTALITEM8.4_20">#REF!</definedName>
    <definedName name="TOTALITEM8.4_21">#REF!</definedName>
    <definedName name="TOTALITEM8.4_22">#REF!</definedName>
    <definedName name="TOTALITEM8.4_23">#REF!</definedName>
    <definedName name="TOTALITEM8.4_24">#REF!</definedName>
    <definedName name="TOTALITEM8.4_25">#REF!</definedName>
    <definedName name="TOTALITEM8.4_26">#REF!</definedName>
    <definedName name="TOTALITEM8.4_27">#REF!</definedName>
    <definedName name="TOTALITEM8.4_28">#REF!</definedName>
    <definedName name="TOTALITEM8.4_29">#REF!</definedName>
    <definedName name="TOTALITEM8.4_3">#REF!</definedName>
    <definedName name="TOTALITEM8.4_30">#REF!</definedName>
    <definedName name="TOTALITEM8.4_31">#REF!</definedName>
    <definedName name="TOTALITEM8.4_32">#REF!</definedName>
    <definedName name="TOTALITEM8.4_33">#REF!</definedName>
    <definedName name="TOTALITEM8.4_34">#REF!</definedName>
    <definedName name="TOTALITEM8.4_35">#REF!</definedName>
    <definedName name="TOTALITEM8.4_36">#REF!</definedName>
    <definedName name="TOTALITEM8.4_37">#REF!</definedName>
    <definedName name="TOTALITEM8.4_38">#REF!</definedName>
    <definedName name="TOTALITEM8.4_39">#REF!</definedName>
    <definedName name="TOTALITEM8.4_4">#REF!</definedName>
    <definedName name="TOTALITEM8.4_40">#REF!</definedName>
    <definedName name="TOTALITEM8.4_41">#REF!</definedName>
    <definedName name="TOTALITEM8.4_42">#REF!</definedName>
    <definedName name="TOTALITEM8.4_43">#REF!</definedName>
    <definedName name="TOTALITEM8.4_44">#REF!</definedName>
    <definedName name="TOTALITEM8.4_45">#REF!</definedName>
    <definedName name="TOTALITEM8.4_46">#REF!</definedName>
    <definedName name="TOTALITEM8.4_47">#REF!</definedName>
    <definedName name="TOTALITEM8.4_48">#REF!</definedName>
    <definedName name="TOTALITEM8.4_49">#REF!</definedName>
    <definedName name="TOTALITEM8.4_5">#REF!</definedName>
    <definedName name="TOTALITEM8.4_50">#REF!</definedName>
    <definedName name="TOTALITEM8.4_51">#REF!</definedName>
    <definedName name="TOTALITEM8.4_52">#REF!</definedName>
    <definedName name="TOTALITEM8.4_53">#REF!</definedName>
    <definedName name="TOTALITEM8.4_54">#REF!</definedName>
    <definedName name="TOTALITEM8.4_55">#REF!</definedName>
    <definedName name="TOTALITEM8.4_56">#REF!</definedName>
    <definedName name="TOTALITEM8.4_57">#REF!</definedName>
    <definedName name="TOTALITEM8.4_58">#REF!</definedName>
    <definedName name="TOTALITEM8.4_59">#REF!</definedName>
    <definedName name="TOTALITEM8.4_60">#REF!</definedName>
    <definedName name="TOTALITEM8.4_61">#REF!</definedName>
    <definedName name="TOTALITEM8.4_62">#REF!</definedName>
    <definedName name="TOTALITEM8.4_63">#REF!</definedName>
    <definedName name="TOTALITEM8.4_64">#REF!</definedName>
    <definedName name="TOTALITEM8.4_65">#REF!</definedName>
    <definedName name="TOTALITEM8.4_66">#REF!</definedName>
    <definedName name="TOTALITEM8.4_67">#REF!</definedName>
    <definedName name="TOTALITEM8.4_68">#REF!</definedName>
    <definedName name="TOTALITEM8.4_69">#REF!</definedName>
    <definedName name="TOTALITEM8.4_70">#REF!</definedName>
    <definedName name="TOTALITEM8.4_71">#REF!</definedName>
    <definedName name="TOTALITEM8.4_72">#REF!</definedName>
    <definedName name="TOTALITEM8.4_73">#REF!</definedName>
    <definedName name="TOTALITEM8.4_74">#REF!</definedName>
    <definedName name="TOTALITEM8.4_75">#REF!</definedName>
    <definedName name="TOTALITEM8.4_76">#REF!</definedName>
    <definedName name="TOTALITEM8.4_78">#REF!</definedName>
    <definedName name="TOTALITEM8.4_79">#REF!</definedName>
    <definedName name="TOTALITEM8.4_9">#REF!</definedName>
    <definedName name="TOTALITEM8.5">#REF!</definedName>
    <definedName name="TOTALITEM8.5_1">#REF!</definedName>
    <definedName name="TOTALITEM8.5_10">#REF!</definedName>
    <definedName name="TOTALITEM8.5_11">#REF!</definedName>
    <definedName name="TOTALITEM8.5_12">#REF!</definedName>
    <definedName name="TOTALITEM8.5_13">#REF!</definedName>
    <definedName name="TOTALITEM8.5_14">#REF!</definedName>
    <definedName name="TOTALITEM8.5_15">#REF!</definedName>
    <definedName name="TOTALITEM8.5_16">#REF!</definedName>
    <definedName name="TOTALITEM8.5_17">#REF!</definedName>
    <definedName name="TOTALITEM8.5_18">#REF!</definedName>
    <definedName name="TOTALITEM8.5_19">#REF!</definedName>
    <definedName name="TOTALITEM8.5_2">#REF!</definedName>
    <definedName name="TOTALITEM8.5_20">#REF!</definedName>
    <definedName name="TOTALITEM8.5_21">#REF!</definedName>
    <definedName name="TOTALITEM8.5_22">#REF!</definedName>
    <definedName name="TOTALITEM8.5_23">#REF!</definedName>
    <definedName name="TOTALITEM8.5_24">#REF!</definedName>
    <definedName name="TOTALITEM8.5_25">#REF!</definedName>
    <definedName name="TOTALITEM8.5_26">#REF!</definedName>
    <definedName name="TOTALITEM8.5_27">#REF!</definedName>
    <definedName name="TOTALITEM8.5_28">#REF!</definedName>
    <definedName name="TOTALITEM8.5_29">#REF!</definedName>
    <definedName name="TOTALITEM8.5_3">#REF!</definedName>
    <definedName name="TOTALITEM8.5_30">#REF!</definedName>
    <definedName name="TOTALITEM8.5_31">#REF!</definedName>
    <definedName name="TOTALITEM8.5_32">#REF!</definedName>
    <definedName name="TOTALITEM8.5_33">#REF!</definedName>
    <definedName name="TOTALITEM8.5_34">#REF!</definedName>
    <definedName name="TOTALITEM8.5_35">#REF!</definedName>
    <definedName name="TOTALITEM8.5_36">#REF!</definedName>
    <definedName name="TOTALITEM8.5_37">#REF!</definedName>
    <definedName name="TOTALITEM8.5_38">#REF!</definedName>
    <definedName name="TOTALITEM8.5_39">#REF!</definedName>
    <definedName name="TOTALITEM8.5_4">#REF!</definedName>
    <definedName name="TOTALITEM8.5_40">#REF!</definedName>
    <definedName name="TOTALITEM8.5_41">#REF!</definedName>
    <definedName name="TOTALITEM8.5_42">#REF!</definedName>
    <definedName name="TOTALITEM8.5_43">#REF!</definedName>
    <definedName name="TOTALITEM8.5_44">#REF!</definedName>
    <definedName name="TOTALITEM8.5_45">#REF!</definedName>
    <definedName name="TOTALITEM8.5_46">#REF!</definedName>
    <definedName name="TOTALITEM8.5_47">#REF!</definedName>
    <definedName name="TOTALITEM8.5_48">#REF!</definedName>
    <definedName name="TOTALITEM8.5_49">#REF!</definedName>
    <definedName name="TOTALITEM8.5_5">#REF!</definedName>
    <definedName name="TOTALITEM8.5_50">#REF!</definedName>
    <definedName name="TOTALITEM8.5_51">#REF!</definedName>
    <definedName name="TOTALITEM8.5_52">#REF!</definedName>
    <definedName name="TOTALITEM8.5_53">#REF!</definedName>
    <definedName name="TOTALITEM8.5_54">#REF!</definedName>
    <definedName name="TOTALITEM8.5_55">#REF!</definedName>
    <definedName name="TOTALITEM8.5_56">#REF!</definedName>
    <definedName name="TOTALITEM8.5_57">#REF!</definedName>
    <definedName name="TOTALITEM8.5_58">#REF!</definedName>
    <definedName name="TOTALITEM8.5_59">#REF!</definedName>
    <definedName name="TOTALITEM8.5_60">#REF!</definedName>
    <definedName name="TOTALITEM8.5_61">#REF!</definedName>
    <definedName name="TOTALITEM8.5_62">#REF!</definedName>
    <definedName name="TOTALITEM8.5_63">#REF!</definedName>
    <definedName name="TOTALITEM8.5_64">#REF!</definedName>
    <definedName name="TOTALITEM8.5_65">#REF!</definedName>
    <definedName name="TOTALITEM8.5_66">#REF!</definedName>
    <definedName name="TOTALITEM8.5_67">#REF!</definedName>
    <definedName name="TOTALITEM8.5_68">#REF!</definedName>
    <definedName name="TOTALITEM8.5_69">#REF!</definedName>
    <definedName name="TOTALITEM8.5_70">#REF!</definedName>
    <definedName name="TOTALITEM8.5_71">#REF!</definedName>
    <definedName name="TOTALITEM8.5_72">#REF!</definedName>
    <definedName name="TOTALITEM8.5_73">#REF!</definedName>
    <definedName name="TOTALITEM8.5_74">#REF!</definedName>
    <definedName name="TOTALITEM8.5_75">#REF!</definedName>
    <definedName name="TOTALITEM8.5_76">#REF!</definedName>
    <definedName name="TOTALITEM8.5_78">#REF!</definedName>
    <definedName name="TOTALITEM8.5_79">#REF!</definedName>
    <definedName name="TOTALITEM8.5_9">#REF!</definedName>
    <definedName name="TOTALITEM8.6">#REF!</definedName>
    <definedName name="TOTALITEM8.6_1">#REF!</definedName>
    <definedName name="TOTALITEM8.6_10">#REF!</definedName>
    <definedName name="TOTALITEM8.6_11">#REF!</definedName>
    <definedName name="TOTALITEM8.6_12">#REF!</definedName>
    <definedName name="TOTALITEM8.6_13">#REF!</definedName>
    <definedName name="TOTALITEM8.6_14">#REF!</definedName>
    <definedName name="TOTALITEM8.6_15">#REF!</definedName>
    <definedName name="TOTALITEM8.6_16">#REF!</definedName>
    <definedName name="TOTALITEM8.6_17">#REF!</definedName>
    <definedName name="TOTALITEM8.6_18">#REF!</definedName>
    <definedName name="TOTALITEM8.6_19">#REF!</definedName>
    <definedName name="TOTALITEM8.6_2">#REF!</definedName>
    <definedName name="TOTALITEM8.6_20">#REF!</definedName>
    <definedName name="TOTALITEM8.6_21">#REF!</definedName>
    <definedName name="TOTALITEM8.6_22">#REF!</definedName>
    <definedName name="TOTALITEM8.6_23">#REF!</definedName>
    <definedName name="TOTALITEM8.6_24">#REF!</definedName>
    <definedName name="TOTALITEM8.6_25">#REF!</definedName>
    <definedName name="TOTALITEM8.6_26">#REF!</definedName>
    <definedName name="TOTALITEM8.6_27">#REF!</definedName>
    <definedName name="TOTALITEM8.6_28">#REF!</definedName>
    <definedName name="TOTALITEM8.6_29">#REF!</definedName>
    <definedName name="TOTALITEM8.6_3">#REF!</definedName>
    <definedName name="TOTALITEM8.6_30">#REF!</definedName>
    <definedName name="TOTALITEM8.6_31">#REF!</definedName>
    <definedName name="TOTALITEM8.6_32">#REF!</definedName>
    <definedName name="TOTALITEM8.6_33">#REF!</definedName>
    <definedName name="TOTALITEM8.6_34">#REF!</definedName>
    <definedName name="TOTALITEM8.6_35">#REF!</definedName>
    <definedName name="TOTALITEM8.6_36">#REF!</definedName>
    <definedName name="TOTALITEM8.6_37">#REF!</definedName>
    <definedName name="TOTALITEM8.6_38">#REF!</definedName>
    <definedName name="TOTALITEM8.6_39">#REF!</definedName>
    <definedName name="TOTALITEM8.6_4">#REF!</definedName>
    <definedName name="TOTALITEM8.6_40">#REF!</definedName>
    <definedName name="TOTALITEM8.6_41">#REF!</definedName>
    <definedName name="TOTALITEM8.6_42">#REF!</definedName>
    <definedName name="TOTALITEM8.6_43">#REF!</definedName>
    <definedName name="TOTALITEM8.6_44">#REF!</definedName>
    <definedName name="TOTALITEM8.6_45">#REF!</definedName>
    <definedName name="TOTALITEM8.6_46">#REF!</definedName>
    <definedName name="TOTALITEM8.6_47">#REF!</definedName>
    <definedName name="TOTALITEM8.6_48">#REF!</definedName>
    <definedName name="TOTALITEM8.6_49">#REF!</definedName>
    <definedName name="TOTALITEM8.6_5">#REF!</definedName>
    <definedName name="TOTALITEM8.6_50">#REF!</definedName>
    <definedName name="TOTALITEM8.6_51">#REF!</definedName>
    <definedName name="TOTALITEM8.6_52">#REF!</definedName>
    <definedName name="TOTALITEM8.6_53">#REF!</definedName>
    <definedName name="TOTALITEM8.6_54">#REF!</definedName>
    <definedName name="TOTALITEM8.6_55">#REF!</definedName>
    <definedName name="TOTALITEM8.6_56">#REF!</definedName>
    <definedName name="TOTALITEM8.6_57">#REF!</definedName>
    <definedName name="TOTALITEM8.6_58">#REF!</definedName>
    <definedName name="TOTALITEM8.6_59">#REF!</definedName>
    <definedName name="TOTALITEM8.6_60">#REF!</definedName>
    <definedName name="TOTALITEM8.6_61">#REF!</definedName>
    <definedName name="TOTALITEM8.6_62">#REF!</definedName>
    <definedName name="TOTALITEM8.6_63">#REF!</definedName>
    <definedName name="TOTALITEM8.6_64">#REF!</definedName>
    <definedName name="TOTALITEM8.6_65">#REF!</definedName>
    <definedName name="TOTALITEM8.6_66">#REF!</definedName>
    <definedName name="TOTALITEM8.6_67">#REF!</definedName>
    <definedName name="TOTALITEM8.6_68">#REF!</definedName>
    <definedName name="TOTALITEM8.6_69">#REF!</definedName>
    <definedName name="TOTALITEM8.6_70">#REF!</definedName>
    <definedName name="TOTALITEM8.6_71">#REF!</definedName>
    <definedName name="TOTALITEM8.6_72">#REF!</definedName>
    <definedName name="TOTALITEM8.6_73">#REF!</definedName>
    <definedName name="TOTALITEM8.6_74">#REF!</definedName>
    <definedName name="TOTALITEM8.6_75">#REF!</definedName>
    <definedName name="TOTALITEM8.6_76">#REF!</definedName>
    <definedName name="TOTALITEM8.6_78">#REF!</definedName>
    <definedName name="TOTALITEM8.6_79">#REF!</definedName>
    <definedName name="TOTALITEM8.6_9">#REF!</definedName>
    <definedName name="TOTALITEM8.7">#REF!</definedName>
    <definedName name="TOTALITEM8.7_1">#REF!</definedName>
    <definedName name="TOTALITEM8.7_10">#REF!</definedName>
    <definedName name="TOTALITEM8.7_11">#REF!</definedName>
    <definedName name="TOTALITEM8.7_12">#REF!</definedName>
    <definedName name="TOTALITEM8.7_13">#REF!</definedName>
    <definedName name="TOTALITEM8.7_14">#REF!</definedName>
    <definedName name="TOTALITEM8.7_15">#REF!</definedName>
    <definedName name="TOTALITEM8.7_16">#REF!</definedName>
    <definedName name="TOTALITEM8.7_17">#REF!</definedName>
    <definedName name="TOTALITEM8.7_18">#REF!</definedName>
    <definedName name="TOTALITEM8.7_19">#REF!</definedName>
    <definedName name="TOTALITEM8.7_2">#REF!</definedName>
    <definedName name="TOTALITEM8.7_20">#REF!</definedName>
    <definedName name="TOTALITEM8.7_21">#REF!</definedName>
    <definedName name="TOTALITEM8.7_22">#REF!</definedName>
    <definedName name="TOTALITEM8.7_23">#REF!</definedName>
    <definedName name="TOTALITEM8.7_24">#REF!</definedName>
    <definedName name="TOTALITEM8.7_25">#REF!</definedName>
    <definedName name="TOTALITEM8.7_26">#REF!</definedName>
    <definedName name="TOTALITEM8.7_27">#REF!</definedName>
    <definedName name="TOTALITEM8.7_28">#REF!</definedName>
    <definedName name="TOTALITEM8.7_29">#REF!</definedName>
    <definedName name="TOTALITEM8.7_3">#REF!</definedName>
    <definedName name="TOTALITEM8.7_30">#REF!</definedName>
    <definedName name="TOTALITEM8.7_31">#REF!</definedName>
    <definedName name="TOTALITEM8.7_32">#REF!</definedName>
    <definedName name="TOTALITEM8.7_33">#REF!</definedName>
    <definedName name="TOTALITEM8.7_34">#REF!</definedName>
    <definedName name="TOTALITEM8.7_35">#REF!</definedName>
    <definedName name="TOTALITEM8.7_36">#REF!</definedName>
    <definedName name="TOTALITEM8.7_37">#REF!</definedName>
    <definedName name="TOTALITEM8.7_38">#REF!</definedName>
    <definedName name="TOTALITEM8.7_39">#REF!</definedName>
    <definedName name="TOTALITEM8.7_4">#REF!</definedName>
    <definedName name="TOTALITEM8.7_40">#REF!</definedName>
    <definedName name="TOTALITEM8.7_41">#REF!</definedName>
    <definedName name="TOTALITEM8.7_42">#REF!</definedName>
    <definedName name="TOTALITEM8.7_43">#REF!</definedName>
    <definedName name="TOTALITEM8.7_44">#REF!</definedName>
    <definedName name="TOTALITEM8.7_45">#REF!</definedName>
    <definedName name="TOTALITEM8.7_46">#REF!</definedName>
    <definedName name="TOTALITEM8.7_47">#REF!</definedName>
    <definedName name="TOTALITEM8.7_48">#REF!</definedName>
    <definedName name="TOTALITEM8.7_49">#REF!</definedName>
    <definedName name="TOTALITEM8.7_5">#REF!</definedName>
    <definedName name="TOTALITEM8.7_50">#REF!</definedName>
    <definedName name="TOTALITEM8.7_51">#REF!</definedName>
    <definedName name="TOTALITEM8.7_52">#REF!</definedName>
    <definedName name="TOTALITEM8.7_53">#REF!</definedName>
    <definedName name="TOTALITEM8.7_54">#REF!</definedName>
    <definedName name="TOTALITEM8.7_55">#REF!</definedName>
    <definedName name="TOTALITEM8.7_56">#REF!</definedName>
    <definedName name="TOTALITEM8.7_57">#REF!</definedName>
    <definedName name="TOTALITEM8.7_58">#REF!</definedName>
    <definedName name="TOTALITEM8.7_59">#REF!</definedName>
    <definedName name="TOTALITEM8.7_60">#REF!</definedName>
    <definedName name="TOTALITEM8.7_61">#REF!</definedName>
    <definedName name="TOTALITEM8.7_62">#REF!</definedName>
    <definedName name="TOTALITEM8.7_63">#REF!</definedName>
    <definedName name="TOTALITEM8.7_64">#REF!</definedName>
    <definedName name="TOTALITEM8.7_65">#REF!</definedName>
    <definedName name="TOTALITEM8.7_66">#REF!</definedName>
    <definedName name="TOTALITEM8.7_67">#REF!</definedName>
    <definedName name="TOTALITEM8.7_68">#REF!</definedName>
    <definedName name="TOTALITEM8.7_69">#REF!</definedName>
    <definedName name="TOTALITEM8.7_70">#REF!</definedName>
    <definedName name="TOTALITEM8.7_71">#REF!</definedName>
    <definedName name="TOTALITEM8.7_72">#REF!</definedName>
    <definedName name="TOTALITEM8.7_73">#REF!</definedName>
    <definedName name="TOTALITEM8.7_74">#REF!</definedName>
    <definedName name="TOTALITEM8.7_75">#REF!</definedName>
    <definedName name="TOTALITEM8.7_76">#REF!</definedName>
    <definedName name="TOTALITEM8.7_78">#REF!</definedName>
    <definedName name="TOTALITEM8.7_79">#REF!</definedName>
    <definedName name="TOTALITEM8.7_9">#REF!</definedName>
    <definedName name="TOTALITEM8.8">#REF!</definedName>
    <definedName name="TOTALITEM8.8_1">#REF!</definedName>
    <definedName name="TOTALITEM8.8_10">#REF!</definedName>
    <definedName name="TOTALITEM8.8_11">#REF!</definedName>
    <definedName name="TOTALITEM8.8_12">#REF!</definedName>
    <definedName name="TOTALITEM8.8_13">#REF!</definedName>
    <definedName name="TOTALITEM8.8_14">#REF!</definedName>
    <definedName name="TOTALITEM8.8_15">#REF!</definedName>
    <definedName name="TOTALITEM8.8_16">#REF!</definedName>
    <definedName name="TOTALITEM8.8_17">#REF!</definedName>
    <definedName name="TOTALITEM8.8_18">#REF!</definedName>
    <definedName name="TOTALITEM8.8_19">#REF!</definedName>
    <definedName name="TOTALITEM8.8_2">#REF!</definedName>
    <definedName name="TOTALITEM8.8_20">#REF!</definedName>
    <definedName name="TOTALITEM8.8_21">#REF!</definedName>
    <definedName name="TOTALITEM8.8_22">#REF!</definedName>
    <definedName name="TOTALITEM8.8_23">#REF!</definedName>
    <definedName name="TOTALITEM8.8_24">#REF!</definedName>
    <definedName name="TOTALITEM8.8_25">#REF!</definedName>
    <definedName name="TOTALITEM8.8_26">#REF!</definedName>
    <definedName name="TOTALITEM8.8_27">#REF!</definedName>
    <definedName name="TOTALITEM8.8_28">#REF!</definedName>
    <definedName name="TOTALITEM8.8_29">#REF!</definedName>
    <definedName name="TOTALITEM8.8_3">#REF!</definedName>
    <definedName name="TOTALITEM8.8_30">#REF!</definedName>
    <definedName name="TOTALITEM8.8_31">#REF!</definedName>
    <definedName name="TOTALITEM8.8_32">#REF!</definedName>
    <definedName name="TOTALITEM8.8_33">#REF!</definedName>
    <definedName name="TOTALITEM8.8_34">#REF!</definedName>
    <definedName name="TOTALITEM8.8_35">#REF!</definedName>
    <definedName name="TOTALITEM8.8_36">#REF!</definedName>
    <definedName name="TOTALITEM8.8_37">#REF!</definedName>
    <definedName name="TOTALITEM8.8_38">#REF!</definedName>
    <definedName name="TOTALITEM8.8_39">#REF!</definedName>
    <definedName name="TOTALITEM8.8_4">#REF!</definedName>
    <definedName name="TOTALITEM8.8_40">#REF!</definedName>
    <definedName name="TOTALITEM8.8_41">#REF!</definedName>
    <definedName name="TOTALITEM8.8_42">#REF!</definedName>
    <definedName name="TOTALITEM8.8_43">#REF!</definedName>
    <definedName name="TOTALITEM8.8_44">#REF!</definedName>
    <definedName name="TOTALITEM8.8_45">#REF!</definedName>
    <definedName name="TOTALITEM8.8_46">#REF!</definedName>
    <definedName name="TOTALITEM8.8_47">#REF!</definedName>
    <definedName name="TOTALITEM8.8_48">#REF!</definedName>
    <definedName name="TOTALITEM8.8_49">#REF!</definedName>
    <definedName name="TOTALITEM8.8_5">#REF!</definedName>
    <definedName name="TOTALITEM8.8_50">#REF!</definedName>
    <definedName name="TOTALITEM8.8_51">#REF!</definedName>
    <definedName name="TOTALITEM8.8_52">#REF!</definedName>
    <definedName name="TOTALITEM8.8_53">#REF!</definedName>
    <definedName name="TOTALITEM8.8_54">#REF!</definedName>
    <definedName name="TOTALITEM8.8_55">#REF!</definedName>
    <definedName name="TOTALITEM8.8_56">#REF!</definedName>
    <definedName name="TOTALITEM8.8_57">#REF!</definedName>
    <definedName name="TOTALITEM8.8_58">#REF!</definedName>
    <definedName name="TOTALITEM8.8_59">#REF!</definedName>
    <definedName name="TOTALITEM8.8_60">#REF!</definedName>
    <definedName name="TOTALITEM8.8_61">#REF!</definedName>
    <definedName name="TOTALITEM8.8_62">#REF!</definedName>
    <definedName name="TOTALITEM8.8_63">#REF!</definedName>
    <definedName name="TOTALITEM8.8_64">#REF!</definedName>
    <definedName name="TOTALITEM8.8_65">#REF!</definedName>
    <definedName name="TOTALITEM8.8_66">#REF!</definedName>
    <definedName name="TOTALITEM8.8_67">#REF!</definedName>
    <definedName name="TOTALITEM8.8_68">#REF!</definedName>
    <definedName name="TOTALITEM8.8_69">#REF!</definedName>
    <definedName name="TOTALITEM8.8_70">#REF!</definedName>
    <definedName name="TOTALITEM8.8_71">#REF!</definedName>
    <definedName name="TOTALITEM8.8_72">#REF!</definedName>
    <definedName name="TOTALITEM8.8_73">#REF!</definedName>
    <definedName name="TOTALITEM8.8_74">#REF!</definedName>
    <definedName name="TOTALITEM8.8_75">#REF!</definedName>
    <definedName name="TOTALITEM8.8_76">#REF!</definedName>
    <definedName name="TOTALITEM8.8_78">#REF!</definedName>
    <definedName name="TOTALITEM8.8_79">#REF!</definedName>
    <definedName name="TOTALITEM8.8_9">#REF!</definedName>
    <definedName name="TOTALITEM9.1">#REF!</definedName>
    <definedName name="TOTALITEM9.1_1">#REF!</definedName>
    <definedName name="TOTALITEM9.1_10">#REF!</definedName>
    <definedName name="TOTALITEM9.1_11">#REF!</definedName>
    <definedName name="TOTALITEM9.1_12">#REF!</definedName>
    <definedName name="TOTALITEM9.1_13">#REF!</definedName>
    <definedName name="TOTALITEM9.1_14">#REF!</definedName>
    <definedName name="TOTALITEM9.1_15">#REF!</definedName>
    <definedName name="TOTALITEM9.1_16">#REF!</definedName>
    <definedName name="TOTALITEM9.1_17">#REF!</definedName>
    <definedName name="TOTALITEM9.1_18">#REF!</definedName>
    <definedName name="TOTALITEM9.1_19">#REF!</definedName>
    <definedName name="TOTALITEM9.1_2">#REF!</definedName>
    <definedName name="TOTALITEM9.1_20">#REF!</definedName>
    <definedName name="TOTALITEM9.1_21">#REF!</definedName>
    <definedName name="TOTALITEM9.1_22">#REF!</definedName>
    <definedName name="TOTALITEM9.1_23">#REF!</definedName>
    <definedName name="TOTALITEM9.1_24">#REF!</definedName>
    <definedName name="TOTALITEM9.1_25">#REF!</definedName>
    <definedName name="TOTALITEM9.1_26">#REF!</definedName>
    <definedName name="TOTALITEM9.1_27">#REF!</definedName>
    <definedName name="TOTALITEM9.1_28">#REF!</definedName>
    <definedName name="TOTALITEM9.1_29">#REF!</definedName>
    <definedName name="TOTALITEM9.1_3">#REF!</definedName>
    <definedName name="TOTALITEM9.1_30">#REF!</definedName>
    <definedName name="TOTALITEM9.1_31">#REF!</definedName>
    <definedName name="TOTALITEM9.1_32">#REF!</definedName>
    <definedName name="TOTALITEM9.1_33">#REF!</definedName>
    <definedName name="TOTALITEM9.1_34">#REF!</definedName>
    <definedName name="TOTALITEM9.1_35">#REF!</definedName>
    <definedName name="TOTALITEM9.1_36">#REF!</definedName>
    <definedName name="TOTALITEM9.1_37">#REF!</definedName>
    <definedName name="TOTALITEM9.1_38">#REF!</definedName>
    <definedName name="TOTALITEM9.1_39">#REF!</definedName>
    <definedName name="TOTALITEM9.1_4">#REF!</definedName>
    <definedName name="TOTALITEM9.1_40">#REF!</definedName>
    <definedName name="TOTALITEM9.1_41">#REF!</definedName>
    <definedName name="TOTALITEM9.1_42">#REF!</definedName>
    <definedName name="TOTALITEM9.1_43">#REF!</definedName>
    <definedName name="TOTALITEM9.1_44">#REF!</definedName>
    <definedName name="TOTALITEM9.1_45">#REF!</definedName>
    <definedName name="TOTALITEM9.1_46">#REF!</definedName>
    <definedName name="TOTALITEM9.1_47">#REF!</definedName>
    <definedName name="TOTALITEM9.1_48">#REF!</definedName>
    <definedName name="TOTALITEM9.1_49">#REF!</definedName>
    <definedName name="TOTALITEM9.1_5">#REF!</definedName>
    <definedName name="TOTALITEM9.1_50">#REF!</definedName>
    <definedName name="TOTALITEM9.1_51">#REF!</definedName>
    <definedName name="TOTALITEM9.1_52">#REF!</definedName>
    <definedName name="TOTALITEM9.1_53">#REF!</definedName>
    <definedName name="TOTALITEM9.1_54">#REF!</definedName>
    <definedName name="TOTALITEM9.1_55">#REF!</definedName>
    <definedName name="TOTALITEM9.1_56">#REF!</definedName>
    <definedName name="TOTALITEM9.1_57">#REF!</definedName>
    <definedName name="TOTALITEM9.1_58">#REF!</definedName>
    <definedName name="TOTALITEM9.1_59">#REF!</definedName>
    <definedName name="TOTALITEM9.1_60">#REF!</definedName>
    <definedName name="TOTALITEM9.1_61">#REF!</definedName>
    <definedName name="TOTALITEM9.1_62">#REF!</definedName>
    <definedName name="TOTALITEM9.1_63">#REF!</definedName>
    <definedName name="TOTALITEM9.1_64">#REF!</definedName>
    <definedName name="TOTALITEM9.1_65">#REF!</definedName>
    <definedName name="TOTALITEM9.1_66">#REF!</definedName>
    <definedName name="TOTALITEM9.1_67">#REF!</definedName>
    <definedName name="TOTALITEM9.1_68">#REF!</definedName>
    <definedName name="TOTALITEM9.1_69">#REF!</definedName>
    <definedName name="TOTALITEM9.1_70">#REF!</definedName>
    <definedName name="TOTALITEM9.1_71">#REF!</definedName>
    <definedName name="TOTALITEM9.1_72">#REF!</definedName>
    <definedName name="TOTALITEM9.1_73">#REF!</definedName>
    <definedName name="TOTALITEM9.1_74">#REF!</definedName>
    <definedName name="TOTALITEM9.1_75">#REF!</definedName>
    <definedName name="TOTALITEM9.1_76">#REF!</definedName>
    <definedName name="TOTALITEM9.1_78">#REF!</definedName>
    <definedName name="TOTALITEM9.1_79">#REF!</definedName>
    <definedName name="TOTALITEM9.1_9">#REF!</definedName>
    <definedName name="TOTALITEM9.2">#REF!</definedName>
    <definedName name="TOTALITEM9.2_1">#REF!</definedName>
    <definedName name="TOTALITEM9.2_10">#REF!</definedName>
    <definedName name="TOTALITEM9.2_11">#REF!</definedName>
    <definedName name="TOTALITEM9.2_12">#REF!</definedName>
    <definedName name="TOTALITEM9.2_13">#REF!</definedName>
    <definedName name="TOTALITEM9.2_14">#REF!</definedName>
    <definedName name="TOTALITEM9.2_15">#REF!</definedName>
    <definedName name="TOTALITEM9.2_16">#REF!</definedName>
    <definedName name="TOTALITEM9.2_17">#REF!</definedName>
    <definedName name="TOTALITEM9.2_18">#REF!</definedName>
    <definedName name="TOTALITEM9.2_19">#REF!</definedName>
    <definedName name="TOTALITEM9.2_2">#REF!</definedName>
    <definedName name="TOTALITEM9.2_20">#REF!</definedName>
    <definedName name="TOTALITEM9.2_21">#REF!</definedName>
    <definedName name="TOTALITEM9.2_22">#REF!</definedName>
    <definedName name="TOTALITEM9.2_23">#REF!</definedName>
    <definedName name="TOTALITEM9.2_24">#REF!</definedName>
    <definedName name="TOTALITEM9.2_25">#REF!</definedName>
    <definedName name="TOTALITEM9.2_26">#REF!</definedName>
    <definedName name="TOTALITEM9.2_27">#REF!</definedName>
    <definedName name="TOTALITEM9.2_28">#REF!</definedName>
    <definedName name="TOTALITEM9.2_29">#REF!</definedName>
    <definedName name="TOTALITEM9.2_3">#REF!</definedName>
    <definedName name="TOTALITEM9.2_30">#REF!</definedName>
    <definedName name="TOTALITEM9.2_31">#REF!</definedName>
    <definedName name="TOTALITEM9.2_32">#REF!</definedName>
    <definedName name="TOTALITEM9.2_33">#REF!</definedName>
    <definedName name="TOTALITEM9.2_34">#REF!</definedName>
    <definedName name="TOTALITEM9.2_35">#REF!</definedName>
    <definedName name="TOTALITEM9.2_36">#REF!</definedName>
    <definedName name="TOTALITEM9.2_37">#REF!</definedName>
    <definedName name="TOTALITEM9.2_38">#REF!</definedName>
    <definedName name="TOTALITEM9.2_39">#REF!</definedName>
    <definedName name="TOTALITEM9.2_4">#REF!</definedName>
    <definedName name="TOTALITEM9.2_40">#REF!</definedName>
    <definedName name="TOTALITEM9.2_41">#REF!</definedName>
    <definedName name="TOTALITEM9.2_42">#REF!</definedName>
    <definedName name="TOTALITEM9.2_43">#REF!</definedName>
    <definedName name="TOTALITEM9.2_44">#REF!</definedName>
    <definedName name="TOTALITEM9.2_45">#REF!</definedName>
    <definedName name="TOTALITEM9.2_46">#REF!</definedName>
    <definedName name="TOTALITEM9.2_47">#REF!</definedName>
    <definedName name="TOTALITEM9.2_48">#REF!</definedName>
    <definedName name="TOTALITEM9.2_49">#REF!</definedName>
    <definedName name="TOTALITEM9.2_5">#REF!</definedName>
    <definedName name="TOTALITEM9.2_50">#REF!</definedName>
    <definedName name="TOTALITEM9.2_51">#REF!</definedName>
    <definedName name="TOTALITEM9.2_52">#REF!</definedName>
    <definedName name="TOTALITEM9.2_53">#REF!</definedName>
    <definedName name="TOTALITEM9.2_54">#REF!</definedName>
    <definedName name="TOTALITEM9.2_55">#REF!</definedName>
    <definedName name="TOTALITEM9.2_56">#REF!</definedName>
    <definedName name="TOTALITEM9.2_57">#REF!</definedName>
    <definedName name="TOTALITEM9.2_58">#REF!</definedName>
    <definedName name="TOTALITEM9.2_59">#REF!</definedName>
    <definedName name="TOTALITEM9.2_60">#REF!</definedName>
    <definedName name="TOTALITEM9.2_61">#REF!</definedName>
    <definedName name="TOTALITEM9.2_62">#REF!</definedName>
    <definedName name="TOTALITEM9.2_63">#REF!</definedName>
    <definedName name="TOTALITEM9.2_64">#REF!</definedName>
    <definedName name="TOTALITEM9.2_65">#REF!</definedName>
    <definedName name="TOTALITEM9.2_66">#REF!</definedName>
    <definedName name="TOTALITEM9.2_67">#REF!</definedName>
    <definedName name="TOTALITEM9.2_68">#REF!</definedName>
    <definedName name="TOTALITEM9.2_69">#REF!</definedName>
    <definedName name="TOTALITEM9.2_70">#REF!</definedName>
    <definedName name="TOTALITEM9.2_71">#REF!</definedName>
    <definedName name="TOTALITEM9.2_72">#REF!</definedName>
    <definedName name="TOTALITEM9.2_73">#REF!</definedName>
    <definedName name="TOTALITEM9.2_74">#REF!</definedName>
    <definedName name="TOTALITEM9.2_75">#REF!</definedName>
    <definedName name="TOTALITEM9.2_76">#REF!</definedName>
    <definedName name="TOTALITEM9.2_78">#REF!</definedName>
    <definedName name="TOTALITEM9.2_79">#REF!</definedName>
    <definedName name="TOTALITEM9.2_9">#REF!</definedName>
    <definedName name="TOTALITEM9.3">#REF!</definedName>
    <definedName name="TOTALITEM9.3_1">#REF!</definedName>
    <definedName name="TOTALITEM9.3_10">#REF!</definedName>
    <definedName name="TOTALITEM9.3_11">#REF!</definedName>
    <definedName name="TOTALITEM9.3_12">#REF!</definedName>
    <definedName name="TOTALITEM9.3_13">#REF!</definedName>
    <definedName name="TOTALITEM9.3_14">#REF!</definedName>
    <definedName name="TOTALITEM9.3_15">#REF!</definedName>
    <definedName name="TOTALITEM9.3_16">#REF!</definedName>
    <definedName name="TOTALITEM9.3_17">#REF!</definedName>
    <definedName name="TOTALITEM9.3_18">#REF!</definedName>
    <definedName name="TOTALITEM9.3_19">#REF!</definedName>
    <definedName name="TOTALITEM9.3_2">#REF!</definedName>
    <definedName name="TOTALITEM9.3_20">#REF!</definedName>
    <definedName name="TOTALITEM9.3_21">#REF!</definedName>
    <definedName name="TOTALITEM9.3_22">#REF!</definedName>
    <definedName name="TOTALITEM9.3_23">#REF!</definedName>
    <definedName name="TOTALITEM9.3_24">#REF!</definedName>
    <definedName name="TOTALITEM9.3_25">#REF!</definedName>
    <definedName name="TOTALITEM9.3_26">#REF!</definedName>
    <definedName name="TOTALITEM9.3_27">#REF!</definedName>
    <definedName name="TOTALITEM9.3_28">#REF!</definedName>
    <definedName name="TOTALITEM9.3_29">#REF!</definedName>
    <definedName name="TOTALITEM9.3_3">#REF!</definedName>
    <definedName name="TOTALITEM9.3_30">#REF!</definedName>
    <definedName name="TOTALITEM9.3_31">#REF!</definedName>
    <definedName name="TOTALITEM9.3_32">#REF!</definedName>
    <definedName name="TOTALITEM9.3_33">#REF!</definedName>
    <definedName name="TOTALITEM9.3_34">#REF!</definedName>
    <definedName name="TOTALITEM9.3_35">#REF!</definedName>
    <definedName name="TOTALITEM9.3_36">#REF!</definedName>
    <definedName name="TOTALITEM9.3_37">#REF!</definedName>
    <definedName name="TOTALITEM9.3_38">#REF!</definedName>
    <definedName name="TOTALITEM9.3_39">#REF!</definedName>
    <definedName name="TOTALITEM9.3_4">#REF!</definedName>
    <definedName name="TOTALITEM9.3_40">#REF!</definedName>
    <definedName name="TOTALITEM9.3_41">#REF!</definedName>
    <definedName name="TOTALITEM9.3_42">#REF!</definedName>
    <definedName name="TOTALITEM9.3_43">#REF!</definedName>
    <definedName name="TOTALITEM9.3_44">#REF!</definedName>
    <definedName name="TOTALITEM9.3_45">#REF!</definedName>
    <definedName name="TOTALITEM9.3_46">#REF!</definedName>
    <definedName name="TOTALITEM9.3_47">#REF!</definedName>
    <definedName name="TOTALITEM9.3_48">#REF!</definedName>
    <definedName name="TOTALITEM9.3_49">#REF!</definedName>
    <definedName name="TOTALITEM9.3_5">#REF!</definedName>
    <definedName name="TOTALITEM9.3_50">#REF!</definedName>
    <definedName name="TOTALITEM9.3_51">#REF!</definedName>
    <definedName name="TOTALITEM9.3_52">#REF!</definedName>
    <definedName name="TOTALITEM9.3_53">#REF!</definedName>
    <definedName name="TOTALITEM9.3_54">#REF!</definedName>
    <definedName name="TOTALITEM9.3_55">#REF!</definedName>
    <definedName name="TOTALITEM9.3_56">#REF!</definedName>
    <definedName name="TOTALITEM9.3_57">#REF!</definedName>
    <definedName name="TOTALITEM9.3_58">#REF!</definedName>
    <definedName name="TOTALITEM9.3_59">#REF!</definedName>
    <definedName name="TOTALITEM9.3_60">#REF!</definedName>
    <definedName name="TOTALITEM9.3_61">#REF!</definedName>
    <definedName name="TOTALITEM9.3_62">#REF!</definedName>
    <definedName name="TOTALITEM9.3_63">#REF!</definedName>
    <definedName name="TOTALITEM9.3_64">#REF!</definedName>
    <definedName name="TOTALITEM9.3_65">#REF!</definedName>
    <definedName name="TOTALITEM9.3_66">#REF!</definedName>
    <definedName name="TOTALITEM9.3_67">#REF!</definedName>
    <definedName name="TOTALITEM9.3_68">#REF!</definedName>
    <definedName name="TOTALITEM9.3_69">#REF!</definedName>
    <definedName name="TOTALITEM9.3_70">#REF!</definedName>
    <definedName name="TOTALITEM9.3_71">#REF!</definedName>
    <definedName name="TOTALITEM9.3_72">#REF!</definedName>
    <definedName name="TOTALITEM9.3_73">#REF!</definedName>
    <definedName name="TOTALITEM9.3_74">#REF!</definedName>
    <definedName name="TOTALITEM9.3_75">#REF!</definedName>
    <definedName name="TOTALITEM9.3_76">#REF!</definedName>
    <definedName name="TOTALITEM9.3_78">#REF!</definedName>
    <definedName name="TOTALITEM9.3_79">#REF!</definedName>
    <definedName name="TOTALITEM9.3_9">#REF!</definedName>
    <definedName name="TOTALITEM9.4">#REF!</definedName>
    <definedName name="TOTALITEM9.4_1">#REF!</definedName>
    <definedName name="TOTALITEM9.4_10">#REF!</definedName>
    <definedName name="TOTALITEM9.4_11">#REF!</definedName>
    <definedName name="TOTALITEM9.4_12">#REF!</definedName>
    <definedName name="TOTALITEM9.4_13">#REF!</definedName>
    <definedName name="TOTALITEM9.4_14">#REF!</definedName>
    <definedName name="TOTALITEM9.4_15">#REF!</definedName>
    <definedName name="TOTALITEM9.4_16">#REF!</definedName>
    <definedName name="TOTALITEM9.4_17">#REF!</definedName>
    <definedName name="TOTALITEM9.4_18">#REF!</definedName>
    <definedName name="TOTALITEM9.4_19">#REF!</definedName>
    <definedName name="TOTALITEM9.4_2">#REF!</definedName>
    <definedName name="TOTALITEM9.4_20">#REF!</definedName>
    <definedName name="TOTALITEM9.4_21">#REF!</definedName>
    <definedName name="TOTALITEM9.4_22">#REF!</definedName>
    <definedName name="TOTALITEM9.4_23">#REF!</definedName>
    <definedName name="TOTALITEM9.4_24">#REF!</definedName>
    <definedName name="TOTALITEM9.4_25">#REF!</definedName>
    <definedName name="TOTALITEM9.4_26">#REF!</definedName>
    <definedName name="TOTALITEM9.4_27">#REF!</definedName>
    <definedName name="TOTALITEM9.4_28">#REF!</definedName>
    <definedName name="TOTALITEM9.4_29">#REF!</definedName>
    <definedName name="TOTALITEM9.4_3">#REF!</definedName>
    <definedName name="TOTALITEM9.4_30">#REF!</definedName>
    <definedName name="TOTALITEM9.4_31">#REF!</definedName>
    <definedName name="TOTALITEM9.4_32">#REF!</definedName>
    <definedName name="TOTALITEM9.4_33">#REF!</definedName>
    <definedName name="TOTALITEM9.4_34">#REF!</definedName>
    <definedName name="TOTALITEM9.4_35">#REF!</definedName>
    <definedName name="TOTALITEM9.4_36">#REF!</definedName>
    <definedName name="TOTALITEM9.4_37">#REF!</definedName>
    <definedName name="TOTALITEM9.4_38">#REF!</definedName>
    <definedName name="TOTALITEM9.4_39">#REF!</definedName>
    <definedName name="TOTALITEM9.4_4">#REF!</definedName>
    <definedName name="TOTALITEM9.4_40">#REF!</definedName>
    <definedName name="TOTALITEM9.4_41">#REF!</definedName>
    <definedName name="TOTALITEM9.4_42">#REF!</definedName>
    <definedName name="TOTALITEM9.4_43">#REF!</definedName>
    <definedName name="TOTALITEM9.4_44">#REF!</definedName>
    <definedName name="TOTALITEM9.4_45">#REF!</definedName>
    <definedName name="TOTALITEM9.4_46">#REF!</definedName>
    <definedName name="TOTALITEM9.4_47">#REF!</definedName>
    <definedName name="TOTALITEM9.4_48">#REF!</definedName>
    <definedName name="TOTALITEM9.4_49">#REF!</definedName>
    <definedName name="TOTALITEM9.4_5">#REF!</definedName>
    <definedName name="TOTALITEM9.4_50">#REF!</definedName>
    <definedName name="TOTALITEM9.4_51">#REF!</definedName>
    <definedName name="TOTALITEM9.4_52">#REF!</definedName>
    <definedName name="TOTALITEM9.4_53">#REF!</definedName>
    <definedName name="TOTALITEM9.4_54">#REF!</definedName>
    <definedName name="TOTALITEM9.4_55">#REF!</definedName>
    <definedName name="TOTALITEM9.4_56">#REF!</definedName>
    <definedName name="TOTALITEM9.4_57">#REF!</definedName>
    <definedName name="TOTALITEM9.4_58">#REF!</definedName>
    <definedName name="TOTALITEM9.4_59">#REF!</definedName>
    <definedName name="TOTALITEM9.4_60">#REF!</definedName>
    <definedName name="TOTALITEM9.4_61">#REF!</definedName>
    <definedName name="TOTALITEM9.4_62">#REF!</definedName>
    <definedName name="TOTALITEM9.4_63">#REF!</definedName>
    <definedName name="TOTALITEM9.4_64">#REF!</definedName>
    <definedName name="TOTALITEM9.4_65">#REF!</definedName>
    <definedName name="TOTALITEM9.4_66">#REF!</definedName>
    <definedName name="TOTALITEM9.4_67">#REF!</definedName>
    <definedName name="TOTALITEM9.4_68">#REF!</definedName>
    <definedName name="TOTALITEM9.4_69">#REF!</definedName>
    <definedName name="TOTALITEM9.4_70">#REF!</definedName>
    <definedName name="TOTALITEM9.4_71">#REF!</definedName>
    <definedName name="TOTALITEM9.4_72">#REF!</definedName>
    <definedName name="TOTALITEM9.4_73">#REF!</definedName>
    <definedName name="TOTALITEM9.4_74">#REF!</definedName>
    <definedName name="TOTALITEM9.4_75">#REF!</definedName>
    <definedName name="TOTALITEM9.4_76">#REF!</definedName>
    <definedName name="TOTALITEM9.4_78">#REF!</definedName>
    <definedName name="TOTALITEM9.4_79">#REF!</definedName>
    <definedName name="TOTALITEM9.4_9">#REF!</definedName>
    <definedName name="TOTALITEM9.5">#REF!</definedName>
    <definedName name="TOTALITEM9.5_1">#REF!</definedName>
    <definedName name="TOTALITEM9.5_10">#REF!</definedName>
    <definedName name="TOTALITEM9.5_11">#REF!</definedName>
    <definedName name="TOTALITEM9.5_12">#REF!</definedName>
    <definedName name="TOTALITEM9.5_13">#REF!</definedName>
    <definedName name="TOTALITEM9.5_14">#REF!</definedName>
    <definedName name="TOTALITEM9.5_15">#REF!</definedName>
    <definedName name="TOTALITEM9.5_16">#REF!</definedName>
    <definedName name="TOTALITEM9.5_17">#REF!</definedName>
    <definedName name="TOTALITEM9.5_18">#REF!</definedName>
    <definedName name="TOTALITEM9.5_19">#REF!</definedName>
    <definedName name="TOTALITEM9.5_2">#REF!</definedName>
    <definedName name="TOTALITEM9.5_20">#REF!</definedName>
    <definedName name="TOTALITEM9.5_21">#REF!</definedName>
    <definedName name="TOTALITEM9.5_22">#REF!</definedName>
    <definedName name="TOTALITEM9.5_23">#REF!</definedName>
    <definedName name="TOTALITEM9.5_24">#REF!</definedName>
    <definedName name="TOTALITEM9.5_25">#REF!</definedName>
    <definedName name="TOTALITEM9.5_26">#REF!</definedName>
    <definedName name="TOTALITEM9.5_27">#REF!</definedName>
    <definedName name="TOTALITEM9.5_28">#REF!</definedName>
    <definedName name="TOTALITEM9.5_29">#REF!</definedName>
    <definedName name="TOTALITEM9.5_3">#REF!</definedName>
    <definedName name="TOTALITEM9.5_30">#REF!</definedName>
    <definedName name="TOTALITEM9.5_31">#REF!</definedName>
    <definedName name="TOTALITEM9.5_32">#REF!</definedName>
    <definedName name="TOTALITEM9.5_33">#REF!</definedName>
    <definedName name="TOTALITEM9.5_34">#REF!</definedName>
    <definedName name="TOTALITEM9.5_35">#REF!</definedName>
    <definedName name="TOTALITEM9.5_36">#REF!</definedName>
    <definedName name="TOTALITEM9.5_37">#REF!</definedName>
    <definedName name="TOTALITEM9.5_38">#REF!</definedName>
    <definedName name="TOTALITEM9.5_39">#REF!</definedName>
    <definedName name="TOTALITEM9.5_4">#REF!</definedName>
    <definedName name="TOTALITEM9.5_40">#REF!</definedName>
    <definedName name="TOTALITEM9.5_41">#REF!</definedName>
    <definedName name="TOTALITEM9.5_42">#REF!</definedName>
    <definedName name="TOTALITEM9.5_43">#REF!</definedName>
    <definedName name="TOTALITEM9.5_44">#REF!</definedName>
    <definedName name="TOTALITEM9.5_45">#REF!</definedName>
    <definedName name="TOTALITEM9.5_46">#REF!</definedName>
    <definedName name="TOTALITEM9.5_47">#REF!</definedName>
    <definedName name="TOTALITEM9.5_48">#REF!</definedName>
    <definedName name="TOTALITEM9.5_49">#REF!</definedName>
    <definedName name="TOTALITEM9.5_5">#REF!</definedName>
    <definedName name="TOTALITEM9.5_50">#REF!</definedName>
    <definedName name="TOTALITEM9.5_51">#REF!</definedName>
    <definedName name="TOTALITEM9.5_52">#REF!</definedName>
    <definedName name="TOTALITEM9.5_53">#REF!</definedName>
    <definedName name="TOTALITEM9.5_54">#REF!</definedName>
    <definedName name="TOTALITEM9.5_55">#REF!</definedName>
    <definedName name="TOTALITEM9.5_56">#REF!</definedName>
    <definedName name="TOTALITEM9.5_57">#REF!</definedName>
    <definedName name="TOTALITEM9.5_58">#REF!</definedName>
    <definedName name="TOTALITEM9.5_59">#REF!</definedName>
    <definedName name="TOTALITEM9.5_60">#REF!</definedName>
    <definedName name="TOTALITEM9.5_61">#REF!</definedName>
    <definedName name="TOTALITEM9.5_62">#REF!</definedName>
    <definedName name="TOTALITEM9.5_63">#REF!</definedName>
    <definedName name="TOTALITEM9.5_64">#REF!</definedName>
    <definedName name="TOTALITEM9.5_65">#REF!</definedName>
    <definedName name="TOTALITEM9.5_66">#REF!</definedName>
    <definedName name="TOTALITEM9.5_67">#REF!</definedName>
    <definedName name="TOTALITEM9.5_68">#REF!</definedName>
    <definedName name="TOTALITEM9.5_69">#REF!</definedName>
    <definedName name="TOTALITEM9.5_70">#REF!</definedName>
    <definedName name="TOTALITEM9.5_71">#REF!</definedName>
    <definedName name="TOTALITEM9.5_72">#REF!</definedName>
    <definedName name="TOTALITEM9.5_73">#REF!</definedName>
    <definedName name="TOTALITEM9.5_74">#REF!</definedName>
    <definedName name="TOTALITEM9.5_75">#REF!</definedName>
    <definedName name="TOTALITEM9.5_76">#REF!</definedName>
    <definedName name="TOTALITEM9.5_78">#REF!</definedName>
    <definedName name="TOTALITEM9.5_79">#REF!</definedName>
    <definedName name="TOTALITEM9.5_9">#REF!</definedName>
    <definedName name="TOTALITEM9.6">#REF!</definedName>
    <definedName name="TOTALITEM9.6_1">#REF!</definedName>
    <definedName name="TOTALITEM9.6_10">#REF!</definedName>
    <definedName name="TOTALITEM9.6_11">#REF!</definedName>
    <definedName name="TOTALITEM9.6_12">#REF!</definedName>
    <definedName name="TOTALITEM9.6_13">#REF!</definedName>
    <definedName name="TOTALITEM9.6_14">#REF!</definedName>
    <definedName name="TOTALITEM9.6_15">#REF!</definedName>
    <definedName name="TOTALITEM9.6_16">#REF!</definedName>
    <definedName name="TOTALITEM9.6_17">#REF!</definedName>
    <definedName name="TOTALITEM9.6_18">#REF!</definedName>
    <definedName name="TOTALITEM9.6_19">#REF!</definedName>
    <definedName name="TOTALITEM9.6_2">#REF!</definedName>
    <definedName name="TOTALITEM9.6_20">#REF!</definedName>
    <definedName name="TOTALITEM9.6_21">#REF!</definedName>
    <definedName name="TOTALITEM9.6_22">#REF!</definedName>
    <definedName name="TOTALITEM9.6_23">#REF!</definedName>
    <definedName name="TOTALITEM9.6_24">#REF!</definedName>
    <definedName name="TOTALITEM9.6_25">#REF!</definedName>
    <definedName name="TOTALITEM9.6_26">#REF!</definedName>
    <definedName name="TOTALITEM9.6_27">#REF!</definedName>
    <definedName name="TOTALITEM9.6_28">#REF!</definedName>
    <definedName name="TOTALITEM9.6_29">#REF!</definedName>
    <definedName name="TOTALITEM9.6_3">#REF!</definedName>
    <definedName name="TOTALITEM9.6_30">#REF!</definedName>
    <definedName name="TOTALITEM9.6_31">#REF!</definedName>
    <definedName name="TOTALITEM9.6_32">#REF!</definedName>
    <definedName name="TOTALITEM9.6_33">#REF!</definedName>
    <definedName name="TOTALITEM9.6_34">#REF!</definedName>
    <definedName name="TOTALITEM9.6_35">#REF!</definedName>
    <definedName name="TOTALITEM9.6_36">#REF!</definedName>
    <definedName name="TOTALITEM9.6_37">#REF!</definedName>
    <definedName name="TOTALITEM9.6_38">#REF!</definedName>
    <definedName name="TOTALITEM9.6_39">#REF!</definedName>
    <definedName name="TOTALITEM9.6_4">#REF!</definedName>
    <definedName name="TOTALITEM9.6_40">#REF!</definedName>
    <definedName name="TOTALITEM9.6_41">#REF!</definedName>
    <definedName name="TOTALITEM9.6_42">#REF!</definedName>
    <definedName name="TOTALITEM9.6_43">#REF!</definedName>
    <definedName name="TOTALITEM9.6_44">#REF!</definedName>
    <definedName name="TOTALITEM9.6_45">#REF!</definedName>
    <definedName name="TOTALITEM9.6_46">#REF!</definedName>
    <definedName name="TOTALITEM9.6_47">#REF!</definedName>
    <definedName name="TOTALITEM9.6_48">#REF!</definedName>
    <definedName name="TOTALITEM9.6_49">#REF!</definedName>
    <definedName name="TOTALITEM9.6_5">#REF!</definedName>
    <definedName name="TOTALITEM9.6_50">#REF!</definedName>
    <definedName name="TOTALITEM9.6_51">#REF!</definedName>
    <definedName name="TOTALITEM9.6_52">#REF!</definedName>
    <definedName name="TOTALITEM9.6_53">#REF!</definedName>
    <definedName name="TOTALITEM9.6_54">#REF!</definedName>
    <definedName name="TOTALITEM9.6_55">#REF!</definedName>
    <definedName name="TOTALITEM9.6_56">#REF!</definedName>
    <definedName name="TOTALITEM9.6_57">#REF!</definedName>
    <definedName name="TOTALITEM9.6_58">#REF!</definedName>
    <definedName name="TOTALITEM9.6_59">#REF!</definedName>
    <definedName name="TOTALITEM9.6_60">#REF!</definedName>
    <definedName name="TOTALITEM9.6_61">#REF!</definedName>
    <definedName name="TOTALITEM9.6_62">#REF!</definedName>
    <definedName name="TOTALITEM9.6_63">#REF!</definedName>
    <definedName name="TOTALITEM9.6_64">#REF!</definedName>
    <definedName name="TOTALITEM9.6_65">#REF!</definedName>
    <definedName name="TOTALITEM9.6_66">#REF!</definedName>
    <definedName name="TOTALITEM9.6_67">#REF!</definedName>
    <definedName name="TOTALITEM9.6_68">#REF!</definedName>
    <definedName name="TOTALITEM9.6_69">#REF!</definedName>
    <definedName name="TOTALITEM9.6_70">#REF!</definedName>
    <definedName name="TOTALITEM9.6_71">#REF!</definedName>
    <definedName name="TOTALITEM9.6_72">#REF!</definedName>
    <definedName name="TOTALITEM9.6_73">#REF!</definedName>
    <definedName name="TOTALITEM9.6_74">#REF!</definedName>
    <definedName name="TOTALITEM9.6_75">#REF!</definedName>
    <definedName name="TOTALITEM9.6_76">#REF!</definedName>
    <definedName name="TOTALITEM9.6_78">#REF!</definedName>
    <definedName name="TOTALITEM9.6_79">#REF!</definedName>
    <definedName name="TOTALITEM9.6_9">#REF!</definedName>
    <definedName name="TOTALITEM9.7">#REF!</definedName>
    <definedName name="TOTALITEM9.7_1">#REF!</definedName>
    <definedName name="TOTALITEM9.7_10">#REF!</definedName>
    <definedName name="TOTALITEM9.7_11">#REF!</definedName>
    <definedName name="TOTALITEM9.7_12">#REF!</definedName>
    <definedName name="TOTALITEM9.7_13">#REF!</definedName>
    <definedName name="TOTALITEM9.7_14">#REF!</definedName>
    <definedName name="TOTALITEM9.7_15">#REF!</definedName>
    <definedName name="TOTALITEM9.7_16">#REF!</definedName>
    <definedName name="TOTALITEM9.7_17">#REF!</definedName>
    <definedName name="TOTALITEM9.7_18">#REF!</definedName>
    <definedName name="TOTALITEM9.7_19">#REF!</definedName>
    <definedName name="TOTALITEM9.7_2">#REF!</definedName>
    <definedName name="TOTALITEM9.7_20">#REF!</definedName>
    <definedName name="TOTALITEM9.7_21">#REF!</definedName>
    <definedName name="TOTALITEM9.7_22">#REF!</definedName>
    <definedName name="TOTALITEM9.7_23">#REF!</definedName>
    <definedName name="TOTALITEM9.7_24">#REF!</definedName>
    <definedName name="TOTALITEM9.7_25">#REF!</definedName>
    <definedName name="TOTALITEM9.7_26">#REF!</definedName>
    <definedName name="TOTALITEM9.7_27">#REF!</definedName>
    <definedName name="TOTALITEM9.7_28">#REF!</definedName>
    <definedName name="TOTALITEM9.7_29">#REF!</definedName>
    <definedName name="TOTALITEM9.7_3">#REF!</definedName>
    <definedName name="TOTALITEM9.7_30">#REF!</definedName>
    <definedName name="TOTALITEM9.7_31">#REF!</definedName>
    <definedName name="TOTALITEM9.7_32">#REF!</definedName>
    <definedName name="TOTALITEM9.7_33">#REF!</definedName>
    <definedName name="TOTALITEM9.7_34">#REF!</definedName>
    <definedName name="TOTALITEM9.7_35">#REF!</definedName>
    <definedName name="TOTALITEM9.7_36">#REF!</definedName>
    <definedName name="TOTALITEM9.7_37">#REF!</definedName>
    <definedName name="TOTALITEM9.7_38">#REF!</definedName>
    <definedName name="TOTALITEM9.7_39">#REF!</definedName>
    <definedName name="TOTALITEM9.7_4">#REF!</definedName>
    <definedName name="TOTALITEM9.7_40">#REF!</definedName>
    <definedName name="TOTALITEM9.7_41">#REF!</definedName>
    <definedName name="TOTALITEM9.7_42">#REF!</definedName>
    <definedName name="TOTALITEM9.7_43">#REF!</definedName>
    <definedName name="TOTALITEM9.7_44">#REF!</definedName>
    <definedName name="TOTALITEM9.7_45">#REF!</definedName>
    <definedName name="TOTALITEM9.7_46">#REF!</definedName>
    <definedName name="TOTALITEM9.7_47">#REF!</definedName>
    <definedName name="TOTALITEM9.7_48">#REF!</definedName>
    <definedName name="TOTALITEM9.7_49">#REF!</definedName>
    <definedName name="TOTALITEM9.7_5">#REF!</definedName>
    <definedName name="TOTALITEM9.7_50">#REF!</definedName>
    <definedName name="TOTALITEM9.7_51">#REF!</definedName>
    <definedName name="TOTALITEM9.7_52">#REF!</definedName>
    <definedName name="TOTALITEM9.7_53">#REF!</definedName>
    <definedName name="TOTALITEM9.7_54">#REF!</definedName>
    <definedName name="TOTALITEM9.7_55">#REF!</definedName>
    <definedName name="TOTALITEM9.7_56">#REF!</definedName>
    <definedName name="TOTALITEM9.7_57">#REF!</definedName>
    <definedName name="TOTALITEM9.7_58">#REF!</definedName>
    <definedName name="TOTALITEM9.7_59">#REF!</definedName>
    <definedName name="TOTALITEM9.7_60">#REF!</definedName>
    <definedName name="TOTALITEM9.7_61">#REF!</definedName>
    <definedName name="TOTALITEM9.7_62">#REF!</definedName>
    <definedName name="TOTALITEM9.7_63">#REF!</definedName>
    <definedName name="TOTALITEM9.7_64">#REF!</definedName>
    <definedName name="TOTALITEM9.7_65">#REF!</definedName>
    <definedName name="TOTALITEM9.7_66">#REF!</definedName>
    <definedName name="TOTALITEM9.7_67">#REF!</definedName>
    <definedName name="TOTALITEM9.7_68">#REF!</definedName>
    <definedName name="TOTALITEM9.7_69">#REF!</definedName>
    <definedName name="TOTALITEM9.7_70">#REF!</definedName>
    <definedName name="TOTALITEM9.7_71">#REF!</definedName>
    <definedName name="TOTALITEM9.7_72">#REF!</definedName>
    <definedName name="TOTALITEM9.7_73">#REF!</definedName>
    <definedName name="TOTALITEM9.7_74">#REF!</definedName>
    <definedName name="TOTALITEM9.7_75">#REF!</definedName>
    <definedName name="TOTALITEM9.7_76">#REF!</definedName>
    <definedName name="TOTALITEM9.7_78">#REF!</definedName>
    <definedName name="TOTALITEM9.7_79">#REF!</definedName>
    <definedName name="TOTALITEM9.7_9">#REF!</definedName>
    <definedName name="TOTALITEM9.8">#REF!</definedName>
    <definedName name="TOTALITEM9.8_1">#REF!</definedName>
    <definedName name="TOTALITEM9.8_10">#REF!</definedName>
    <definedName name="TOTALITEM9.8_11">#REF!</definedName>
    <definedName name="TOTALITEM9.8_12">#REF!</definedName>
    <definedName name="TOTALITEM9.8_13">#REF!</definedName>
    <definedName name="TOTALITEM9.8_14">#REF!</definedName>
    <definedName name="TOTALITEM9.8_15">#REF!</definedName>
    <definedName name="TOTALITEM9.8_16">#REF!</definedName>
    <definedName name="TOTALITEM9.8_17">#REF!</definedName>
    <definedName name="TOTALITEM9.8_18">#REF!</definedName>
    <definedName name="TOTALITEM9.8_19">#REF!</definedName>
    <definedName name="TOTALITEM9.8_2">#REF!</definedName>
    <definedName name="TOTALITEM9.8_20">#REF!</definedName>
    <definedName name="TOTALITEM9.8_21">#REF!</definedName>
    <definedName name="TOTALITEM9.8_22">#REF!</definedName>
    <definedName name="TOTALITEM9.8_23">#REF!</definedName>
    <definedName name="TOTALITEM9.8_24">#REF!</definedName>
    <definedName name="TOTALITEM9.8_25">#REF!</definedName>
    <definedName name="TOTALITEM9.8_26">#REF!</definedName>
    <definedName name="TOTALITEM9.8_27">#REF!</definedName>
    <definedName name="TOTALITEM9.8_28">#REF!</definedName>
    <definedName name="TOTALITEM9.8_29">#REF!</definedName>
    <definedName name="TOTALITEM9.8_3">#REF!</definedName>
    <definedName name="TOTALITEM9.8_30">#REF!</definedName>
    <definedName name="TOTALITEM9.8_31">#REF!</definedName>
    <definedName name="TOTALITEM9.8_32">#REF!</definedName>
    <definedName name="TOTALITEM9.8_33">#REF!</definedName>
    <definedName name="TOTALITEM9.8_34">#REF!</definedName>
    <definedName name="TOTALITEM9.8_35">#REF!</definedName>
    <definedName name="TOTALITEM9.8_36">#REF!</definedName>
    <definedName name="TOTALITEM9.8_37">#REF!</definedName>
    <definedName name="TOTALITEM9.8_38">#REF!</definedName>
    <definedName name="TOTALITEM9.8_39">#REF!</definedName>
    <definedName name="TOTALITEM9.8_4">#REF!</definedName>
    <definedName name="TOTALITEM9.8_40">#REF!</definedName>
    <definedName name="TOTALITEM9.8_41">#REF!</definedName>
    <definedName name="TOTALITEM9.8_42">#REF!</definedName>
    <definedName name="TOTALITEM9.8_43">#REF!</definedName>
    <definedName name="TOTALITEM9.8_44">#REF!</definedName>
    <definedName name="TOTALITEM9.8_45">#REF!</definedName>
    <definedName name="TOTALITEM9.8_46">#REF!</definedName>
    <definedName name="TOTALITEM9.8_47">#REF!</definedName>
    <definedName name="TOTALITEM9.8_48">#REF!</definedName>
    <definedName name="TOTALITEM9.8_49">#REF!</definedName>
    <definedName name="TOTALITEM9.8_5">#REF!</definedName>
    <definedName name="TOTALITEM9.8_50">#REF!</definedName>
    <definedName name="TOTALITEM9.8_51">#REF!</definedName>
    <definedName name="TOTALITEM9.8_52">#REF!</definedName>
    <definedName name="TOTALITEM9.8_53">#REF!</definedName>
    <definedName name="TOTALITEM9.8_54">#REF!</definedName>
    <definedName name="TOTALITEM9.8_55">#REF!</definedName>
    <definedName name="TOTALITEM9.8_56">#REF!</definedName>
    <definedName name="TOTALITEM9.8_57">#REF!</definedName>
    <definedName name="TOTALITEM9.8_58">#REF!</definedName>
    <definedName name="TOTALITEM9.8_59">#REF!</definedName>
    <definedName name="TOTALITEM9.8_60">#REF!</definedName>
    <definedName name="TOTALITEM9.8_61">#REF!</definedName>
    <definedName name="TOTALITEM9.8_62">#REF!</definedName>
    <definedName name="TOTALITEM9.8_63">#REF!</definedName>
    <definedName name="TOTALITEM9.8_64">#REF!</definedName>
    <definedName name="TOTALITEM9.8_65">#REF!</definedName>
    <definedName name="TOTALITEM9.8_66">#REF!</definedName>
    <definedName name="TOTALITEM9.8_67">#REF!</definedName>
    <definedName name="TOTALITEM9.8_68">#REF!</definedName>
    <definedName name="TOTALITEM9.8_69">#REF!</definedName>
    <definedName name="TOTALITEM9.8_70">#REF!</definedName>
    <definedName name="TOTALITEM9.8_71">#REF!</definedName>
    <definedName name="TOTALITEM9.8_72">#REF!</definedName>
    <definedName name="TOTALITEM9.8_73">#REF!</definedName>
    <definedName name="TOTALITEM9.8_74">#REF!</definedName>
    <definedName name="TOTALITEM9.8_75">#REF!</definedName>
    <definedName name="TOTALITEM9.8_76">#REF!</definedName>
    <definedName name="TOTALITEM9.8_78">#REF!</definedName>
    <definedName name="TOTALITEM9.8_79">#REF!</definedName>
    <definedName name="TOTALITEM9.8_9">#REF!</definedName>
    <definedName name="TotalItemsCost">#REF!</definedName>
    <definedName name="TOTALITEN1.2.4">#REF!</definedName>
    <definedName name="TOTALITEN1.2.4_1">#REF!</definedName>
    <definedName name="TOTALITEN1.2.4_10">#REF!</definedName>
    <definedName name="TOTALITEN1.2.4_11">#REF!</definedName>
    <definedName name="TOTALITEN1.2.4_12">#REF!</definedName>
    <definedName name="TOTALITEN1.2.4_13">#REF!</definedName>
    <definedName name="TOTALITEN1.2.4_14">#REF!</definedName>
    <definedName name="TOTALITEN1.2.4_15">#REF!</definedName>
    <definedName name="TOTALITEN1.2.4_16">#REF!</definedName>
    <definedName name="TOTALITEN1.2.4_17">#REF!</definedName>
    <definedName name="TOTALITEN1.2.4_18">#REF!</definedName>
    <definedName name="TOTALITEN1.2.4_19">#REF!</definedName>
    <definedName name="TOTALITEN1.2.4_2">#REF!</definedName>
    <definedName name="TOTALITEN1.2.4_20">#REF!</definedName>
    <definedName name="TOTALITEN1.2.4_21">#REF!</definedName>
    <definedName name="TOTALITEN1.2.4_22">#REF!</definedName>
    <definedName name="TOTALITEN1.2.4_23">#REF!</definedName>
    <definedName name="TOTALITEN1.2.4_24">#REF!</definedName>
    <definedName name="TOTALITEN1.2.4_25">#REF!</definedName>
    <definedName name="TOTALITEN1.2.4_26">#REF!</definedName>
    <definedName name="TOTALITEN1.2.4_27">#REF!</definedName>
    <definedName name="TOTALITEN1.2.4_28">#REF!</definedName>
    <definedName name="TOTALITEN1.2.4_29">#REF!</definedName>
    <definedName name="TOTALITEN1.2.4_3">#REF!</definedName>
    <definedName name="TOTALITEN1.2.4_30">#REF!</definedName>
    <definedName name="TOTALITEN1.2.4_31">#REF!</definedName>
    <definedName name="TOTALITEN1.2.4_32">#REF!</definedName>
    <definedName name="TOTALITEN1.2.4_33">#REF!</definedName>
    <definedName name="TOTALITEN1.2.4_34">#REF!</definedName>
    <definedName name="TOTALITEN1.2.4_35">#REF!</definedName>
    <definedName name="TOTALITEN1.2.4_36">#REF!</definedName>
    <definedName name="TOTALITEN1.2.4_37">#REF!</definedName>
    <definedName name="TOTALITEN1.2.4_38">#REF!</definedName>
    <definedName name="TOTALITEN1.2.4_39">#REF!</definedName>
    <definedName name="TOTALITEN1.2.4_4">#REF!</definedName>
    <definedName name="TOTALITEN1.2.4_40">#REF!</definedName>
    <definedName name="TOTALITEN1.2.4_41">#REF!</definedName>
    <definedName name="TOTALITEN1.2.4_42">#REF!</definedName>
    <definedName name="TOTALITEN1.2.4_43">#REF!</definedName>
    <definedName name="TOTALITEN1.2.4_44">#REF!</definedName>
    <definedName name="TOTALITEN1.2.4_45">#REF!</definedName>
    <definedName name="TOTALITEN1.2.4_46">#REF!</definedName>
    <definedName name="TOTALITEN1.2.4_47">#REF!</definedName>
    <definedName name="TOTALITEN1.2.4_48">#REF!</definedName>
    <definedName name="TOTALITEN1.2.4_49">#REF!</definedName>
    <definedName name="TOTALITEN1.2.4_5">#REF!</definedName>
    <definedName name="TOTALITEN1.2.4_50">#REF!</definedName>
    <definedName name="TOTALITEN1.2.4_51">#REF!</definedName>
    <definedName name="TOTALITEN1.2.4_52">#REF!</definedName>
    <definedName name="TOTALITEN1.2.4_53">#REF!</definedName>
    <definedName name="TOTALITEN1.2.4_54">#REF!</definedName>
    <definedName name="TOTALITEN1.2.4_55">#REF!</definedName>
    <definedName name="TOTALITEN1.2.4_56">#REF!</definedName>
    <definedName name="TOTALITEN1.2.4_57">#REF!</definedName>
    <definedName name="TOTALITEN1.2.4_58">#REF!</definedName>
    <definedName name="TOTALITEN1.2.4_59">#REF!</definedName>
    <definedName name="TOTALITEN1.2.4_60">#REF!</definedName>
    <definedName name="TOTALITEN1.2.4_61">#REF!</definedName>
    <definedName name="TOTALITEN1.2.4_62">#REF!</definedName>
    <definedName name="TOTALITEN1.2.4_63">#REF!</definedName>
    <definedName name="TOTALITEN1.2.4_64">#REF!</definedName>
    <definedName name="TOTALITEN1.2.4_65">#REF!</definedName>
    <definedName name="TOTALITEN1.2.4_66">#REF!</definedName>
    <definedName name="TOTALITEN1.2.4_67">#REF!</definedName>
    <definedName name="TOTALITEN1.2.4_68">#REF!</definedName>
    <definedName name="TOTALITEN1.2.4_69">#REF!</definedName>
    <definedName name="TOTALITEN1.2.4_70">#REF!</definedName>
    <definedName name="TOTALITEN1.2.4_71">#REF!</definedName>
    <definedName name="TOTALITEN1.2.4_72">#REF!</definedName>
    <definedName name="TOTALITEN1.2.4_73">#REF!</definedName>
    <definedName name="TOTALITEN1.2.4_74">#REF!</definedName>
    <definedName name="TOTALITEN1.2.4_75">#REF!</definedName>
    <definedName name="TOTALITEN1.2.4_76">#REF!</definedName>
    <definedName name="TOTALITEN1.2.4_78">#REF!</definedName>
    <definedName name="TOTALITEN1.2.4_79">#REF!</definedName>
    <definedName name="TOTALITEN1.2.4_9">#REF!</definedName>
    <definedName name="TOTALIZADOR_DE_3_X_50_TIPO_INDUSTRIAL">#REF!</definedName>
    <definedName name="totalmodif2">#REF!</definedName>
    <definedName name="TotalNoFacturable">#REF!</definedName>
    <definedName name="TotalOfi">#REF!</definedName>
    <definedName name="TotalOpti">#REF!</definedName>
    <definedName name="TOTALOPTIM">#REF!</definedName>
    <definedName name="TOTALOPTIMIZACION">#REF!</definedName>
    <definedName name="TotalPaginaPersonal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ickedCost">#REF!</definedName>
    <definedName name="TotalPro">#REF!</definedName>
    <definedName name="TOTALREPOS">#REF!</definedName>
    <definedName name="TOTALREPOSICION">#REF!</definedName>
    <definedName name="TotalTec">#REF!</definedName>
    <definedName name="TotalTram">#REF!</definedName>
    <definedName name="TotalVacaciones">#REF!</definedName>
    <definedName name="TotalVia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dir31">#REF!</definedName>
    <definedName name="TotEquipos1.1.3">#REF!</definedName>
    <definedName name="TotEquipos1.2.2.10">#REF!</definedName>
    <definedName name="TotEquipos1.2.2.11">#REF!</definedName>
    <definedName name="TotEquipos1.2.2.3">#REF!</definedName>
    <definedName name="TotEquipos1.2.2.4">#REF!</definedName>
    <definedName name="TotEquipos1.2.2.5">#REF!</definedName>
    <definedName name="TotEquipos1.2.2.6">#REF!</definedName>
    <definedName name="TotEquipos1.2.2.7">#REF!</definedName>
    <definedName name="TotEquipos1.2.2.8">#REF!</definedName>
    <definedName name="TotEquipos1.2.2.9">#REF!</definedName>
    <definedName name="TotEquipos1.2.3.1">#REF!</definedName>
    <definedName name="TotEquipos1.2.3.3">#REF!</definedName>
    <definedName name="TotEquipos1.2.3.4">#REF!</definedName>
    <definedName name="TotEquipos1.3.2">#REF!</definedName>
    <definedName name="TotExtras">#REF!</definedName>
    <definedName name="TotIntercesantias">#REF!</definedName>
    <definedName name="TotManodeobra1.1.3">#REF!</definedName>
    <definedName name="TotManodeobra1.2.2.10">#REF!</definedName>
    <definedName name="TotManodeobra1.2.2.11">#REF!</definedName>
    <definedName name="TotManodeobra1.2.2.3">#REF!</definedName>
    <definedName name="TotManodeobra1.2.2.4">#REF!</definedName>
    <definedName name="TotManodeobra1.2.2.5">#REF!</definedName>
    <definedName name="TotManodeobra1.2.2.6">#REF!</definedName>
    <definedName name="TotManodeobra1.2.2.7">#REF!</definedName>
    <definedName name="TotManodeobra1.2.2.8">#REF!</definedName>
    <definedName name="TotManodeobra1.2.2.9">#REF!</definedName>
    <definedName name="TotManodeobra1.2.3.1">#REF!</definedName>
    <definedName name="TotManodeobra1.2.3.3">#REF!</definedName>
    <definedName name="TotManodeobra1.2.3.4">#REF!</definedName>
    <definedName name="TotManodeobra1.3.2">#REF!</definedName>
    <definedName name="TotMateriales1.1.3">#REF!</definedName>
    <definedName name="TotMateriales1.2.2.10">#REF!</definedName>
    <definedName name="TotMateriales1.2.2.11">#REF!</definedName>
    <definedName name="TotMateriales1.2.2.3">#REF!</definedName>
    <definedName name="TotMateriales1.2.2.4">#REF!</definedName>
    <definedName name="TotMateriales1.2.2.5">#REF!</definedName>
    <definedName name="TotMateriales1.2.2.6">#REF!</definedName>
    <definedName name="TotMateriales1.2.2.7">#REF!</definedName>
    <definedName name="TotMateriales1.2.2.8">#REF!</definedName>
    <definedName name="TotMateriales1.2.2.9">#REF!</definedName>
    <definedName name="TotMateriales1.2.3.1">#REF!</definedName>
    <definedName name="TotMateriales1.2.3.3">#REF!</definedName>
    <definedName name="TotMateriales1.2.3.4">#REF!</definedName>
    <definedName name="TotMateriales1.3.2">#REF!</definedName>
    <definedName name="TOTMATS">#REF!</definedName>
    <definedName name="toto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roca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TRANS">#REF!</definedName>
    <definedName name="TotTransportes1.1.3">#REF!</definedName>
    <definedName name="TotTransportes1.2.2.10">#REF!</definedName>
    <definedName name="TotTransportes1.2.2.11">#REF!</definedName>
    <definedName name="TotTransportes1.2.2.3">#REF!</definedName>
    <definedName name="TotTransportes1.2.2.4">#REF!</definedName>
    <definedName name="TotTransportes1.2.2.5">#REF!</definedName>
    <definedName name="TotTransportes1.2.2.6">#REF!</definedName>
    <definedName name="TotTransportes1.2.2.7">#REF!</definedName>
    <definedName name="TotTransportes1.2.2.8">#REF!</definedName>
    <definedName name="TotTransportes1.2.2.9">#REF!</definedName>
    <definedName name="TotTransportes1.2.3.1">#REF!</definedName>
    <definedName name="TotTransportes1.2.3.3">#REF!</definedName>
    <definedName name="TotTransportes1.2.3.4">#REF!</definedName>
    <definedName name="TotTransportes1.3.2">#REF!</definedName>
    <definedName name="TotVac">#REF!</definedName>
    <definedName name="Toxement_1_A_Impermeabilizante_Integral">#REF!</definedName>
    <definedName name="Tp">#REF!</definedName>
    <definedName name="TP1_11">#REF!</definedName>
    <definedName name="TPENSIONES">#REF!</definedName>
    <definedName name="TPING">#REF!</definedName>
    <definedName name="tpte">#REF!</definedName>
    <definedName name="tptee">#REF!</definedName>
    <definedName name="TPTEYACO">#REF!</definedName>
    <definedName name="Tq">#REF!</definedName>
    <definedName name="tr" localSheetId="10" hidden="1">{"TAB1",#N/A,TRUE,"GENERAL";"TAB2",#N/A,TRUE,"GENERAL";"TAB3",#N/A,TRUE,"GENERAL";"TAB4",#N/A,TRUE,"GENERAL";"TAB5",#N/A,TRUE,"GENERAL"}</definedName>
    <definedName name="tr" localSheetId="2" hidden="1">{"TAB1",#N/A,TRUE,"GENERAL";"TAB2",#N/A,TRUE,"GENERAL";"TAB3",#N/A,TRUE,"GENERAL";"TAB4",#N/A,TRUE,"GENERAL";"TAB5",#N/A,TRUE,"GENERAL"}</definedName>
    <definedName name="tr">#REF!</definedName>
    <definedName name="TRAB">#REF!</definedName>
    <definedName name="Trafico_liviano_espesor_6_cm._Ref._R25CE_Fibrit">#REF!</definedName>
    <definedName name="TRAFO">#N/A</definedName>
    <definedName name="Tragante_en_lam_gal_18">#REF!</definedName>
    <definedName name="TrainSpec">#REF!</definedName>
    <definedName name="Tramite">#REF!</definedName>
    <definedName name="Tramites">#REF!</definedName>
    <definedName name="TramitesCostos">#REF!</definedName>
    <definedName name="tramos">#REF!</definedName>
    <definedName name="TRAMPAGRASA">#REF!</definedName>
    <definedName name="TRAMPAGRASA_11">#REF!</definedName>
    <definedName name="TRAN">#REF!</definedName>
    <definedName name="trans">#REF!</definedName>
    <definedName name="TRANS.">#REF!</definedName>
    <definedName name="Transfer_Price">#REF!</definedName>
    <definedName name="Transformador_intensidad_400_5A">#REF!</definedName>
    <definedName name="Transformador_intensidad_400_5A_11">#REF!</definedName>
    <definedName name="TRANSMISION">#REF!</definedName>
    <definedName name="Transmisores">#REF!</definedName>
    <definedName name="TRANSOBRA">#REF!</definedName>
    <definedName name="TRANSP1">#REF!</definedName>
    <definedName name="TRANSP10">#REF!</definedName>
    <definedName name="TRANSP100">#REF!</definedName>
    <definedName name="TRANSP101">#REF!</definedName>
    <definedName name="TRANSP102">#REF!</definedName>
    <definedName name="TRANSP103">#REF!</definedName>
    <definedName name="TRANSP104">#REF!</definedName>
    <definedName name="TRANSP105">#REF!</definedName>
    <definedName name="TRANSP106">#REF!</definedName>
    <definedName name="TRANSP107">#REF!</definedName>
    <definedName name="TRANSP108">#REF!</definedName>
    <definedName name="TRANSP109">#REF!</definedName>
    <definedName name="TRANSP11">#REF!</definedName>
    <definedName name="TRANSP110">#REF!</definedName>
    <definedName name="TRANSP111">#REF!</definedName>
    <definedName name="TRANSP112">#REF!</definedName>
    <definedName name="TRANSP113">#REF!</definedName>
    <definedName name="TRANSP114">#REF!</definedName>
    <definedName name="TRANSP115">#REF!</definedName>
    <definedName name="TRANSP116">#REF!</definedName>
    <definedName name="TRANSP117">#REF!</definedName>
    <definedName name="TRANSP118">#REF!</definedName>
    <definedName name="TRANSP119">#REF!</definedName>
    <definedName name="TRANSP12">#REF!</definedName>
    <definedName name="TRANSP120">#REF!</definedName>
    <definedName name="TRANSP121">#REF!</definedName>
    <definedName name="TRANSP122">#REF!</definedName>
    <definedName name="TRANSP123">#REF!</definedName>
    <definedName name="TRANSP124">#REF!</definedName>
    <definedName name="TRANSP125">#REF!</definedName>
    <definedName name="TRANSP126">#REF!</definedName>
    <definedName name="TRANSP127">#REF!</definedName>
    <definedName name="TRANSP128">#REF!</definedName>
    <definedName name="TRANSP129">#REF!</definedName>
    <definedName name="TRANSP13">#REF!</definedName>
    <definedName name="TRANSP130">#REF!</definedName>
    <definedName name="TRANSP131">#REF!</definedName>
    <definedName name="TRANSP132">#REF!</definedName>
    <definedName name="TRANSP133">#REF!</definedName>
    <definedName name="TRANSP134">#REF!</definedName>
    <definedName name="TRANSP135">#REF!</definedName>
    <definedName name="TRANSP136">#REF!</definedName>
    <definedName name="TRANSP137">#REF!</definedName>
    <definedName name="TRANSP138">#REF!</definedName>
    <definedName name="TRANSP139">#REF!</definedName>
    <definedName name="TRANSP14">#REF!</definedName>
    <definedName name="TRANSP140">#REF!</definedName>
    <definedName name="TRANSP141">#REF!</definedName>
    <definedName name="TRANSP142">#REF!</definedName>
    <definedName name="TRANSP143">#REF!</definedName>
    <definedName name="TRANSP144">#REF!</definedName>
    <definedName name="TRANSP145">#REF!</definedName>
    <definedName name="TRANSP146">#REF!</definedName>
    <definedName name="TRANSP147">#REF!</definedName>
    <definedName name="TRANSP148">#REF!</definedName>
    <definedName name="TRANSP149">#REF!</definedName>
    <definedName name="TRANSP15">#REF!</definedName>
    <definedName name="TRANSP150">#REF!</definedName>
    <definedName name="TRANSP151">#REF!</definedName>
    <definedName name="TRANSP152">#REF!</definedName>
    <definedName name="TRANSP153">#REF!</definedName>
    <definedName name="TRANSP154">#REF!</definedName>
    <definedName name="TRANSP155">#REF!</definedName>
    <definedName name="TRANSP156">#REF!</definedName>
    <definedName name="TRANSP157">#REF!</definedName>
    <definedName name="TRANSP158">#REF!</definedName>
    <definedName name="TRANSP159">#REF!</definedName>
    <definedName name="TRANSP16">#REF!</definedName>
    <definedName name="TRANSP160">#REF!</definedName>
    <definedName name="TRANSP161">#REF!</definedName>
    <definedName name="TRANSP162">#REF!</definedName>
    <definedName name="TRANSP163">#REF!</definedName>
    <definedName name="TRANSP164">#REF!</definedName>
    <definedName name="TRANSP165">#REF!</definedName>
    <definedName name="TRANSP166">#REF!</definedName>
    <definedName name="TRANSP167">#REF!</definedName>
    <definedName name="TRANSP168">#REF!</definedName>
    <definedName name="TRANSP169">#REF!</definedName>
    <definedName name="TRANSP17">#REF!</definedName>
    <definedName name="TRANSP170">#REF!</definedName>
    <definedName name="TRANSP171">#REF!</definedName>
    <definedName name="TRANSP172">#REF!</definedName>
    <definedName name="TRANSP173">#REF!</definedName>
    <definedName name="TRANSP174">#REF!</definedName>
    <definedName name="TRANSP175">#REF!</definedName>
    <definedName name="TRANSP176">#REF!</definedName>
    <definedName name="TRANSP177">#REF!</definedName>
    <definedName name="TRANSP178">#REF!</definedName>
    <definedName name="TRANSP179">#REF!</definedName>
    <definedName name="TRANSP18">#REF!</definedName>
    <definedName name="TRANSP180">#REF!</definedName>
    <definedName name="TRANSP181">#REF!</definedName>
    <definedName name="TRANSP182">#REF!</definedName>
    <definedName name="TRANSP183">#REF!</definedName>
    <definedName name="TRANSP184">#REF!</definedName>
    <definedName name="TRANSP185">#REF!</definedName>
    <definedName name="TRANSP186">#REF!</definedName>
    <definedName name="TRANSP187">#REF!</definedName>
    <definedName name="TRANSP188">#REF!</definedName>
    <definedName name="TRANSP189">#REF!</definedName>
    <definedName name="TRANSP19">#REF!</definedName>
    <definedName name="TRANSP190">#REF!</definedName>
    <definedName name="TRANSP191">#REF!</definedName>
    <definedName name="TRANSP192">#REF!</definedName>
    <definedName name="TRANSP193">#REF!</definedName>
    <definedName name="TRANSP194">#REF!</definedName>
    <definedName name="TRANSP195">#REF!</definedName>
    <definedName name="TRANSP196">#REF!</definedName>
    <definedName name="TRANSP197">#REF!</definedName>
    <definedName name="TRANSP198">#REF!</definedName>
    <definedName name="TRANSP199">#REF!</definedName>
    <definedName name="TRANSP2">#REF!</definedName>
    <definedName name="TRANSP20">#REF!</definedName>
    <definedName name="TRANSP200">#REF!</definedName>
    <definedName name="TRANSP201">#REF!</definedName>
    <definedName name="TRANSP202">#REF!</definedName>
    <definedName name="TRANSP203">#REF!</definedName>
    <definedName name="TRANSP204">#REF!</definedName>
    <definedName name="TRANSP205">#REF!</definedName>
    <definedName name="TRANSP206">#REF!</definedName>
    <definedName name="TRANSP207">#REF!</definedName>
    <definedName name="TRANSP208">#REF!</definedName>
    <definedName name="TRANSP209">#REF!</definedName>
    <definedName name="TRANSP21">#REF!</definedName>
    <definedName name="TRANSP210">#REF!</definedName>
    <definedName name="TRANSP211">#REF!</definedName>
    <definedName name="TRANSP212">#REF!</definedName>
    <definedName name="TRANSP213">#REF!</definedName>
    <definedName name="TRANSP214">#REF!</definedName>
    <definedName name="TRANSP215">#REF!</definedName>
    <definedName name="TRANSP216">#REF!</definedName>
    <definedName name="TRANSP217">#REF!</definedName>
    <definedName name="TRANSP218">#REF!</definedName>
    <definedName name="TRANSP219">#REF!</definedName>
    <definedName name="TRANSP22">#REF!</definedName>
    <definedName name="TRANSP220">#REF!</definedName>
    <definedName name="TRANSP221">#REF!</definedName>
    <definedName name="TRANSP222">#REF!</definedName>
    <definedName name="TRANSP223">#REF!</definedName>
    <definedName name="TRANSP224">#REF!</definedName>
    <definedName name="TRANSP225">#REF!</definedName>
    <definedName name="TRANSP226">#REF!</definedName>
    <definedName name="TRANSP227">#REF!</definedName>
    <definedName name="TRANSP228">#REF!</definedName>
    <definedName name="TRANSP229">#REF!</definedName>
    <definedName name="TRANSP23">#REF!</definedName>
    <definedName name="TRANSP230">#REF!</definedName>
    <definedName name="TRANSP231">#REF!</definedName>
    <definedName name="TRANSP232">#REF!</definedName>
    <definedName name="TRANSP233">#REF!</definedName>
    <definedName name="TRANSP234">#REF!</definedName>
    <definedName name="TRANSP235">#REF!</definedName>
    <definedName name="TRANSP236">#REF!</definedName>
    <definedName name="TRANSP237">#REF!</definedName>
    <definedName name="TRANSP238">#REF!</definedName>
    <definedName name="TRANSP239">#REF!</definedName>
    <definedName name="TRANSP24">#REF!</definedName>
    <definedName name="TRANSP240">#REF!</definedName>
    <definedName name="TRANSP241">#REF!</definedName>
    <definedName name="TRANSP242">#REF!</definedName>
    <definedName name="TRANSP243">#REF!</definedName>
    <definedName name="TRANSP244">#REF!</definedName>
    <definedName name="TRANSP245">#REF!</definedName>
    <definedName name="TRANSP246">#REF!</definedName>
    <definedName name="TRANSP247">#REF!</definedName>
    <definedName name="TRANSP248">#REF!</definedName>
    <definedName name="TRANSP249">#REF!</definedName>
    <definedName name="TRANSP25">#REF!</definedName>
    <definedName name="TRANSP250">#REF!</definedName>
    <definedName name="TRANSP251">#REF!</definedName>
    <definedName name="TRANSP252">#REF!</definedName>
    <definedName name="TRANSP253">#REF!</definedName>
    <definedName name="TRANSP254">#REF!</definedName>
    <definedName name="TRANSP255">#REF!</definedName>
    <definedName name="TRANSP256">#REF!</definedName>
    <definedName name="TRANSP257">#REF!</definedName>
    <definedName name="TRANSP258">#REF!</definedName>
    <definedName name="TRANSP259">#REF!</definedName>
    <definedName name="TRANSP26">#REF!</definedName>
    <definedName name="TRANSP260">#REF!</definedName>
    <definedName name="TRANSP261">#REF!</definedName>
    <definedName name="TRANSP262">#REF!</definedName>
    <definedName name="TRANSP263">#REF!</definedName>
    <definedName name="TRANSP264">#REF!</definedName>
    <definedName name="TRANSP265">#REF!</definedName>
    <definedName name="TRANSP266">#REF!</definedName>
    <definedName name="TRANSP267">#REF!</definedName>
    <definedName name="TRANSP268">#REF!</definedName>
    <definedName name="TRANSP269">#REF!</definedName>
    <definedName name="TRANSP27">#REF!</definedName>
    <definedName name="TRANSP270">#REF!</definedName>
    <definedName name="TRANSP271">#REF!</definedName>
    <definedName name="TRANSP272">#REF!</definedName>
    <definedName name="TRANSP273">#REF!</definedName>
    <definedName name="TRANSP274">#REF!</definedName>
    <definedName name="TRANSP275">#REF!</definedName>
    <definedName name="TRANSP276">#REF!</definedName>
    <definedName name="TRANSP277">#REF!</definedName>
    <definedName name="TRANSP278">#REF!</definedName>
    <definedName name="TRANSP279">#REF!</definedName>
    <definedName name="TRANSP28">#REF!</definedName>
    <definedName name="TRANSP280">#REF!</definedName>
    <definedName name="TRANSP281">#REF!</definedName>
    <definedName name="TRANSP282">#REF!</definedName>
    <definedName name="TRANSP283">#REF!</definedName>
    <definedName name="TRANSP284">#REF!</definedName>
    <definedName name="TRANSP285">#REF!</definedName>
    <definedName name="TRANSP286">#REF!</definedName>
    <definedName name="TRANSP287">#REF!</definedName>
    <definedName name="TRANSP288">#REF!</definedName>
    <definedName name="TRANSP289">#REF!</definedName>
    <definedName name="TRANSP29">#REF!</definedName>
    <definedName name="TRANSP290">#REF!</definedName>
    <definedName name="TRANSP291">#REF!</definedName>
    <definedName name="TRANSP292">#REF!</definedName>
    <definedName name="TRANSP293">#REF!</definedName>
    <definedName name="TRANSP294">#REF!</definedName>
    <definedName name="TRANSP295">#REF!</definedName>
    <definedName name="TRANSP296">#REF!</definedName>
    <definedName name="TRANSP297">#REF!</definedName>
    <definedName name="TRANSP298">#REF!</definedName>
    <definedName name="TRANSP299">#REF!</definedName>
    <definedName name="TRANSP3">#REF!</definedName>
    <definedName name="TRANSP30">#REF!</definedName>
    <definedName name="TRANSP300">#REF!</definedName>
    <definedName name="TRANSP301">#REF!</definedName>
    <definedName name="TRANSP302">#REF!</definedName>
    <definedName name="TRANSP303">#REF!</definedName>
    <definedName name="TRANSP304">#REF!</definedName>
    <definedName name="TRANSP305">#REF!</definedName>
    <definedName name="TRANSP306">#REF!</definedName>
    <definedName name="TRANSP307">#REF!</definedName>
    <definedName name="TRANSP308">#REF!</definedName>
    <definedName name="TRANSP309">#REF!</definedName>
    <definedName name="TRANSP31">#REF!</definedName>
    <definedName name="TRANSP310">#REF!</definedName>
    <definedName name="TRANSP311">#REF!</definedName>
    <definedName name="TRANSP312">#REF!</definedName>
    <definedName name="TRANSP313">#REF!</definedName>
    <definedName name="TRANSP314">#REF!</definedName>
    <definedName name="TRANSP315">#REF!</definedName>
    <definedName name="TRANSP316">#REF!</definedName>
    <definedName name="TRANSP317">#REF!</definedName>
    <definedName name="TRANSP318">#REF!</definedName>
    <definedName name="TRANSP319">#REF!</definedName>
    <definedName name="TRANSP32">#REF!</definedName>
    <definedName name="TRANSP320">#REF!</definedName>
    <definedName name="TRANSP321">#REF!</definedName>
    <definedName name="TRANSP322">#REF!</definedName>
    <definedName name="TRANSP323">#REF!</definedName>
    <definedName name="TRANSP324">#REF!</definedName>
    <definedName name="TRANSP325">#REF!</definedName>
    <definedName name="TRANSP326">#REF!</definedName>
    <definedName name="TRANSP327">#REF!</definedName>
    <definedName name="TRANSP328">#REF!</definedName>
    <definedName name="TRANSP329">#REF!</definedName>
    <definedName name="TRANSP33">#REF!</definedName>
    <definedName name="TRANSP330">#REF!</definedName>
    <definedName name="TRANSP331">#REF!</definedName>
    <definedName name="TRANSP332">#REF!</definedName>
    <definedName name="TRANSP333">#REF!</definedName>
    <definedName name="TRANSP334">#REF!</definedName>
    <definedName name="TRANSP335">#REF!</definedName>
    <definedName name="TRANSP336">#REF!</definedName>
    <definedName name="TRANSP337">#REF!</definedName>
    <definedName name="TRANSP338">#REF!</definedName>
    <definedName name="TRANSP339">#REF!</definedName>
    <definedName name="TRANSP34">#REF!</definedName>
    <definedName name="TRANSP340">#REF!</definedName>
    <definedName name="TRANSP341">#REF!</definedName>
    <definedName name="TRANSP342">#REF!</definedName>
    <definedName name="TRANSP343">#REF!</definedName>
    <definedName name="TRANSP344">#REF!</definedName>
    <definedName name="TRANSP345">#REF!</definedName>
    <definedName name="TRANSP346">#REF!</definedName>
    <definedName name="TRANSP347">#REF!</definedName>
    <definedName name="TRANSP348">#REF!</definedName>
    <definedName name="TRANSP349">#REF!</definedName>
    <definedName name="TRANSP35">#REF!</definedName>
    <definedName name="TRANSP350">#REF!</definedName>
    <definedName name="TRANSP351">#REF!</definedName>
    <definedName name="TRANSP352">#REF!</definedName>
    <definedName name="TRANSP353">#REF!</definedName>
    <definedName name="TRANSP354">#REF!</definedName>
    <definedName name="TRANSP355">#REF!</definedName>
    <definedName name="TRANSP356">#REF!</definedName>
    <definedName name="TRANSP357">#REF!</definedName>
    <definedName name="TRANSP358">#REF!</definedName>
    <definedName name="TRANSP359">#REF!</definedName>
    <definedName name="TRANSP36">#REF!</definedName>
    <definedName name="TRANSP360">#REF!</definedName>
    <definedName name="TRANSP361">#REF!</definedName>
    <definedName name="TRANSP362">#REF!</definedName>
    <definedName name="TRANSP363">#REF!</definedName>
    <definedName name="TRANSP364">#REF!</definedName>
    <definedName name="TRANSP365">#REF!</definedName>
    <definedName name="TRANSP366">#REF!</definedName>
    <definedName name="TRANSP367">#REF!</definedName>
    <definedName name="TRANSP368">#REF!</definedName>
    <definedName name="TRANSP369">#REF!</definedName>
    <definedName name="TRANSP37">#REF!</definedName>
    <definedName name="TRANSP370">#REF!</definedName>
    <definedName name="TRANSP371">#REF!</definedName>
    <definedName name="TRANSP372">#REF!</definedName>
    <definedName name="TRANSP373">#REF!</definedName>
    <definedName name="TRANSP374">#REF!</definedName>
    <definedName name="TRANSP375">#REF!</definedName>
    <definedName name="TRANSP376">#REF!</definedName>
    <definedName name="TRANSP377">#REF!</definedName>
    <definedName name="TRANSP378">#REF!</definedName>
    <definedName name="TRANSP379">#REF!</definedName>
    <definedName name="TRANSP38">#REF!</definedName>
    <definedName name="TRANSP380">#REF!</definedName>
    <definedName name="TRANSP381">#REF!</definedName>
    <definedName name="TRANSP382">#REF!</definedName>
    <definedName name="TRANSP383">#REF!</definedName>
    <definedName name="TRANSP384">#REF!</definedName>
    <definedName name="TRANSP385">#REF!</definedName>
    <definedName name="TRANSP386">#REF!</definedName>
    <definedName name="TRANSP387">#REF!</definedName>
    <definedName name="TRANSP388">#REF!</definedName>
    <definedName name="TRANSP389">#REF!</definedName>
    <definedName name="TRANSP39">#REF!</definedName>
    <definedName name="TRANSP390">#REF!</definedName>
    <definedName name="TRANSP391">#REF!</definedName>
    <definedName name="TRANSP392">#REF!</definedName>
    <definedName name="TRANSP393">#REF!</definedName>
    <definedName name="TRANSP394">#REF!</definedName>
    <definedName name="TRANSP395">#REF!</definedName>
    <definedName name="TRANSP396">#REF!</definedName>
    <definedName name="TRANSP397">#REF!</definedName>
    <definedName name="TRANSP398">#REF!</definedName>
    <definedName name="TRANSP399">#REF!</definedName>
    <definedName name="TRANSP4">#REF!</definedName>
    <definedName name="TRANSP40">#REF!</definedName>
    <definedName name="TRANSP400">#REF!</definedName>
    <definedName name="TRANSP401">#REF!</definedName>
    <definedName name="TRANSP402">#REF!</definedName>
    <definedName name="TRANSP403">#REF!</definedName>
    <definedName name="TRANSP404">#REF!</definedName>
    <definedName name="TRANSP405">#REF!</definedName>
    <definedName name="TRANSP406">#REF!</definedName>
    <definedName name="TRANSP407">#REF!</definedName>
    <definedName name="TRANSP408">#REF!</definedName>
    <definedName name="TRANSP409">#REF!</definedName>
    <definedName name="TRANSP41">#REF!</definedName>
    <definedName name="TRANSP410">#REF!</definedName>
    <definedName name="TRANSP411">#REF!</definedName>
    <definedName name="TRANSP412">#REF!</definedName>
    <definedName name="TRANSP413">#REF!</definedName>
    <definedName name="TRANSP414">#REF!</definedName>
    <definedName name="TRANSP415">#REF!</definedName>
    <definedName name="TRANSP416">#REF!</definedName>
    <definedName name="TRANSP417">#REF!</definedName>
    <definedName name="TRANSP418">#REF!</definedName>
    <definedName name="TRANSP419">#REF!</definedName>
    <definedName name="TRANSP42">#REF!</definedName>
    <definedName name="TRANSP420">#REF!</definedName>
    <definedName name="TRANSP421">#REF!</definedName>
    <definedName name="TRANSP422">#REF!</definedName>
    <definedName name="TRANSP423">#REF!</definedName>
    <definedName name="TRANSP424">#REF!</definedName>
    <definedName name="TRANSP425">#REF!</definedName>
    <definedName name="TRANSP426">#REF!</definedName>
    <definedName name="TRANSP427">#REF!</definedName>
    <definedName name="TRANSP428">#REF!</definedName>
    <definedName name="TRANSP429">#REF!</definedName>
    <definedName name="TRANSP43">#REF!</definedName>
    <definedName name="TRANSP430">#REF!</definedName>
    <definedName name="TRANSP431">#REF!</definedName>
    <definedName name="TRANSP432">#REF!</definedName>
    <definedName name="TRANSP433">#REF!</definedName>
    <definedName name="TRANSP434">#REF!</definedName>
    <definedName name="TRANSP435">#REF!</definedName>
    <definedName name="TRANSP436">#REF!</definedName>
    <definedName name="TRANSP437">#REF!</definedName>
    <definedName name="TRANSP438">#REF!</definedName>
    <definedName name="TRANSP439">#REF!</definedName>
    <definedName name="TRANSP44">#REF!</definedName>
    <definedName name="TRANSP440">#REF!</definedName>
    <definedName name="TRANSP441">#REF!</definedName>
    <definedName name="TRANSP442">#REF!</definedName>
    <definedName name="TRANSP443">#REF!</definedName>
    <definedName name="TRANSP444">#REF!</definedName>
    <definedName name="TRANSP445">#REF!</definedName>
    <definedName name="TRANSP446">#REF!</definedName>
    <definedName name="TRANSP447">#REF!</definedName>
    <definedName name="TRANSP448">#REF!</definedName>
    <definedName name="TRANSP449">#REF!</definedName>
    <definedName name="TRANSP45">#REF!</definedName>
    <definedName name="TRANSP450">#REF!</definedName>
    <definedName name="TRANSP451">#REF!</definedName>
    <definedName name="TRANSP452">#REF!</definedName>
    <definedName name="TRANSP453">#REF!</definedName>
    <definedName name="TRANSP454">#REF!</definedName>
    <definedName name="TRANSP455">#REF!</definedName>
    <definedName name="TRANSP456">#REF!</definedName>
    <definedName name="TRANSP457">#REF!</definedName>
    <definedName name="TRANSP458">#REF!</definedName>
    <definedName name="TRANSP459">#REF!</definedName>
    <definedName name="TRANSP46">#REF!</definedName>
    <definedName name="TRANSP460">#REF!</definedName>
    <definedName name="TRANSP461">#REF!</definedName>
    <definedName name="TRANSP462">#REF!</definedName>
    <definedName name="TRANSP463">#REF!</definedName>
    <definedName name="TRANSP464">#REF!</definedName>
    <definedName name="TRANSP465">#REF!</definedName>
    <definedName name="TRANSP466">#REF!</definedName>
    <definedName name="TRANSP467">#REF!</definedName>
    <definedName name="TRANSP468">#REF!</definedName>
    <definedName name="TRANSP469">#REF!</definedName>
    <definedName name="TRANSP47">#REF!</definedName>
    <definedName name="TRANSP470">#REF!</definedName>
    <definedName name="TRANSP471">#REF!</definedName>
    <definedName name="TRANSP472">#REF!</definedName>
    <definedName name="TRANSP473">#REF!</definedName>
    <definedName name="TRANSP474">#REF!</definedName>
    <definedName name="TRANSP475">#REF!</definedName>
    <definedName name="TRANSP476">#REF!</definedName>
    <definedName name="TRANSP477">#REF!</definedName>
    <definedName name="TRANSP478">#REF!</definedName>
    <definedName name="TRANSP479">#REF!</definedName>
    <definedName name="TRANSP48">#REF!</definedName>
    <definedName name="TRANSP480">#REF!</definedName>
    <definedName name="TRANSP481">#REF!</definedName>
    <definedName name="TRANSP482">#REF!</definedName>
    <definedName name="TRANSP483">#REF!</definedName>
    <definedName name="TRANSP484">#REF!</definedName>
    <definedName name="TRANSP485">#REF!</definedName>
    <definedName name="TRANSP486">#REF!</definedName>
    <definedName name="TRANSP487">#REF!</definedName>
    <definedName name="TRANSP488">#REF!</definedName>
    <definedName name="TRANSP489">#REF!</definedName>
    <definedName name="TRANSP49">#REF!</definedName>
    <definedName name="TRANSP490">#REF!</definedName>
    <definedName name="TRANSP491">#REF!</definedName>
    <definedName name="TRANSP492">#REF!</definedName>
    <definedName name="TRANSP493">#REF!</definedName>
    <definedName name="TRANSP494">#REF!</definedName>
    <definedName name="TRANSP495">#REF!</definedName>
    <definedName name="TRANSP496">#REF!</definedName>
    <definedName name="TRANSP497">#REF!</definedName>
    <definedName name="TRANSP498">#REF!</definedName>
    <definedName name="TRANSP499">#REF!</definedName>
    <definedName name="TRANSP5">#REF!</definedName>
    <definedName name="TRANSP50">#REF!</definedName>
    <definedName name="TRANSP500">#REF!</definedName>
    <definedName name="TRANSP501">#REF!</definedName>
    <definedName name="TRANSP502">#REF!</definedName>
    <definedName name="TRANSP503">#REF!</definedName>
    <definedName name="TRANSP504">#REF!</definedName>
    <definedName name="TRANSP505">#REF!</definedName>
    <definedName name="TRANSP506">#REF!</definedName>
    <definedName name="TRANSP507">#REF!</definedName>
    <definedName name="TRANSP508">#REF!</definedName>
    <definedName name="TRANSP509">#REF!</definedName>
    <definedName name="TRANSP51">#REF!</definedName>
    <definedName name="TRANSP510">#REF!</definedName>
    <definedName name="TRANSP511">#REF!</definedName>
    <definedName name="TRANSP512">#REF!</definedName>
    <definedName name="TRANSP513">#REF!</definedName>
    <definedName name="TRANSP514">#REF!</definedName>
    <definedName name="TRANSP515">#REF!</definedName>
    <definedName name="TRANSP516">#REF!</definedName>
    <definedName name="TRANSP517">#REF!</definedName>
    <definedName name="TRANSP518">#REF!</definedName>
    <definedName name="TRANSP519">#REF!</definedName>
    <definedName name="TRANSP52">#REF!</definedName>
    <definedName name="TRANSP520">#REF!</definedName>
    <definedName name="TRANSP521">#REF!</definedName>
    <definedName name="TRANSP522">#REF!</definedName>
    <definedName name="TRANSP523">#REF!</definedName>
    <definedName name="TRANSP524">#REF!</definedName>
    <definedName name="TRANSP525">#REF!</definedName>
    <definedName name="TRANSP526">#REF!</definedName>
    <definedName name="TRANSP527">#REF!</definedName>
    <definedName name="TRANSP528">#REF!</definedName>
    <definedName name="TRANSP529">#REF!</definedName>
    <definedName name="TRANSP53">#REF!</definedName>
    <definedName name="TRANSP530">#REF!</definedName>
    <definedName name="TRANSP531">#REF!</definedName>
    <definedName name="TRANSP532">#REF!</definedName>
    <definedName name="TRANSP533">#REF!</definedName>
    <definedName name="TRANSP534">#REF!</definedName>
    <definedName name="TRANSP535">#REF!</definedName>
    <definedName name="TRANSP536">#REF!</definedName>
    <definedName name="TRANSP537">#REF!</definedName>
    <definedName name="TRANSP538">#REF!</definedName>
    <definedName name="TRANSP539">#REF!</definedName>
    <definedName name="TRANSP54">#REF!</definedName>
    <definedName name="TRANSP540">#REF!</definedName>
    <definedName name="TRANSP541">#REF!</definedName>
    <definedName name="TRANSP542">#REF!</definedName>
    <definedName name="TRANSP543">#REF!</definedName>
    <definedName name="TRANSP544">#REF!</definedName>
    <definedName name="TRANSP545">#REF!</definedName>
    <definedName name="TRANSP546">#REF!</definedName>
    <definedName name="TRANSP547">#REF!</definedName>
    <definedName name="TRANSP548">#REF!</definedName>
    <definedName name="TRANSP549">#REF!</definedName>
    <definedName name="TRANSP55">#REF!</definedName>
    <definedName name="TRANSP550">#REF!</definedName>
    <definedName name="TRANSP551">#REF!</definedName>
    <definedName name="TRANSP552">#REF!</definedName>
    <definedName name="TRANSP553">#REF!</definedName>
    <definedName name="TRANSP554">#REF!</definedName>
    <definedName name="TRANSP555">#REF!</definedName>
    <definedName name="TRANSP556">#REF!</definedName>
    <definedName name="TRANSP557">#REF!</definedName>
    <definedName name="TRANSP558">#REF!</definedName>
    <definedName name="TRANSP559">#REF!</definedName>
    <definedName name="TRANSP56">#REF!</definedName>
    <definedName name="TRANSP560">#REF!</definedName>
    <definedName name="TRANSP561">#REF!</definedName>
    <definedName name="TRANSP562">#REF!</definedName>
    <definedName name="TRANSP563">#REF!</definedName>
    <definedName name="TRANSP564">#REF!</definedName>
    <definedName name="TRANSP565">#REF!</definedName>
    <definedName name="TRANSP566">#REF!</definedName>
    <definedName name="TRANSP567">#REF!</definedName>
    <definedName name="TRANSP568">#REF!</definedName>
    <definedName name="TRANSP569">#REF!</definedName>
    <definedName name="TRANSP57">#REF!</definedName>
    <definedName name="TRANSP570">#REF!</definedName>
    <definedName name="TRANSP571">#REF!</definedName>
    <definedName name="TRANSP572">#REF!</definedName>
    <definedName name="TRANSP573">#REF!</definedName>
    <definedName name="TRANSP574">#REF!</definedName>
    <definedName name="TRANSP575">#REF!</definedName>
    <definedName name="TRANSP576">#REF!</definedName>
    <definedName name="TRANSP577">#REF!</definedName>
    <definedName name="TRANSP578">#REF!</definedName>
    <definedName name="TRANSP579">#REF!</definedName>
    <definedName name="TRANSP58">#REF!</definedName>
    <definedName name="TRANSP580">#REF!</definedName>
    <definedName name="TRANSP581">#REF!</definedName>
    <definedName name="TRANSP582">#REF!</definedName>
    <definedName name="TRANSP583">#REF!</definedName>
    <definedName name="TRANSP584">#REF!</definedName>
    <definedName name="TRANSP585">#REF!</definedName>
    <definedName name="TRANSP586">#REF!</definedName>
    <definedName name="TRANSP587">#REF!</definedName>
    <definedName name="TRANSP588">#REF!</definedName>
    <definedName name="TRANSP589">#REF!</definedName>
    <definedName name="TRANSP59">#REF!</definedName>
    <definedName name="TRANSP590">#REF!</definedName>
    <definedName name="TRANSP591">#REF!</definedName>
    <definedName name="TRANSP592">#REF!</definedName>
    <definedName name="TRANSP593">#REF!</definedName>
    <definedName name="TRANSP594">#REF!</definedName>
    <definedName name="TRANSP595">#REF!</definedName>
    <definedName name="TRANSP596">#REF!</definedName>
    <definedName name="TRANSP597">#REF!</definedName>
    <definedName name="TRANSP598">#REF!</definedName>
    <definedName name="TRANSP599">#REF!</definedName>
    <definedName name="TRANSP6">#REF!</definedName>
    <definedName name="TRANSP60">#REF!</definedName>
    <definedName name="TRANSP600">#REF!</definedName>
    <definedName name="TRANSP601">#REF!</definedName>
    <definedName name="TRANSP602">#REF!</definedName>
    <definedName name="TRANSP603">#REF!</definedName>
    <definedName name="TRANSP604">#REF!</definedName>
    <definedName name="TRANSP605">#REF!</definedName>
    <definedName name="TRANSP606">#REF!</definedName>
    <definedName name="TRANSP607">#REF!</definedName>
    <definedName name="TRANSP608">#REF!</definedName>
    <definedName name="TRANSP609">#REF!</definedName>
    <definedName name="TRANSP61">#REF!</definedName>
    <definedName name="TRANSP610">#REF!</definedName>
    <definedName name="TRANSP611">#REF!</definedName>
    <definedName name="TRANSP612">#REF!</definedName>
    <definedName name="TRANSP613">#REF!</definedName>
    <definedName name="TRANSP614">#REF!</definedName>
    <definedName name="TRANSP615">#REF!</definedName>
    <definedName name="TRANSP616">#REF!</definedName>
    <definedName name="TRANSP617">#REF!</definedName>
    <definedName name="TRANSP618">#REF!</definedName>
    <definedName name="TRANSP619">#REF!</definedName>
    <definedName name="TRANSP62">#REF!</definedName>
    <definedName name="TRANSP620">#REF!</definedName>
    <definedName name="TRANSP621">#REF!</definedName>
    <definedName name="TRANSP622">#REF!</definedName>
    <definedName name="TRANSP623">#REF!</definedName>
    <definedName name="TRANSP624">#REF!</definedName>
    <definedName name="TRANSP625">#REF!</definedName>
    <definedName name="TRANSP626">#REF!</definedName>
    <definedName name="TRANSP627">#REF!</definedName>
    <definedName name="TRANSP628">#REF!</definedName>
    <definedName name="TRANSP629">#REF!</definedName>
    <definedName name="TRANSP63">#REF!</definedName>
    <definedName name="TRANSP630">#REF!</definedName>
    <definedName name="TRANSP631">#REF!</definedName>
    <definedName name="TRANSP632">#REF!</definedName>
    <definedName name="TRANSP633">#REF!</definedName>
    <definedName name="TRANSP634">#REF!</definedName>
    <definedName name="TRANSP635">#REF!</definedName>
    <definedName name="TRANSP636">#REF!</definedName>
    <definedName name="TRANSP637">#REF!</definedName>
    <definedName name="TRANSP638">#REF!</definedName>
    <definedName name="TRANSP639">#REF!</definedName>
    <definedName name="TRANSP64">#REF!</definedName>
    <definedName name="TRANSP640">#REF!</definedName>
    <definedName name="TRANSP641">#REF!</definedName>
    <definedName name="TRANSP642">#REF!</definedName>
    <definedName name="TRANSP643">#REF!</definedName>
    <definedName name="TRANSP644">#REF!</definedName>
    <definedName name="TRANSP645">#REF!</definedName>
    <definedName name="TRANSP646">#REF!</definedName>
    <definedName name="TRANSP647">#REF!</definedName>
    <definedName name="TRANSP648">#REF!</definedName>
    <definedName name="TRANSP649">#REF!</definedName>
    <definedName name="TRANSP65">#REF!</definedName>
    <definedName name="TRANSP650">#REF!</definedName>
    <definedName name="TRANSP651">#REF!</definedName>
    <definedName name="TRANSP652">#REF!</definedName>
    <definedName name="TRANSP653">#REF!</definedName>
    <definedName name="TRANSP654">#REF!</definedName>
    <definedName name="TRANSP655">#REF!</definedName>
    <definedName name="TRANSP656">#REF!</definedName>
    <definedName name="TRANSP657">#REF!</definedName>
    <definedName name="TRANSP658">#REF!</definedName>
    <definedName name="TRANSP659">#REF!</definedName>
    <definedName name="TRANSP66">#REF!</definedName>
    <definedName name="TRANSP660">#REF!</definedName>
    <definedName name="TRANSP661">#REF!</definedName>
    <definedName name="TRANSP662">#REF!</definedName>
    <definedName name="TRANSP663">#REF!</definedName>
    <definedName name="TRANSP664">#REF!</definedName>
    <definedName name="TRANSP665">#REF!</definedName>
    <definedName name="TRANSP666">#REF!</definedName>
    <definedName name="TRANSP667">#REF!</definedName>
    <definedName name="TRANSP668">#REF!</definedName>
    <definedName name="TRANSP669">#REF!</definedName>
    <definedName name="TRANSP67">#REF!</definedName>
    <definedName name="TRANSP670">#REF!</definedName>
    <definedName name="TRANSP671">#REF!</definedName>
    <definedName name="TRANSP672">#REF!</definedName>
    <definedName name="TRANSP673">#REF!</definedName>
    <definedName name="TRANSP674">#REF!</definedName>
    <definedName name="TRANSP675">#REF!</definedName>
    <definedName name="TRANSP676">#REF!</definedName>
    <definedName name="TRANSP677">#REF!</definedName>
    <definedName name="TRANSP678">#REF!</definedName>
    <definedName name="TRANSP679">#REF!</definedName>
    <definedName name="TRANSP68">#REF!</definedName>
    <definedName name="TRANSP680">#REF!</definedName>
    <definedName name="TRANSP681">#REF!</definedName>
    <definedName name="TRANSP682">#REF!</definedName>
    <definedName name="TRANSP683">#REF!</definedName>
    <definedName name="TRANSP684">#REF!</definedName>
    <definedName name="TRANSP685">#REF!</definedName>
    <definedName name="TRANSP686">#REF!</definedName>
    <definedName name="TRANSP687">#REF!</definedName>
    <definedName name="TRANSP688">#REF!</definedName>
    <definedName name="TRANSP689">#REF!</definedName>
    <definedName name="TRANSP69">#REF!</definedName>
    <definedName name="TRANSP690">#REF!</definedName>
    <definedName name="TRANSP691">#REF!</definedName>
    <definedName name="TRANSP692">#REF!</definedName>
    <definedName name="TRANSP693">#REF!</definedName>
    <definedName name="TRANSP694">#REF!</definedName>
    <definedName name="TRANSP695">#REF!</definedName>
    <definedName name="TRANSP696">#REF!</definedName>
    <definedName name="TRANSP697">#REF!</definedName>
    <definedName name="TRANSP698">#REF!</definedName>
    <definedName name="TRANSP699">#REF!</definedName>
    <definedName name="TRANSP7">#REF!</definedName>
    <definedName name="TRANSP70">#REF!</definedName>
    <definedName name="TRANSP700">#REF!</definedName>
    <definedName name="TRANSP71">#REF!</definedName>
    <definedName name="TRANSP72">#REF!</definedName>
    <definedName name="TRANSP73">#REF!</definedName>
    <definedName name="TRANSP74">#REF!</definedName>
    <definedName name="TRANSP75">#REF!</definedName>
    <definedName name="TRANSP76">#REF!</definedName>
    <definedName name="TRANSP77">#REF!</definedName>
    <definedName name="TRANSP78">#REF!</definedName>
    <definedName name="TRANSP79">#REF!</definedName>
    <definedName name="TRANSP8">#REF!</definedName>
    <definedName name="TRANSP80">#REF!</definedName>
    <definedName name="TRANSP81">#REF!</definedName>
    <definedName name="TRANSP82">#REF!</definedName>
    <definedName name="TRANSP83">#REF!</definedName>
    <definedName name="TRANSP84">#REF!</definedName>
    <definedName name="TRANSP85">#REF!</definedName>
    <definedName name="TRANSP86">#REF!</definedName>
    <definedName name="TRANSP87">#REF!</definedName>
    <definedName name="TRANSP88">#REF!</definedName>
    <definedName name="TRANSP89">#REF!</definedName>
    <definedName name="TRANSP9">#REF!</definedName>
    <definedName name="TRANSP90">#REF!</definedName>
    <definedName name="TRANSP91">#REF!</definedName>
    <definedName name="TRANSP92">#REF!</definedName>
    <definedName name="TRANSP93">#REF!</definedName>
    <definedName name="TRANSP94">#REF!</definedName>
    <definedName name="TRANSP95">#REF!</definedName>
    <definedName name="TRANSP96">#REF!</definedName>
    <definedName name="TRANSP97">#REF!</definedName>
    <definedName name="TRANSP98">#REF!</definedName>
    <definedName name="TRANSP99">#REF!</definedName>
    <definedName name="TRANSPACOPIO">#REF!</definedName>
    <definedName name="TRANSPIT">#REF!</definedName>
    <definedName name="TRANSPORI" localSheetId="56" hidden="1">{#N/A,#N/A,TRUE,"INGENIERIA";#N/A,#N/A,TRUE,"COMPRAS";#N/A,#N/A,TRUE,"DIRECCION";#N/A,#N/A,TRUE,"RESUMEN"}</definedName>
    <definedName name="TRANSPORI" localSheetId="57" hidden="1">{#N/A,#N/A,TRUE,"INGENIERIA";#N/A,#N/A,TRUE,"COMPRAS";#N/A,#N/A,TRUE,"DIRECCION";#N/A,#N/A,TRUE,"RESUMEN"}</definedName>
    <definedName name="TRANSPORI" localSheetId="58" hidden="1">{#N/A,#N/A,TRUE,"INGENIERIA";#N/A,#N/A,TRUE,"COMPRAS";#N/A,#N/A,TRUE,"DIRECCION";#N/A,#N/A,TRUE,"RESUMEN"}</definedName>
    <definedName name="TRANSPORI" hidden="1">{#N/A,#N/A,TRUE,"INGENIERIA";#N/A,#N/A,TRUE,"COMPRAS";#N/A,#N/A,TRUE,"DIRECCION";#N/A,#N/A,TRUE,"RESUMEN"}</definedName>
    <definedName name="Transporte" localSheetId="11">#REF!</definedName>
    <definedName name="Transporte" localSheetId="12">#REF!</definedName>
    <definedName name="Transporte" localSheetId="5">#REF!</definedName>
    <definedName name="Transporte">#REF!</definedName>
    <definedName name="Transporte_Andamio">#REF!</definedName>
    <definedName name="TRANSPORTE_ARENA">#REF!</definedName>
    <definedName name="TRANSPORTE_TRITURADO">#REF!</definedName>
    <definedName name="TRANSPORTES">#REF!</definedName>
    <definedName name="transtub">#REF!</definedName>
    <definedName name="Traperos">#REF!</definedName>
    <definedName name="TRAT">#REF!</definedName>
    <definedName name="TREM">#REF!</definedName>
    <definedName name="Trenes">#REF!</definedName>
    <definedName name="trest" localSheetId="10" hidden="1">{"TAB1",#N/A,TRUE,"GENERAL";"TAB2",#N/A,TRUE,"GENERAL";"TAB3",#N/A,TRUE,"GENERAL";"TAB4",#N/A,TRUE,"GENERAL";"TAB5",#N/A,TRUE,"GENERAL"}</definedName>
    <definedName name="trest" localSheetId="2" hidden="1">{"TAB1",#N/A,TRUE,"GENERAL";"TAB2",#N/A,TRUE,"GENERAL";"TAB3",#N/A,TRUE,"GENERAL";"TAB4",#N/A,TRUE,"GENERAL";"TAB5",#N/A,TRUE,"GENERAL"}</definedName>
    <definedName name="trest">#REF!</definedName>
    <definedName name="tret" localSheetId="10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>#REF!</definedName>
    <definedName name="trh" localSheetId="10" hidden="1">{"via1",#N/A,TRUE,"general";"via2",#N/A,TRUE,"general";"via3",#N/A,TRUE,"general"}</definedName>
    <definedName name="trh" localSheetId="2" hidden="1">{"via1",#N/A,TRUE,"general";"via2",#N/A,TRUE,"general";"via3",#N/A,TRUE,"general"}</definedName>
    <definedName name="trh">#REF!</definedName>
    <definedName name="trhfh" localSheetId="10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>#REF!</definedName>
    <definedName name="tri">#REF!</definedName>
    <definedName name="triangulo">#REF!</definedName>
    <definedName name="Trimestre1">#REF!</definedName>
    <definedName name="Trimestre2">#REF!</definedName>
    <definedName name="Trimestre3">#REF!</definedName>
    <definedName name="Trimestre4">#REF!</definedName>
    <definedName name="TRIPLEX">#REF!</definedName>
    <definedName name="Triplex_Andes_Pizano_14_mm">#REF!</definedName>
    <definedName name="Triplex_lamina_4mm">#REF!</definedName>
    <definedName name="Triplex_lamina_4mm_11">#REF!</definedName>
    <definedName name="tritur">#REF!</definedName>
    <definedName name="TRITURADO">#REF!</definedName>
    <definedName name="Triturado_de_primera" localSheetId="5">#REF!</definedName>
    <definedName name="Triturado_de_primera">#REF!</definedName>
    <definedName name="Trituradora">#REF!</definedName>
    <definedName name="trjfgjh" localSheetId="10" hidden="1">{"via1",#N/A,TRUE,"general";"via2",#N/A,TRUE,"general";"via3",#N/A,TRUE,"general"}</definedName>
    <definedName name="trjfgjh" localSheetId="2" hidden="1">{"via1",#N/A,TRUE,"general";"via2",#N/A,TRUE,"general";"via3",#N/A,TRUE,"general"}</definedName>
    <definedName name="trjfgjh">#REF!</definedName>
    <definedName name="TRJHSSG">#REF!</definedName>
    <definedName name="TRM">#REF!</definedName>
    <definedName name="TRRETER">#REF!</definedName>
    <definedName name="trsgjrsh">#REF!</definedName>
    <definedName name="tru" localSheetId="10" hidden="1">{"via1",#N/A,TRUE,"general";"via2",#N/A,TRUE,"general";"via3",#N/A,TRUE,"general"}</definedName>
    <definedName name="tru" localSheetId="2" hidden="1">{"via1",#N/A,TRUE,"general";"via2",#N/A,TRUE,"general";"via3",#N/A,TRUE,"general"}</definedName>
    <definedName name="tru">#REF!</definedName>
    <definedName name="truds" localSheetId="10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>#REF!</definedName>
    <definedName name="trutu" localSheetId="10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>#REF!</definedName>
    <definedName name="trydfg" localSheetId="10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>#REF!</definedName>
    <definedName name="trydtrygf" localSheetId="10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>#REF!</definedName>
    <definedName name="tryery" localSheetId="10" hidden="1">{"TAB1",#N/A,TRUE,"GENERAL";"TAB2",#N/A,TRUE,"GENERAL";"TAB3",#N/A,TRUE,"GENERAL";"TAB4",#N/A,TRUE,"GENERAL";"TAB5",#N/A,TRUE,"GENERAL"}</definedName>
    <definedName name="tryery" localSheetId="2" hidden="1">{"TAB1",#N/A,TRUE,"GENERAL";"TAB2",#N/A,TRUE,"GENERAL";"TAB3",#N/A,TRUE,"GENERAL";"TAB4",#N/A,TRUE,"GENERAL";"TAB5",#N/A,TRUE,"GENERAL"}</definedName>
    <definedName name="tryery">#REF!</definedName>
    <definedName name="tryi6" localSheetId="10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>#REF!</definedName>
    <definedName name="tryrth" localSheetId="10" hidden="1">{"via1",#N/A,TRUE,"general";"via2",#N/A,TRUE,"general";"via3",#N/A,TRUE,"general"}</definedName>
    <definedName name="tryrth" localSheetId="2" hidden="1">{"via1",#N/A,TRUE,"general";"via2",#N/A,TRUE,"general";"via3",#N/A,TRUE,"general"}</definedName>
    <definedName name="tryrth">#REF!</definedName>
    <definedName name="Ts">#REF!</definedName>
    <definedName name="tsert" localSheetId="10" hidden="1">{"TAB1",#N/A,TRUE,"GENERAL";"TAB2",#N/A,TRUE,"GENERAL";"TAB3",#N/A,TRUE,"GENERAL";"TAB4",#N/A,TRUE,"GENERAL";"TAB5",#N/A,TRUE,"GENERAL"}</definedName>
    <definedName name="tsert" localSheetId="2" hidden="1">{"TAB1",#N/A,TRUE,"GENERAL";"TAB2",#N/A,TRUE,"GENERAL";"TAB3",#N/A,TRUE,"GENERAL";"TAB4",#N/A,TRUE,"GENERAL";"TAB5",#N/A,TRUE,"GENERAL"}</definedName>
    <definedName name="tsert">#REF!</definedName>
    <definedName name="tt">#REF!</definedName>
    <definedName name="TTA" localSheetId="5">#REF!</definedName>
    <definedName name="TTA">#REF!</definedName>
    <definedName name="TTB" localSheetId="5">#REF!</definedName>
    <definedName name="TTB">#REF!</definedName>
    <definedName name="TTC" localSheetId="5">#REF!</definedName>
    <definedName name="TTC">#REF!</definedName>
    <definedName name="TtCD">#REF!</definedName>
    <definedName name="TTCostOutput">#REF!</definedName>
    <definedName name="TTE" localSheetId="5">#REF!</definedName>
    <definedName name="TTE">#REF!</definedName>
    <definedName name="TTL">#REF!</definedName>
    <definedName name="TtlCD">#REF!</definedName>
    <definedName name="TtlCDCronog">#REF!</definedName>
    <definedName name="TTR" localSheetId="10" hidden="1">{"via1",#N/A,TRUE,"general";"via2",#N/A,TRUE,"general";"via3",#N/A,TRUE,"general"}</definedName>
    <definedName name="TTR" localSheetId="2" hidden="1">{"via1",#N/A,TRUE,"general";"via2",#N/A,TRUE,"general";"via3",#N/A,TRUE,"general"}</definedName>
    <definedName name="TTR">#REF!</definedName>
    <definedName name="ttrff" localSheetId="10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>#REF!</definedName>
    <definedName name="TTT" localSheetId="5">#REF!</definedName>
    <definedName name="TTT">#REF!</definedName>
    <definedName name="TTTOOO396">#REF!</definedName>
    <definedName name="TTTT">#REF!</definedName>
    <definedName name="tttt7" localSheetId="10" hidden="1">{"via1",#N/A,TRUE,"general";"via2",#N/A,TRUE,"general";"via3",#N/A,TRUE,"general"}</definedName>
    <definedName name="tttt7" localSheetId="2" hidden="1">{"via1",#N/A,TRUE,"general";"via2",#N/A,TRUE,"general";"via3",#N/A,TRUE,"general"}</definedName>
    <definedName name="tttt7">#REF!</definedName>
    <definedName name="tttthy" localSheetId="10" hidden="1">{"TAB1",#N/A,TRUE,"GENERAL";"TAB2",#N/A,TRUE,"GENERAL";"TAB3",#N/A,TRUE,"GENERAL";"TAB4",#N/A,TRUE,"GENERAL";"TAB5",#N/A,TRUE,"GENERAL"}</definedName>
    <definedName name="tttthy" localSheetId="2" hidden="1">{"TAB1",#N/A,TRUE,"GENERAL";"TAB2",#N/A,TRUE,"GENERAL";"TAB3",#N/A,TRUE,"GENERAL";"TAB4",#N/A,TRUE,"GENERAL";"TAB5",#N/A,TRUE,"GENERAL"}</definedName>
    <definedName name="tttthy">#REF!</definedName>
    <definedName name="ttttr" localSheetId="10" hidden="1">{"via1",#N/A,TRUE,"general";"via2",#N/A,TRUE,"general";"via3",#N/A,TRUE,"general"}</definedName>
    <definedName name="ttttr" localSheetId="2" hidden="1">{"via1",#N/A,TRUE,"general";"via2",#N/A,TRUE,"general";"via3",#N/A,TRUE,"general"}</definedName>
    <definedName name="ttttr">#REF!</definedName>
    <definedName name="ttttt" localSheetId="10" hidden="1">{"TAB1",#N/A,TRUE,"GENERAL";"TAB2",#N/A,TRUE,"GENERAL";"TAB3",#N/A,TRUE,"GENERAL";"TAB4",#N/A,TRUE,"GENERAL";"TAB5",#N/A,TRUE,"GENERAL"}</definedName>
    <definedName name="ttttt" localSheetId="2" hidden="1">{"TAB1",#N/A,TRUE,"GENERAL";"TAB2",#N/A,TRUE,"GENERAL";"TAB3",#N/A,TRUE,"GENERAL";"TAB4",#N/A,TRUE,"GENERAL";"TAB5",#N/A,TRUE,"GENERAL"}</definedName>
    <definedName name="ttttt">#REF!</definedName>
    <definedName name="TTTTTT">#REF!</definedName>
    <definedName name="TTTTTTT">#REF!</definedName>
    <definedName name="TTTTTTTT" localSheetId="5">#REF!</definedName>
    <definedName name="TTTTTTTT">#REF!</definedName>
    <definedName name="TTTYYY235">#REF!</definedName>
    <definedName name="TU" localSheetId="5">#REF!</definedName>
    <definedName name="TU">#REF!</definedName>
    <definedName name="TUB">#REF!</definedName>
    <definedName name="TUB._ACC_3__Bx_B_SCH_40">#REF!</definedName>
    <definedName name="TUBERIA">#REF!</definedName>
    <definedName name="Tubería">#REF!</definedName>
    <definedName name="tuberia.gress3">#REF!</definedName>
    <definedName name="tuberia.gress4">#REF!</definedName>
    <definedName name="tuberia.presion1.2">#REF!</definedName>
    <definedName name="Tuberia_1_2_pvc">#REF!</definedName>
    <definedName name="Tuberia_Acero_Galvanizado_Schedule_40_1">#REF!</definedName>
    <definedName name="Tuberia_Acero_Galvanizado_Schedule_40_1_1_2">#REF!</definedName>
    <definedName name="Tuberia_Acero_Galvanizado_Schedule_40_2">#REF!</definedName>
    <definedName name="Tuberia_Conduit_1_2">#REF!</definedName>
    <definedName name="Tuberia_Conduit_1_EMT">#REF!</definedName>
    <definedName name="Tuberia_conduit_PVC_1_2">#REF!</definedName>
    <definedName name="Tuberia_conduit_PVC_1_2_11">#REF!</definedName>
    <definedName name="Tuberia_conduit_PVC_3_4">#REF!</definedName>
    <definedName name="Tuberia_conduit_PVC_3_4_11">#REF!</definedName>
    <definedName name="Tuberia_de_3_4">#REF!</definedName>
    <definedName name="Tuberia_de_cemento_16" localSheetId="5">#REF!</definedName>
    <definedName name="Tuberia_de_cemento_16">#REF!</definedName>
    <definedName name="Tuberia_H_G_3">#REF!</definedName>
    <definedName name="Tuberia_Novafort_10">#REF!</definedName>
    <definedName name="Tuberia_Novafort_12">#REF!</definedName>
    <definedName name="Tuberia_Novafort_14">#REF!</definedName>
    <definedName name="Tuberia_Novafort_8">#REF!</definedName>
    <definedName name="TUBERIA_P.V.C_RDE_9">#REF!</definedName>
    <definedName name="TUBERIA_P.V.C_UM_RDE_41____2">#REF!</definedName>
    <definedName name="TUBERIA_P.V.C_UM_RDE_41____3">#REF!</definedName>
    <definedName name="Tubería_Pres._1">#REF!</definedName>
    <definedName name="Tubería_Pres._1_11">#REF!</definedName>
    <definedName name="Tubería_Pres._1_2">#REF!</definedName>
    <definedName name="Tubería_Pres._1_2_11">#REF!</definedName>
    <definedName name="Tubería_Pres._3_4">#REF!</definedName>
    <definedName name="Tubería_Pres._3_4_11">#REF!</definedName>
    <definedName name="TUBERIA_PRESION_PVC_1_2">#REF!</definedName>
    <definedName name="TUBERIA_PRESION_PVC_3_4__RDE_21">#REF!</definedName>
    <definedName name="Tuberia_sanit._PVC_2">#REF!</definedName>
    <definedName name="Tuberia_sanit._PVC_2_11">#REF!</definedName>
    <definedName name="Tuberia_sanit._PVC_3">#REF!</definedName>
    <definedName name="Tuberia_sanit._PVC_3_11">#REF!</definedName>
    <definedName name="Tuberia_sanit._PVC_4">#REF!</definedName>
    <definedName name="Tuberia_sanit._PVC_4_11">#REF!</definedName>
    <definedName name="Tuberia_sanit._PVC_6">#REF!</definedName>
    <definedName name="Tuberia_sanit._PVC_6_11">#REF!</definedName>
    <definedName name="TUBERIA_SANITARIA_PVC_2">#REF!</definedName>
    <definedName name="TUBERIA_SANITARIA_PVC_3">#REF!</definedName>
    <definedName name="TUBERIA_SANITARIA_PVC_4">#REF!</definedName>
    <definedName name="Tuberia_ventilacion_4">#REF!</definedName>
    <definedName name="Tuberia_ventilacion_4_11">#REF!</definedName>
    <definedName name="TUBERIA1">#REF!</definedName>
    <definedName name="tuberia3">#REF!</definedName>
    <definedName name="TUBERIAS">#REF!</definedName>
    <definedName name="TUBLLUV4">#REF!</definedName>
    <definedName name="TUBLLUV4_11">#REF!</definedName>
    <definedName name="TUBLLUVIA1.5TOT">#REF!</definedName>
    <definedName name="TUBLLUVIA1.5TOT_11">#REF!</definedName>
    <definedName name="TUBLLUVIA4TOTAL">#REF!</definedName>
    <definedName name="TUBLLUVIA4TOTAL_11">#REF!</definedName>
    <definedName name="TUBO">#REF!</definedName>
    <definedName name="TUBO_1_2">#REF!</definedName>
    <definedName name="TUBO_1_2__HG">#REF!</definedName>
    <definedName name="Tubo_agua_negra_2">#REF!</definedName>
    <definedName name="Tubo_Alum_Crudo_5_8">#REF!</definedName>
    <definedName name="Tubo_cobre_tipo_L_1_2">#REF!</definedName>
    <definedName name="Tubo_conduit_pvc_1">#REF!</definedName>
    <definedName name="Tubo_conduit_PVC_1_2">#REF!</definedName>
    <definedName name="Tubo_conduit_PVC_3_4">#REF!</definedName>
    <definedName name="TUBO_CONDUIT_PVC_3_4PG___3Mts">#REF!</definedName>
    <definedName name="Tubo_cuadrado_1__cal_18">#REF!</definedName>
    <definedName name="Tubo_cuadrado_3_4">#REF!</definedName>
    <definedName name="tubo_de_cemento_diám._6_pg">#REF!</definedName>
    <definedName name="tubo_de_cemento_diám._8_pg">#REF!</definedName>
    <definedName name="Tubo_de_gres_6">#REF!</definedName>
    <definedName name="Tubo_de_presión___11_P.V.C._3_4">#REF!</definedName>
    <definedName name="Tubo_de_presión___13_5_P.V.C._1">#REF!</definedName>
    <definedName name="Tubo_de_presión___21_P.V.C._1_1_2">#REF!</definedName>
    <definedName name="Tubo_de_presión___9_P.V.C._1_2">#REF!</definedName>
    <definedName name="Tubo_estructura_negra_3">#REF!</definedName>
    <definedName name="Tubo_estructural_galvanizado_1">#REF!</definedName>
    <definedName name="Tubo_estructural_galvanizado_2">#REF!</definedName>
    <definedName name="Tubo_fluor.S.L.20w.">#REF!</definedName>
    <definedName name="Tubo_galv._pesado_2_1_2">#REF!</definedName>
    <definedName name="Tubo_galvanizado_1">#REF!</definedName>
    <definedName name="Tubo_galvanizado_1_2">#REF!</definedName>
    <definedName name="Tubo_galvanizado_2">#REF!</definedName>
    <definedName name="Tubo_galvanizado_2õ">#REF!</definedName>
    <definedName name="Tubo_galvanizado_3">#REF!</definedName>
    <definedName name="Tubo_Gas_Galvanizado_1_2">#REF!</definedName>
    <definedName name="Tubo_gres_10">#REF!</definedName>
    <definedName name="Tubo_gres_3">#REF!</definedName>
    <definedName name="Tubo_gres_4">#REF!</definedName>
    <definedName name="Tubo_gres_8">#REF!</definedName>
    <definedName name="Tubo_L_PVC_2">#REF!</definedName>
    <definedName name="Tubo_met_conduit_1">#REF!</definedName>
    <definedName name="Tubo_met_conduit_1_2">#REF!</definedName>
    <definedName name="Tubo_met_conduit_3_4">#REF!</definedName>
    <definedName name="Tubo_mueble_cal_18_1">#REF!</definedName>
    <definedName name="Tubo_P.V.C.___L_2">#REF!</definedName>
    <definedName name="Tubo_P.V.C.___L_3">#REF!</definedName>
    <definedName name="Tubo_P.V.C._sanitario_2">#REF!</definedName>
    <definedName name="Tubo_P.V.C._sanitario_3">#REF!</definedName>
    <definedName name="Tubo_P.V.C._sanitario_4">#REF!</definedName>
    <definedName name="Tubo_P.V.C._sanitario_6">#REF!</definedName>
    <definedName name="Tubo_Presión___11_P.V.C._3_4">#REF!</definedName>
    <definedName name="Tubo_Presión___13_5_P.V.C._1">#REF!</definedName>
    <definedName name="Tubo_Presión___21_P.V.C._1_1_2">#REF!</definedName>
    <definedName name="Tubo_Presión___21_P.V.C._1_1_4">#REF!</definedName>
    <definedName name="Tubo_Presión___9_P.V.C._1_2">#REF!</definedName>
    <definedName name="Tubo_Presión__21_P.V.C._2">#REF!</definedName>
    <definedName name="Tubo_presión__9_P.V.C._1_2">#REF!</definedName>
    <definedName name="Tubo_presión__9_P.V.C._3_4">#REF!</definedName>
    <definedName name="Tubo_Presión__P.V.C._2_1_2">#REF!</definedName>
    <definedName name="Tubo_Presión__P.V.C._3">#REF!</definedName>
    <definedName name="Tubo_pvc_1">#REF!</definedName>
    <definedName name="Tubo_PVC_1__RDE_21">#REF!</definedName>
    <definedName name="Tubo_PVC_1_1_2__RDE_21">#REF!</definedName>
    <definedName name="Tubo_PVC_1_1_4__RDE_21">#REF!</definedName>
    <definedName name="Tubo_PVC_1_2__RDE_9">#REF!</definedName>
    <definedName name="Tubo_pvc_2">#REF!</definedName>
    <definedName name="Tubo_PVC_2__RDE_21">#REF!</definedName>
    <definedName name="Tubo_PVC_2_1_2__RDE_21">#REF!</definedName>
    <definedName name="Tubo_PVC_3__RDE_21">#REF!</definedName>
    <definedName name="Tubo_PVC_3_4__RDE_11">#REF!</definedName>
    <definedName name="Tubo_PVC_A11_220080_3">#REF!</definedName>
    <definedName name="Tubo_PVC_A11_220090_4">#REF!</definedName>
    <definedName name="Tubo_PVC_conduit_1">#REF!</definedName>
    <definedName name="Tubo_PVC_conduit_11_2">#REF!</definedName>
    <definedName name="Tubo_PVC_conduit_2">#REF!</definedName>
    <definedName name="Tubo_PVC_Presion_400010_1_2">#REF!</definedName>
    <definedName name="Tubo_PVC_Presion_410020_3_4">#REF!</definedName>
    <definedName name="Tubo_PVC_Presion_410030_1">#REF!</definedName>
    <definedName name="Tubo_PVC_Presion_410050_1.5">#REF!</definedName>
    <definedName name="Tubo_PVC_Presión_410060_2õ">#REF!</definedName>
    <definedName name="Tubo_PVC_RDE_21_4">#REF!</definedName>
    <definedName name="Tubo_PVC_Sanit_210000_6">#REF!</definedName>
    <definedName name="Tubo_PVC_Sanit_210080_3">#REF!</definedName>
    <definedName name="Tubo_PVC_Sanit_210090_4">#REF!</definedName>
    <definedName name="Tubo_PVC_sanit_3">#REF!</definedName>
    <definedName name="Tubo_PVC_sanit_4">#REF!</definedName>
    <definedName name="Tubo_PVC_sanit_6">#REF!</definedName>
    <definedName name="Tubo_PVC_sanitario_2">#REF!</definedName>
    <definedName name="Tubo_PVC_Union_Z_D_1__RDE21">#REF!</definedName>
    <definedName name="Tubo_PVC_Union_Z_D_11_2__RDE21">#REF!</definedName>
    <definedName name="Tubo_PVC_Union_Z_D_2__RDE21">#REF!</definedName>
    <definedName name="Tubo_PVC_Union_Z_D_3__RDE26">#REF!</definedName>
    <definedName name="Tubo_PVC_Union_Z_D_3__RDE32.5">#REF!</definedName>
    <definedName name="Tubo_PVC_Union_Z_D_3_4__RDE21">#REF!</definedName>
    <definedName name="Tubo_PVC_Union_Z_D_4__RDE32.5">#REF!</definedName>
    <definedName name="Tubo_PVC_Union_Z_D_6__RDE26">#REF!</definedName>
    <definedName name="Tubo_PVC_Union_Z_D_6__RDE32.5">#REF!</definedName>
    <definedName name="Tubo_PVC_Union_Z_D_6__RDE41">#REF!</definedName>
    <definedName name="Tubo_PVC_Union_Z_D_6__RDE51">#REF!</definedName>
    <definedName name="Tubo_PVC_vent_A.L.L.4">#REF!</definedName>
    <definedName name="Tubo_PVC_vent_A.L.L.6">#REF!</definedName>
    <definedName name="Tubo_PVC_ventil_A.LL_2">#REF!</definedName>
    <definedName name="Tubo_PVC_ventil_A.LL_3">#REF!</definedName>
    <definedName name="TUBO6">#REF!</definedName>
    <definedName name="TUBO8">#REF!</definedName>
    <definedName name="TuboCPVC_Presion490010_1_2">#REF!</definedName>
    <definedName name="tubohg2">#REF!</definedName>
    <definedName name="TUBPRE1_2TOT">#REF!</definedName>
    <definedName name="TUBPRE1_2TOT_11">#REF!</definedName>
    <definedName name="TUBPRE3_4TOT">#REF!</definedName>
    <definedName name="TUBPRE3_4TOT_11">#REF!</definedName>
    <definedName name="TUBSANIT2">#REF!</definedName>
    <definedName name="TUBSANIT2_11">#REF!</definedName>
    <definedName name="TUBSANIT2TOTAL">#REF!</definedName>
    <definedName name="TUBSANIT2TOTAL_11">#REF!</definedName>
    <definedName name="TUBSANIT4">#REF!</definedName>
    <definedName name="TUBSANIT4_11">#REF!</definedName>
    <definedName name="TUBSANIT4TOTAL">#REF!</definedName>
    <definedName name="TUBSANIT4TOTAL_11">#REF!</definedName>
    <definedName name="TubuCPVC_Presion490020_3_4">#REF!</definedName>
    <definedName name="Tuibo_cobre_tipo_L_1_2">#REF!</definedName>
    <definedName name="TUKYRLTU.IR">#REF!</definedName>
    <definedName name="TUPI" localSheetId="3">MATCH(0.01,End_Bal,-1)+1</definedName>
    <definedName name="TUPI" localSheetId="56">MATCH(0.01,End_Bal,-1)+1</definedName>
    <definedName name="TUPI" localSheetId="57">MATCH(0.01,[0]!End_Bal,-1)+1</definedName>
    <definedName name="TUPI" localSheetId="58">MATCH(0.01,[0]!End_Bal,-1)+1</definedName>
    <definedName name="TUPI" localSheetId="4">MATCH(0.01,[0]!End_Bal,-1)+1</definedName>
    <definedName name="TUPI" localSheetId="1">MATCH(0.01,End_Bal,-1)+1</definedName>
    <definedName name="TUPI" localSheetId="10">#N/A</definedName>
    <definedName name="TUPI" localSheetId="2">#N/A</definedName>
    <definedName name="TUPI">MATCH(0.01,End_Bal,-1)+1</definedName>
    <definedName name="tur" localSheetId="10" hidden="1">{"TAB1",#N/A,TRUE,"GENERAL";"TAB2",#N/A,TRUE,"GENERAL";"TAB3",#N/A,TRUE,"GENERAL";"TAB4",#N/A,TRUE,"GENERAL";"TAB5",#N/A,TRUE,"GENERAL"}</definedName>
    <definedName name="tur" localSheetId="2" hidden="1">{"TAB1",#N/A,TRUE,"GENERAL";"TAB2",#N/A,TRUE,"GENERAL";"TAB3",#N/A,TRUE,"GENERAL";"TAB4",#N/A,TRUE,"GENERAL";"TAB5",#N/A,TRUE,"GENERAL"}</definedName>
    <definedName name="tur">#REF!</definedName>
    <definedName name="turbiedad">#REF!</definedName>
    <definedName name="Turbiedad.">#REF!</definedName>
    <definedName name="turu" localSheetId="10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>#REF!</definedName>
    <definedName name="tuttwtuwtu">#REF!</definedName>
    <definedName name="tvmenor90min">#REF!</definedName>
    <definedName name="Tw">#REF!</definedName>
    <definedName name="twer" localSheetId="10" hidden="1">{"TAB1",#N/A,TRUE,"GENERAL";"TAB2",#N/A,TRUE,"GENERAL";"TAB3",#N/A,TRUE,"GENERAL";"TAB4",#N/A,TRUE,"GENERAL";"TAB5",#N/A,TRUE,"GENERAL"}</definedName>
    <definedName name="twer" localSheetId="2" hidden="1">{"TAB1",#N/A,TRUE,"GENERAL";"TAB2",#N/A,TRUE,"GENERAL";"TAB3",#N/A,TRUE,"GENERAL";"TAB4",#N/A,TRUE,"GENERAL";"TAB5",#N/A,TRUE,"GENERAL"}</definedName>
    <definedName name="twer">#REF!</definedName>
    <definedName name="twet" localSheetId="10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>#REF!</definedName>
    <definedName name="Tx">#REF!</definedName>
    <definedName name="ty" localSheetId="10" hidden="1">{"via1",#N/A,TRUE,"general";"via2",#N/A,TRUE,"general";"via3",#N/A,TRUE,"general"}</definedName>
    <definedName name="ty" localSheetId="2" hidden="1">{"via1",#N/A,TRUE,"general";"via2",#N/A,TRUE,"general";"via3",#N/A,TRUE,"general"}</definedName>
    <definedName name="TY">#REF!</definedName>
    <definedName name="tyery" localSheetId="10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>#REF!</definedName>
    <definedName name="tyj" localSheetId="10" hidden="1">{"TAB1",#N/A,TRUE,"GENERAL";"TAB2",#N/A,TRUE,"GENERAL";"TAB3",#N/A,TRUE,"GENERAL";"TAB4",#N/A,TRUE,"GENERAL";"TAB5",#N/A,TRUE,"GENERAL"}</definedName>
    <definedName name="tyj" localSheetId="2" hidden="1">{"TAB1",#N/A,TRUE,"GENERAL";"TAB2",#N/A,TRUE,"GENERAL";"TAB3",#N/A,TRUE,"GENERAL";"TAB4",#N/A,TRUE,"GENERAL";"TAB5",#N/A,TRUE,"GENERAL"}</definedName>
    <definedName name="tyj">#REF!</definedName>
    <definedName name="tyjtyj" localSheetId="10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>#REF!</definedName>
    <definedName name="tyjytjuyjuy" localSheetId="10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>#REF!</definedName>
    <definedName name="tyk" localSheetId="10" hidden="1">{"via1",#N/A,TRUE,"general";"via2",#N/A,TRUE,"general";"via3",#N/A,TRUE,"general"}</definedName>
    <definedName name="tyk" localSheetId="2" hidden="1">{"via1",#N/A,TRUE,"general";"via2",#N/A,TRUE,"general";"via3",#N/A,TRUE,"general"}</definedName>
    <definedName name="tyk">#REF!</definedName>
    <definedName name="tym" localSheetId="10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>#REF!</definedName>
    <definedName name="TYPE">#REF!</definedName>
    <definedName name="TypeNJA">#REF!</definedName>
    <definedName name="typeofcommittment">#REF!</definedName>
    <definedName name="tyr" localSheetId="10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>#REF!</definedName>
    <definedName name="tytfy">#REF!</definedName>
    <definedName name="tytgfhgfh" localSheetId="10" hidden="1">{"TAB1",#N/A,TRUE,"GENERAL";"TAB2",#N/A,TRUE,"GENERAL";"TAB3",#N/A,TRUE,"GENERAL";"TAB4",#N/A,TRUE,"GENERAL";"TAB5",#N/A,TRUE,"GENERAL"}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>#REF!</definedName>
    <definedName name="tyty" localSheetId="10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>#REF!</definedName>
    <definedName name="tyu">#REF!</definedName>
    <definedName name="TYUIYI" localSheetId="10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>#REF!</definedName>
    <definedName name="tyujh" localSheetId="10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>#REF!</definedName>
    <definedName name="tyuty" localSheetId="10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>#REF!</definedName>
    <definedName name="tyutyu" localSheetId="10" hidden="1">{"via1",#N/A,TRUE,"general";"via2",#N/A,TRUE,"general";"via3",#N/A,TRUE,"general"}</definedName>
    <definedName name="tyutyu" localSheetId="2" hidden="1">{"via1",#N/A,TRUE,"general";"via2",#N/A,TRUE,"general";"via3",#N/A,TRUE,"general"}</definedName>
    <definedName name="tyutyu">#REF!</definedName>
    <definedName name="TYUY">#REF!</definedName>
    <definedName name="tyxg" localSheetId="10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>#REF!</definedName>
    <definedName name="Tz">#REF!</definedName>
    <definedName name="U" localSheetId="5">#REF!</definedName>
    <definedName name="U">#REF!</definedName>
    <definedName name="U_Z">#REF!</definedName>
    <definedName name="u3u" localSheetId="10" hidden="1">{"TAB1",#N/A,TRUE,"GENERAL";"TAB2",#N/A,TRUE,"GENERAL";"TAB3",#N/A,TRUE,"GENERAL";"TAB4",#N/A,TRUE,"GENERAL";"TAB5",#N/A,TRUE,"GENERAL"}</definedName>
    <definedName name="u3u" localSheetId="2" hidden="1">{"TAB1",#N/A,TRUE,"GENERAL";"TAB2",#N/A,TRUE,"GENERAL";"TAB3",#N/A,TRUE,"GENERAL";"TAB4",#N/A,TRUE,"GENERAL";"TAB5",#N/A,TRUE,"GENERAL"}</definedName>
    <definedName name="u3u">#REF!</definedName>
    <definedName name="u7u7" localSheetId="10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>#REF!</definedName>
    <definedName name="Ua">#REF!</definedName>
    <definedName name="Ub">#REF!</definedName>
    <definedName name="Ubica_Listas" comment="Entrega la celda de ubicación del Material, formula solo valida para la hoja APU, en el campo del hipervinculo.">#N/A</definedName>
    <definedName name="Ubicación">#REF!</definedName>
    <definedName name="Uc">#REF!</definedName>
    <definedName name="Ud">#REF!</definedName>
    <definedName name="Ue">#REF!</definedName>
    <definedName name="uencat">#REF!</definedName>
    <definedName name="Uf">#REF!</definedName>
    <definedName name="UFInanzas">#REF!</definedName>
    <definedName name="UFrm2InUse">1</definedName>
    <definedName name="Ug">#REF!</definedName>
    <definedName name="UGEquipData">#REF!</definedName>
    <definedName name="Uh">#REF!</definedName>
    <definedName name="UI" localSheetId="10" hidden="1">{"via1",#N/A,TRUE,"general";"via2",#N/A,TRUE,"general";"via3",#N/A,TRUE,"general"}</definedName>
    <definedName name="UI" localSheetId="2" hidden="1">{"via1",#N/A,TRUE,"general";"via2",#N/A,TRUE,"general";"via3",#N/A,TRUE,"general"}</definedName>
    <definedName name="UI">#REF!</definedName>
    <definedName name="UIC">#REF!</definedName>
    <definedName name="uijhj" localSheetId="10" hidden="1">{"via1",#N/A,TRUE,"general";"via2",#N/A,TRUE,"general";"via3",#N/A,TRUE,"general"}</definedName>
    <definedName name="uijhj" localSheetId="2" hidden="1">{"via1",#N/A,TRUE,"general";"via2",#N/A,TRUE,"general";"via3",#N/A,TRUE,"general"}</definedName>
    <definedName name="uijhj">#REF!</definedName>
    <definedName name="uio" localSheetId="10" hidden="1">{"TAB1",#N/A,TRUE,"GENERAL";"TAB2",#N/A,TRUE,"GENERAL";"TAB3",#N/A,TRUE,"GENERAL";"TAB4",#N/A,TRUE,"GENERAL";"TAB5",#N/A,TRUE,"GENERAL"}</definedName>
    <definedName name="uio" localSheetId="2" hidden="1">{"TAB1",#N/A,TRUE,"GENERAL";"TAB2",#N/A,TRUE,"GENERAL";"TAB3",#N/A,TRUE,"GENERAL";"TAB4",#N/A,TRUE,"GENERAL";"TAB5",#N/A,TRUE,"GENERAL"}</definedName>
    <definedName name="uio">#REF!</definedName>
    <definedName name="uioltlti">#REF!</definedName>
    <definedName name="uiou" localSheetId="10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>#REF!</definedName>
    <definedName name="uir" localSheetId="10" hidden="1">{"via1",#N/A,TRUE,"general";"via2",#N/A,TRUE,"general";"via3",#N/A,TRUE,"general"}</definedName>
    <definedName name="uir" localSheetId="2" hidden="1">{"via1",#N/A,TRUE,"general";"via2",#N/A,TRUE,"general";"via3",#N/A,TRUE,"general"}</definedName>
    <definedName name="uir">#REF!</definedName>
    <definedName name="uituii" localSheetId="10" hidden="1">{"TAB1",#N/A,TRUE,"GENERAL";"TAB2",#N/A,TRUE,"GENERAL";"TAB3",#N/A,TRUE,"GENERAL";"TAB4",#N/A,TRUE,"GENERAL";"TAB5",#N/A,TRUE,"GENERAL"}</definedName>
    <definedName name="uituii" localSheetId="2" hidden="1">{"TAB1",#N/A,TRUE,"GENERAL";"TAB2",#N/A,TRUE,"GENERAL";"TAB3",#N/A,TRUE,"GENERAL";"TAB4",#N/A,TRUE,"GENERAL";"TAB5",#N/A,TRUE,"GENERAL"}</definedName>
    <definedName name="uituii">#REF!</definedName>
    <definedName name="uityjj" localSheetId="10" hidden="1">{"via1",#N/A,TRUE,"general";"via2",#N/A,TRUE,"general";"via3",#N/A,TRUE,"general"}</definedName>
    <definedName name="uityjj" localSheetId="2" hidden="1">{"via1",#N/A,TRUE,"general";"via2",#N/A,TRUE,"general";"via3",#N/A,TRUE,"general"}</definedName>
    <definedName name="uityjj">#REF!</definedName>
    <definedName name="uiufgj" localSheetId="10" hidden="1">{"TAB1",#N/A,TRUE,"GENERAL";"TAB2",#N/A,TRUE,"GENERAL";"TAB3",#N/A,TRUE,"GENERAL";"TAB4",#N/A,TRUE,"GENERAL";"TAB5",#N/A,TRUE,"GENERAL"}</definedName>
    <definedName name="uiufgj" localSheetId="2" hidden="1">{"TAB1",#N/A,TRUE,"GENERAL";"TAB2",#N/A,TRUE,"GENERAL";"TAB3",#N/A,TRUE,"GENERAL";"TAB4",#N/A,TRUE,"GENERAL";"TAB5",#N/A,TRUE,"GENERAL"}</definedName>
    <definedName name="uiufgj">#REF!</definedName>
    <definedName name="UIUYI" localSheetId="10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>#REF!</definedName>
    <definedName name="Uj">#REF!</definedName>
    <definedName name="ujyyu">#REF!</definedName>
    <definedName name="UK">#REF!</definedName>
    <definedName name="UKU">#REF!</definedName>
    <definedName name="UKUK">#REF!</definedName>
    <definedName name="Ull">#REF!</definedName>
    <definedName name="Última_fila" localSheetId="3">IF(A.I.U.!Valores_especificados,Fila_de_encabezado+A.I.U.!Número_de_pagos,Fila_de_encabezado)</definedName>
    <definedName name="Última_fila" localSheetId="56">IF(APU5.4!Valores_especificados,Fila_de_encabezado+APU5.4!Número_de_pagos,Fila_de_encabezado)</definedName>
    <definedName name="Última_fila" localSheetId="57">IF(APU5.5!Valores_especificados,[0]!Fila_de_encabezado+APU5.5!Número_de_pagos,[0]!Fila_de_encabezado)</definedName>
    <definedName name="Última_fila" localSheetId="58">IF(APU5.6!Valores_especificados,[0]!Fila_de_encabezado+APU5.6!Número_de_pagos,[0]!Fila_de_encabezado)</definedName>
    <definedName name="Última_fila" localSheetId="4">IF(INSUMOS!Valores_especificados,[0]!Fila_de_encabezado+INSUMOS!Número_de_pagos,[0]!Fila_de_encabezado)</definedName>
    <definedName name="Última_fila" localSheetId="1">IF(INTERVENTORIA!Valores_especificados,Fila_de_encabezado+INTERVENTORIA!Número_de_pagos,Fila_de_encabezado)</definedName>
    <definedName name="Última_fila" localSheetId="5">IF(Presta!Valores_especificados,Fila_de_encabezado+Presta!Número_de_pagos,Fila_de_encabezado)</definedName>
    <definedName name="Última_fila" localSheetId="10">IF(Presupuesto!Valores_especificados,Fila_de_encabezado+Presupuesto!Número_de_pagos,Fila_de_encabezado)</definedName>
    <definedName name="Última_fila" localSheetId="2">IF('Presupuesto INDERHUILA'!Valores_especificados,[0]!Fila_de_encabezado+'Presupuesto INDERHUILA'!Número_de_pagos,[0]!Fila_de_encabezado)</definedName>
    <definedName name="Última_fila">IF(Valores_especificados,Fila_de_encabezado+Número_de_pagos,Fila_de_encabezado)</definedName>
    <definedName name="UM" localSheetId="5">#REF!</definedName>
    <definedName name="UM">#REF!</definedName>
    <definedName name="UMina">#REF!</definedName>
    <definedName name="Un">#REF!</definedName>
    <definedName name="UN_APU">IF(LEN(#REF!)=2,"",IF(#REF!="","",IF(ISERROR(SEARCH("-",#REF!,3)),VLOOKUP(#REF!,#REF!,3,0),VLOOKUP(#REF!,#REF!,3,FALSE))))</definedName>
    <definedName name="UN_AUX">IF(#REF!="","",VLOOKUP(#REF!,#REF!,3,FALSE))</definedName>
    <definedName name="UN_PRI">#REF!</definedName>
    <definedName name="UNDS">#REF!</definedName>
    <definedName name="UNICO">#REF!</definedName>
    <definedName name="unid">#REF!</definedName>
    <definedName name="UNIDAD">#REF!</definedName>
    <definedName name="UNIDAD1">#REF!</definedName>
    <definedName name="UNIDAD10">#REF!</definedName>
    <definedName name="UNIDAD100">#REF!</definedName>
    <definedName name="UNIDAD101">#REF!</definedName>
    <definedName name="UNIDAD102">#REF!</definedName>
    <definedName name="UNIDAD103">#REF!</definedName>
    <definedName name="UNIDAD104">#REF!</definedName>
    <definedName name="UNIDAD105">#REF!</definedName>
    <definedName name="UNIDAD106">#REF!</definedName>
    <definedName name="UNIDAD107">#REF!</definedName>
    <definedName name="UNIDAD108">#REF!</definedName>
    <definedName name="UNIDAD109">#REF!</definedName>
    <definedName name="UNIDAD11">#REF!</definedName>
    <definedName name="UNIDAD110">#REF!</definedName>
    <definedName name="UNIDAD111">#REF!</definedName>
    <definedName name="UNIDAD112">#REF!</definedName>
    <definedName name="UNIDAD113">#REF!</definedName>
    <definedName name="UNIDAD114">#REF!</definedName>
    <definedName name="UNIDAD115">#REF!</definedName>
    <definedName name="UNIDAD116">#REF!</definedName>
    <definedName name="UNIDAD117">#REF!</definedName>
    <definedName name="UNIDAD118">#REF!</definedName>
    <definedName name="UNIDAD119">#REF!</definedName>
    <definedName name="UNIDAD12">#REF!</definedName>
    <definedName name="UNIDAD120">#REF!</definedName>
    <definedName name="UNIDAD121">#REF!</definedName>
    <definedName name="UNIDAD122">#REF!</definedName>
    <definedName name="UNIDAD123">#REF!</definedName>
    <definedName name="UNIDAD124">#REF!</definedName>
    <definedName name="UNIDAD125">#REF!</definedName>
    <definedName name="UNIDAD126">#REF!</definedName>
    <definedName name="UNIDAD127">#REF!</definedName>
    <definedName name="UNIDAD128">#REF!</definedName>
    <definedName name="UNIDAD129">#REF!</definedName>
    <definedName name="UNIDAD13">#REF!</definedName>
    <definedName name="UNIDAD130">#REF!</definedName>
    <definedName name="UNIDAD131">#REF!</definedName>
    <definedName name="UNIDAD132">#REF!</definedName>
    <definedName name="UNIDAD133">#REF!</definedName>
    <definedName name="UNIDAD134">#REF!</definedName>
    <definedName name="UNIDAD135">#REF!</definedName>
    <definedName name="UNIDAD136">#REF!</definedName>
    <definedName name="UNIDAD137">#REF!</definedName>
    <definedName name="UNIDAD138">#REF!</definedName>
    <definedName name="UNIDAD139">#REF!</definedName>
    <definedName name="UNIDAD14">#REF!</definedName>
    <definedName name="UNIDAD140">#REF!</definedName>
    <definedName name="UNIDAD141">#REF!</definedName>
    <definedName name="UNIDAD142">#REF!</definedName>
    <definedName name="UNIDAD143">#REF!</definedName>
    <definedName name="UNIDAD144">#REF!</definedName>
    <definedName name="UNIDAD145">#REF!</definedName>
    <definedName name="UNIDAD146">#REF!</definedName>
    <definedName name="UNIDAD147">#REF!</definedName>
    <definedName name="UNIDAD148">#REF!</definedName>
    <definedName name="UNIDAD149">#REF!</definedName>
    <definedName name="UNIDAD15">#REF!</definedName>
    <definedName name="UNIDAD150">#REF!</definedName>
    <definedName name="UNIDAD151">#REF!</definedName>
    <definedName name="UNIDAD152">#REF!</definedName>
    <definedName name="UNIDAD153">#REF!</definedName>
    <definedName name="UNIDAD154">#REF!</definedName>
    <definedName name="UNIDAD155">#REF!</definedName>
    <definedName name="UNIDAD156">#REF!</definedName>
    <definedName name="UNIDAD157">#REF!</definedName>
    <definedName name="UNIDAD158">#REF!</definedName>
    <definedName name="UNIDAD159">#REF!</definedName>
    <definedName name="UNIDAD16">#REF!</definedName>
    <definedName name="UNIDAD160">#REF!</definedName>
    <definedName name="UNIDAD161">#REF!</definedName>
    <definedName name="UNIDAD162">#REF!</definedName>
    <definedName name="UNIDAD163">#REF!</definedName>
    <definedName name="UNIDAD164">#REF!</definedName>
    <definedName name="UNIDAD165">#REF!</definedName>
    <definedName name="UNIDAD166">#REF!</definedName>
    <definedName name="UNIDAD167">#REF!</definedName>
    <definedName name="UNIDAD168">#REF!</definedName>
    <definedName name="UNIDAD169">#REF!</definedName>
    <definedName name="UNIDAD17">#REF!</definedName>
    <definedName name="UNIDAD170">#REF!</definedName>
    <definedName name="UNIDAD171">#REF!</definedName>
    <definedName name="UNIDAD172">#REF!</definedName>
    <definedName name="UNIDAD173">#REF!</definedName>
    <definedName name="UNIDAD174">#REF!</definedName>
    <definedName name="UNIDAD175">#REF!</definedName>
    <definedName name="UNIDAD176">#REF!</definedName>
    <definedName name="UNIDAD177">#REF!</definedName>
    <definedName name="UNIDAD178">#REF!</definedName>
    <definedName name="UNIDAD179">#REF!</definedName>
    <definedName name="UNIDAD18">#REF!</definedName>
    <definedName name="UNIDAD180">#REF!</definedName>
    <definedName name="UNIDAD181">#REF!</definedName>
    <definedName name="UNIDAD182">#REF!</definedName>
    <definedName name="UNIDAD183">#REF!</definedName>
    <definedName name="UNIDAD184">#REF!</definedName>
    <definedName name="UNIDAD185">#REF!</definedName>
    <definedName name="UNIDAD186">#REF!</definedName>
    <definedName name="UNIDAD187">#REF!</definedName>
    <definedName name="UNIDAD188">#REF!</definedName>
    <definedName name="UNIDAD189">#REF!</definedName>
    <definedName name="UNIDAD19">#REF!</definedName>
    <definedName name="UNIDAD190">#REF!</definedName>
    <definedName name="UNIDAD191">#REF!</definedName>
    <definedName name="UNIDAD192">#REF!</definedName>
    <definedName name="UNIDAD193">#REF!</definedName>
    <definedName name="UNIDAD194">#REF!</definedName>
    <definedName name="UNIDAD195">#REF!</definedName>
    <definedName name="UNIDAD196">#REF!</definedName>
    <definedName name="UNIDAD197">#REF!</definedName>
    <definedName name="UNIDAD198">#REF!</definedName>
    <definedName name="UNIDAD199">#REF!</definedName>
    <definedName name="UNIDAD2">#REF!</definedName>
    <definedName name="UNIDAD20">#REF!</definedName>
    <definedName name="UNIDAD200">#REF!</definedName>
    <definedName name="UNIDAD201">#REF!</definedName>
    <definedName name="UNIDAD202">#REF!</definedName>
    <definedName name="UNIDAD203">#REF!</definedName>
    <definedName name="UNIDAD204">#REF!</definedName>
    <definedName name="UNIDAD205">#REF!</definedName>
    <definedName name="UNIDAD206">#REF!</definedName>
    <definedName name="UNIDAD21">#REF!</definedName>
    <definedName name="UNIDAD22">#REF!</definedName>
    <definedName name="UNIDAD23">#REF!</definedName>
    <definedName name="UNIDAD24">#REF!</definedName>
    <definedName name="UNIDAD25">#REF!</definedName>
    <definedName name="UNIDAD26">#REF!</definedName>
    <definedName name="UNIDAD27">#REF!</definedName>
    <definedName name="UNIDAD28">#REF!</definedName>
    <definedName name="UNIDAD29">#REF!</definedName>
    <definedName name="UNIDAD3">#REF!</definedName>
    <definedName name="UNIDAD30">#REF!</definedName>
    <definedName name="UNIDAD31">#REF!</definedName>
    <definedName name="UNIDAD32">#REF!</definedName>
    <definedName name="UNIDAD33">#REF!</definedName>
    <definedName name="UNIDAD34">#REF!</definedName>
    <definedName name="UNIDAD35">#REF!</definedName>
    <definedName name="UNIDAD36">#REF!</definedName>
    <definedName name="UNIDAD37">#REF!</definedName>
    <definedName name="UNIDAD38">#REF!</definedName>
    <definedName name="UNIDAD39">#REF!</definedName>
    <definedName name="UNIDAD4">#REF!</definedName>
    <definedName name="UNIDAD40">#REF!</definedName>
    <definedName name="UNIDAD41">#REF!</definedName>
    <definedName name="UNIDAD42">#REF!</definedName>
    <definedName name="UNIDAD43">#REF!</definedName>
    <definedName name="UNIDAD44">#REF!</definedName>
    <definedName name="UNIDAD45">#REF!</definedName>
    <definedName name="UNIDAD46">#REF!</definedName>
    <definedName name="UNIDAD47">#REF!</definedName>
    <definedName name="UNIDAD48">#REF!</definedName>
    <definedName name="UNIDAD49">#REF!</definedName>
    <definedName name="UNIDAD5">#REF!</definedName>
    <definedName name="UNIDAD50">#REF!</definedName>
    <definedName name="UNIDAD51">#REF!</definedName>
    <definedName name="UNIDAD52">#REF!</definedName>
    <definedName name="UNIDAD521">#REF!</definedName>
    <definedName name="UNIDAD53">#REF!</definedName>
    <definedName name="UNIDAD54">#REF!</definedName>
    <definedName name="UNIDAD55">#REF!</definedName>
    <definedName name="UNIDAD56">#REF!</definedName>
    <definedName name="UNIDAD57">#REF!</definedName>
    <definedName name="UNIDAD58">#REF!</definedName>
    <definedName name="UNIDAD59">#REF!</definedName>
    <definedName name="UNIDAD6">#REF!</definedName>
    <definedName name="UNIDAD60">#REF!</definedName>
    <definedName name="UNIDAD61">#REF!</definedName>
    <definedName name="UNIDAD62">#REF!</definedName>
    <definedName name="UNIDAD63">#REF!</definedName>
    <definedName name="UNIDAD64">#REF!</definedName>
    <definedName name="UNIDAD65">#REF!</definedName>
    <definedName name="UNIDAD66">#REF!</definedName>
    <definedName name="UNIDAD67">#REF!</definedName>
    <definedName name="UNIDAD68">#REF!</definedName>
    <definedName name="UNIDAD69">#REF!</definedName>
    <definedName name="UNIDAD7">#REF!</definedName>
    <definedName name="UNIDAD70">#REF!</definedName>
    <definedName name="UNIDAD71">#REF!</definedName>
    <definedName name="UNIDAD72">#REF!</definedName>
    <definedName name="UNIDAD73">#REF!</definedName>
    <definedName name="UNIDAD74">#REF!</definedName>
    <definedName name="UNIDAD75">#REF!</definedName>
    <definedName name="UNIDAD76">#REF!</definedName>
    <definedName name="UNIDAD77">#REF!</definedName>
    <definedName name="UNIDAD78">#REF!</definedName>
    <definedName name="UNIDAD79">#REF!</definedName>
    <definedName name="UNIDAD8">#REF!</definedName>
    <definedName name="UNIDAD80">#REF!</definedName>
    <definedName name="UNIDAD81">#REF!</definedName>
    <definedName name="UNIDAD82">#REF!</definedName>
    <definedName name="UNIDAD83">#REF!</definedName>
    <definedName name="UNIDAD84">#REF!</definedName>
    <definedName name="UNIDAD85">#REF!</definedName>
    <definedName name="UNIDAD86">#REF!</definedName>
    <definedName name="UNIDAD87">#REF!</definedName>
    <definedName name="UNIDAD88">#REF!</definedName>
    <definedName name="UNIDAD89">#REF!</definedName>
    <definedName name="UNIDAD9">#REF!</definedName>
    <definedName name="UNIDAD90">#REF!</definedName>
    <definedName name="UNIDAD91">#REF!</definedName>
    <definedName name="UNIDAD92">#REF!</definedName>
    <definedName name="UNIDAD93">#REF!</definedName>
    <definedName name="UNIDAD94">#REF!</definedName>
    <definedName name="UNIDAD95">#REF!</definedName>
    <definedName name="UNIDAD96">#REF!</definedName>
    <definedName name="UNIDAD97">#REF!</definedName>
    <definedName name="UNIDAD98">#REF!</definedName>
    <definedName name="UNIDAD99">#REF!</definedName>
    <definedName name="Unidades" localSheetId="3">{"";"un";"dos";"tres";"cuatro";"cinco";"seis";"siete";"ocho";"nueve"}</definedName>
    <definedName name="Unidades" localSheetId="56">{"";"un";"dos";"tres";"cuatro";"cinco";"seis";"siete";"ocho";"nueve"}</definedName>
    <definedName name="Unidades" localSheetId="57">{"";"un";"dos";"tres";"cuatro";"cinco";"seis";"siete";"ocho";"nueve"}</definedName>
    <definedName name="Unidades" localSheetId="58">{"";"un";"dos";"tres";"cuatro";"cinco";"seis";"siete";"ocho";"nueve"}</definedName>
    <definedName name="Unidades" localSheetId="0">#REF!</definedName>
    <definedName name="Unidades" localSheetId="4">{"";"un";"dos";"tres";"cuatro";"cinco";"seis";"siete";"ocho";"nueve"}</definedName>
    <definedName name="Unidades" localSheetId="1">#REF!</definedName>
    <definedName name="Unidades" localSheetId="10">#REF!</definedName>
    <definedName name="Unidades" localSheetId="2">#REF!</definedName>
    <definedName name="Unidades">{"";"un";"dos";"tres";"cuatro";"cinco";"seis";"siete";"ocho";"nueve"}</definedName>
    <definedName name="UNION_CANAL_PVC_AMAZONA">#REF!</definedName>
    <definedName name="UNION_DE_MECANICA_2">#REF!</definedName>
    <definedName name="UNION_DE_MECANICA_3">#REF!</definedName>
    <definedName name="UNION_DE_MECANICA_4">#REF!</definedName>
    <definedName name="UNION_DE_REPARACION_2__P.V.C">#REF!</definedName>
    <definedName name="UNION_DE_REPARACION_3">#REF!</definedName>
    <definedName name="UNION_DE_REPARACION_3__P.V.C">#REF!</definedName>
    <definedName name="UNION_DE_REPARACION_4">#REF!</definedName>
    <definedName name="UNION_P.V.C_1_2">#REF!</definedName>
    <definedName name="Union_Pres.._1">#REF!</definedName>
    <definedName name="Union_Pres.._1_11">#REF!</definedName>
    <definedName name="Union_Pres._1_2">#REF!</definedName>
    <definedName name="Union_Pres._1_2_11">#REF!</definedName>
    <definedName name="Union_Pres._3_4">#REF!</definedName>
    <definedName name="Union_Pres._3_4_11">#REF!</definedName>
    <definedName name="Union_PVC_presion_1" localSheetId="5">#REF!</definedName>
    <definedName name="Union_PVC_presion_1">#REF!</definedName>
    <definedName name="Union_PVC_presion_1_1_2">#REF!</definedName>
    <definedName name="Union_PVC_presion_1_1_4">#REF!</definedName>
    <definedName name="Union_PVC_presion_1_2">#REF!</definedName>
    <definedName name="Union_PVC_presion_2">#REF!</definedName>
    <definedName name="Union_PVC_presion_2_1_2">#REF!</definedName>
    <definedName name="Union_PVC_presion_3">#REF!</definedName>
    <definedName name="Union_PVC_presion_3_4">#REF!</definedName>
    <definedName name="Union_PVC_sanit_3">#REF!</definedName>
    <definedName name="Union_PVC_sanit_4">#REF!</definedName>
    <definedName name="Union_PVC_sanit_6">#REF!</definedName>
    <definedName name="Union_PVC_sanitaria_2">#REF!</definedName>
    <definedName name="Union_Sanit._2">#REF!</definedName>
    <definedName name="Union_Sanit._2_11">#REF!</definedName>
    <definedName name="Union_Sanit._3">#REF!</definedName>
    <definedName name="Union_Sanit._3_11">#REF!</definedName>
    <definedName name="Union_Sanit._4">#REF!</definedName>
    <definedName name="Union_Sanit._4_11">#REF!</definedName>
    <definedName name="Union_Sanit._6">#REF!</definedName>
    <definedName name="Union_Sanit._6_11">#REF!</definedName>
    <definedName name="UNION_Z">#REF!</definedName>
    <definedName name="Uniones_de_reparacion_4__RDE21">#REF!</definedName>
    <definedName name="Uniones_de_reparacion_6__RDE41">#REF!</definedName>
    <definedName name="Unit" hidden="1">#REF!</definedName>
    <definedName name="UNITARIO">#REF!</definedName>
    <definedName name="Unitarios">#REF!</definedName>
    <definedName name="Unitariosa">#REF!</definedName>
    <definedName name="units">#REF!</definedName>
    <definedName name="Universal_galv._3_4__Ý_1">#REF!</definedName>
    <definedName name="unj">#REF!</definedName>
    <definedName name="uno">#N/A</definedName>
    <definedName name="UNO___0">#REF!</definedName>
    <definedName name="UNO_1">#REF!</definedName>
    <definedName name="UNO_2">#REF!</definedName>
    <definedName name="Uñ">#REF!</definedName>
    <definedName name="Uo">#REF!</definedName>
    <definedName name="uoioñoñoñ">#REF!</definedName>
    <definedName name="UOUIV" localSheetId="10" hidden="1">{"TAB1",#N/A,TRUE,"GENERAL";"TAB2",#N/A,TRUE,"GENERAL";"TAB3",#N/A,TRUE,"GENERAL";"TAB4",#N/A,TRUE,"GENERAL";"TAB5",#N/A,TRUE,"GENERAL"}</definedName>
    <definedName name="UOUIV" localSheetId="2" hidden="1">{"TAB1",#N/A,TRUE,"GENERAL";"TAB2",#N/A,TRUE,"GENERAL";"TAB3",#N/A,TRUE,"GENERAL";"TAB4",#N/A,TRUE,"GENERAL";"TAB5",#N/A,TRUE,"GENERAL"}</definedName>
    <definedName name="UOUIV">#REF!</definedName>
    <definedName name="Up">#REF!</definedName>
    <definedName name="UPlanta">#REF!</definedName>
    <definedName name="Uq">#REF!</definedName>
    <definedName name="Ur">#REF!</definedName>
    <definedName name="uriel">#N/A</definedName>
    <definedName name="uryur" localSheetId="10" hidden="1">{"TAB1",#N/A,TRUE,"GENERAL";"TAB2",#N/A,TRUE,"GENERAL";"TAB3",#N/A,TRUE,"GENERAL";"TAB4",#N/A,TRUE,"GENERAL";"TAB5",#N/A,TRUE,"GENERAL"}</definedName>
    <definedName name="uryur" localSheetId="2" hidden="1">{"TAB1",#N/A,TRUE,"GENERAL";"TAB2",#N/A,TRUE,"GENERAL";"TAB3",#N/A,TRUE,"GENERAL";"TAB4",#N/A,TRUE,"GENERAL";"TAB5",#N/A,TRUE,"GENERAL"}</definedName>
    <definedName name="uryur">#REF!</definedName>
    <definedName name="US">#REF!</definedName>
    <definedName name="USC">#REF!</definedName>
    <definedName name="USD">#REF!</definedName>
    <definedName name="USO_RADIO">#REF!</definedName>
    <definedName name="UsoAguaenBloque">#REF!</definedName>
    <definedName name="USr">#REF!</definedName>
    <definedName name="USxCOL">#REF!</definedName>
    <definedName name="ut">#REF!</definedName>
    <definedName name="Ut_Un">#REF!</definedName>
    <definedName name="UTI">#REF!</definedName>
    <definedName name="UTIL">8%</definedName>
    <definedName name="UTILI">#REF!</definedName>
    <definedName name="Utilidad" localSheetId="5">#REF!</definedName>
    <definedName name="Utilidad">#REF!</definedName>
    <definedName name="UTILIDADES">#REF!</definedName>
    <definedName name="UtilidadMensual">#REF!</definedName>
    <definedName name="UtilidadObra" localSheetId="5">#REF!</definedName>
    <definedName name="UtilidadObra">#REF!</definedName>
    <definedName name="Utilidadrev" localSheetId="5">#REF!</definedName>
    <definedName name="Utilidadrev">#REF!</definedName>
    <definedName name="UTILIS">#REF!</definedName>
    <definedName name="UTL">#REF!</definedName>
    <definedName name="UTMAR">#REF!</definedName>
    <definedName name="UU">#REF!</definedName>
    <definedName name="UU.10">#REF!</definedName>
    <definedName name="UU.12">#REF!</definedName>
    <definedName name="UU.3">#REF!</definedName>
    <definedName name="UU.4">#REF!</definedName>
    <definedName name="UU.6">#REF!</definedName>
    <definedName name="UU.8">#REF!</definedName>
    <definedName name="uuu" localSheetId="10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>#REF!</definedName>
    <definedName name="uuuu" hidden="1">#REF!</definedName>
    <definedName name="UUUU2222">#REF!</definedName>
    <definedName name="uuuuo" localSheetId="10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>#REF!</definedName>
    <definedName name="uuuuuj" localSheetId="10" hidden="1">{"via1",#N/A,TRUE,"general";"via2",#N/A,TRUE,"general";"via3",#N/A,TRUE,"general"}</definedName>
    <definedName name="uuuuuj" localSheetId="2" hidden="1">{"via1",#N/A,TRUE,"general";"via2",#N/A,TRUE,"general";"via3",#N/A,TRUE,"general"}</definedName>
    <definedName name="uuuuuj">#REF!</definedName>
    <definedName name="uuuuutiyt">#REF!</definedName>
    <definedName name="uuuuuu">#REF!</definedName>
    <definedName name="uuuuuuuuuu">#REF!</definedName>
    <definedName name="Uv">#REF!</definedName>
    <definedName name="UVT_2012">#REF!</definedName>
    <definedName name="Uw">#REF!</definedName>
    <definedName name="uwkap" localSheetId="10" hidden="1">{"TAB1",#N/A,TRUE,"GENERAL";"TAB2",#N/A,TRUE,"GENERAL";"TAB3",#N/A,TRUE,"GENERAL";"TAB4",#N/A,TRUE,"GENERAL";"TAB5",#N/A,TRUE,"GENERAL"}</definedName>
    <definedName name="uwkap" localSheetId="2" hidden="1">{"TAB1",#N/A,TRUE,"GENERAL";"TAB2",#N/A,TRUE,"GENERAL";"TAB3",#N/A,TRUE,"GENERAL";"TAB4",#N/A,TRUE,"GENERAL";"TAB5",#N/A,TRUE,"GENERAL"}</definedName>
    <definedName name="uwkap">#REF!</definedName>
    <definedName name="uxd">#REF!</definedName>
    <definedName name="uy">#REF!</definedName>
    <definedName name="UYC">#REF!</definedName>
    <definedName name="uyiyiy" localSheetId="10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>#REF!</definedName>
    <definedName name="uytu" localSheetId="10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>#REF!</definedName>
    <definedName name="UYU">#REF!</definedName>
    <definedName name="uyur" localSheetId="10" hidden="1">{"via1",#N/A,TRUE,"general";"via2",#N/A,TRUE,"general";"via3",#N/A,TRUE,"general"}</definedName>
    <definedName name="uyur" localSheetId="2" hidden="1">{"via1",#N/A,TRUE,"general";"via2",#N/A,TRUE,"general";"via3",#N/A,TRUE,"general"}</definedName>
    <definedName name="uyur">#REF!</definedName>
    <definedName name="Uz">#REF!</definedName>
    <definedName name="V" localSheetId="0">#REF!</definedName>
    <definedName name="V" localSheetId="1">#REF!</definedName>
    <definedName name="V" localSheetId="9">#REF!</definedName>
    <definedName name="v">#REF!</definedName>
    <definedName name="V.j">#REF!</definedName>
    <definedName name="V.M.CV1_Moisture">#REF!</definedName>
    <definedName name="V.M.CV2_Al">#REF!</definedName>
    <definedName name="V.M.CV2_Co">#REF!</definedName>
    <definedName name="V.M.CV2_DryTonnes">#REF!</definedName>
    <definedName name="V.M.CV2_dtph">#REF!</definedName>
    <definedName name="V.M.CV2_Fe">#REF!</definedName>
    <definedName name="V.M.CV2_Mg">#REF!</definedName>
    <definedName name="V.M.CV2_Ni">#REF!</definedName>
    <definedName name="V.M.CV2_Si">#REF!</definedName>
    <definedName name="V.M.Mill_Availability">#REF!</definedName>
    <definedName name="V.M.Mill_Downtime">#REF!</definedName>
    <definedName name="V.M.Mill_DryTonnes">#REF!</definedName>
    <definedName name="V.M.Mill_DryTph">#REF!</definedName>
    <definedName name="V.M.Mill_PowerDraw">#REF!</definedName>
    <definedName name="V.M.Mill_PowerDrawPerTonne">#REF!</definedName>
    <definedName name="V.M.Mill_Uptime">#REF!</definedName>
    <definedName name="V.M.Mill_Utilization">#REF!</definedName>
    <definedName name="V.M.Mill_WetTonnes">#REF!</definedName>
    <definedName name="V.M.Mill_WetTph">#REF!</definedName>
    <definedName name="V.M.MillFeed_Al">#REF!</definedName>
    <definedName name="V.M.MillFeed_Co">#REF!</definedName>
    <definedName name="V.M.MillFeed_Fe">#REF!</definedName>
    <definedName name="V.M.MillFeed_Mg">#REF!</definedName>
    <definedName name="V.M.MillFeed_Ni">#REF!</definedName>
    <definedName name="V.M.MillFeed_Si">#REF!</definedName>
    <definedName name="V.M.MillH2O_Head">#REF!</definedName>
    <definedName name="V.M.MillH2O_Screen">#REF!</definedName>
    <definedName name="V.M.MillH2O_Total">#REF!</definedName>
    <definedName name="V.M.OreToStorage_Al">#REF!</definedName>
    <definedName name="V.M.OreToStorage_Co">#REF!</definedName>
    <definedName name="V.M.OreToStorage_DryTonnes">#REF!</definedName>
    <definedName name="V.M.OreToStorage_DryTph">#REF!</definedName>
    <definedName name="V.M.OreToStorage_Fe">#REF!</definedName>
    <definedName name="V.M.OreToStorage_Mg">#REF!</definedName>
    <definedName name="V.M.OreToStorage_Ni">#REF!</definedName>
    <definedName name="V.M.OreToStorage_PulpDensity">#REF!</definedName>
    <definedName name="V.M.OreToStorage_PulpYieldStress">#REF!</definedName>
    <definedName name="V.M.OreToStorage_Si">#REF!</definedName>
    <definedName name="V.M.OreToStorage_Volume">#REF!</definedName>
    <definedName name="V.M.OreToStorage_VolumePerHr">#REF!</definedName>
    <definedName name="V.Y.CV1_Moisture">#REF!</definedName>
    <definedName name="V.Y.CV2_Al">#REF!</definedName>
    <definedName name="V.Y.CV2_Co">#REF!</definedName>
    <definedName name="V.Y.CV2_DryTonnes">#REF!</definedName>
    <definedName name="V.Y.CV2_dtph">#REF!</definedName>
    <definedName name="V.Y.CV2_Fe">#REF!</definedName>
    <definedName name="V.Y.CV2_Mg">#REF!</definedName>
    <definedName name="V.Y.CV2_Ni">#REF!</definedName>
    <definedName name="V.Y.CV2_Si">#REF!</definedName>
    <definedName name="V.Y.Mill_Availability">#REF!</definedName>
    <definedName name="V.Y.Mill_Downtime">#REF!</definedName>
    <definedName name="V.Y.Mill_DryTonnes">#REF!</definedName>
    <definedName name="V.Y.Mill_DryTph">#REF!</definedName>
    <definedName name="V.Y.Mill_PowerDraw">#REF!</definedName>
    <definedName name="V.Y.Mill_PowerDrawPerTonne">#REF!</definedName>
    <definedName name="V.Y.Mill_Uptime">#REF!</definedName>
    <definedName name="V.Y.Mill_Utilization">#REF!</definedName>
    <definedName name="V.Y.Mill_WetTonnes">#REF!</definedName>
    <definedName name="V.Y.Mill_WetTph">#REF!</definedName>
    <definedName name="V.Y.MillFeed_Al">#REF!</definedName>
    <definedName name="V.Y.MillFeed_Co">#REF!</definedName>
    <definedName name="V.Y.MillFeed_Fe">#REF!</definedName>
    <definedName name="V.Y.MillFeed_Mg">#REF!</definedName>
    <definedName name="V.Y.MillFeed_Ni">#REF!</definedName>
    <definedName name="V.Y.MillFeed_Si">#REF!</definedName>
    <definedName name="V.Y.MillH2O_Head">#REF!</definedName>
    <definedName name="V.Y.MillH2O_Screen">#REF!</definedName>
    <definedName name="V.Y.MillH2O_Total">#REF!</definedName>
    <definedName name="V.Y.OreToStorage_Al">#REF!</definedName>
    <definedName name="V.Y.OreToStorage_Co">#REF!</definedName>
    <definedName name="V.Y.OreToStorage_DryTonnes">#REF!</definedName>
    <definedName name="V.Y.OreToStorage_DryTph">#REF!</definedName>
    <definedName name="V.Y.OreToStorage_Fe">#REF!</definedName>
    <definedName name="V.Y.OreToStorage_Mg">#REF!</definedName>
    <definedName name="V.Y.OreToStorage_Ni">#REF!</definedName>
    <definedName name="V.Y.OreToStorage_PulpDensity">#REF!</definedName>
    <definedName name="V.Y.OreToStorage_PulpYieldStress">#REF!</definedName>
    <definedName name="V.Y.OreToStorage_Si">#REF!</definedName>
    <definedName name="V.Y.OreToStorage_Volume">#REF!</definedName>
    <definedName name="V.Y.OreToStorage_VolumePerHr">#REF!</definedName>
    <definedName name="V_1___2.7x1.966___Plano_de_Detalle_No._A_159">#REF!</definedName>
    <definedName name="V_10___1.8x6.9___Plano_de_Detalle_No._A_161">#REF!</definedName>
    <definedName name="V_11___2x1.9___Plano_de_Detalle_No._A_161">#REF!</definedName>
    <definedName name="V_12___1.2x1.5___Plano_de_Detalle_No._A_161">#REF!</definedName>
    <definedName name="V_13___1.8x4.4___Plano_de_Detalle_No._A_161">#REF!</definedName>
    <definedName name="V_14___1.8x6.7___Plano_de_Detalle_No._A_162">#REF!</definedName>
    <definedName name="V_15___1.8x6.8___Plano_de_Detalle_No._A_162">#REF!</definedName>
    <definedName name="V_16___1.2x0.9___Plano_de_Detalle_No._A_161">#REF!</definedName>
    <definedName name="V_17___2.7x0.525___Plano_de_Detalle_No._A_162">#REF!</definedName>
    <definedName name="V_18___1.8x2___Plano_de_Detalle_No._A_162">#REF!</definedName>
    <definedName name="V_18´___1.8x2.1___Plano_de_Detalle_No._A_162">#REF!</definedName>
    <definedName name="V_19___4.95x14.352___Plano_de_Detalle_No._A_163">#REF!</definedName>
    <definedName name="V_2___1.8x6.75___Plano_de_Detalle_No._A_159">#REF!</definedName>
    <definedName name="V_20___4.4x4.82___Plano_de_Detalle_No._A_164">#REF!</definedName>
    <definedName name="V_21___2.2x4.82___Plano_de_Detalle_No._A_164">#REF!</definedName>
    <definedName name="V_21´___2.75x4.82___Plano_de_Detalle_No._A_164">#REF!</definedName>
    <definedName name="V_22___2.05x2.05___Plano_de_Detalle_No._A_162">#REF!</definedName>
    <definedName name="V_23___2.05x1.9___Plano_de_Detalle_No._A_162">#REF!</definedName>
    <definedName name="V_23´___2.05x1.975___Plano_de_Detalle_No._A_162">#REF!</definedName>
    <definedName name="V_24___2.7x6.426___Plano_de_Detalle_No._A_165">#REF!</definedName>
    <definedName name="V_25___2.7x3.15___Plano_de_Detalle_No._A_165">#REF!</definedName>
    <definedName name="V_26___2.7x4.35___Plano_de_Detalle_No._A_165">#REF!</definedName>
    <definedName name="V_27___0.45x4.65___Plano_de_Detalle_No._A_166">#REF!</definedName>
    <definedName name="V_28___0.45x6.975___Plano_de_Detalle_No._A_166">#REF!</definedName>
    <definedName name="V_29___2.7x1.8___Plano_de_Detalle_No._A_166">#REF!</definedName>
    <definedName name="V_3___1.2x1.2___Plano_de_Detalle_No._A_159">#REF!</definedName>
    <definedName name="V_30___1.8x1.95___Plano_de_Detalle_No._A_166">#REF!</definedName>
    <definedName name="V_31___2x7.2___Plano_de_Detalle_No._A_167">#REF!</definedName>
    <definedName name="V_32___2.7x1.25___Plano_de_Detalle_No._A_166">#REF!</definedName>
    <definedName name="V_4___1.8x9___Plano_de_Detalle_No._A_160">#REF!</definedName>
    <definedName name="V_5___1.8x4.65___Plano_de_Detalle_No._A_160">#REF!</definedName>
    <definedName name="V_6___1.8x2.85___Plano_de_Detalle_No._A_160">#REF!</definedName>
    <definedName name="V_7___1.8x2.25___Plano_de_Detalle_No._A_160">#REF!</definedName>
    <definedName name="V_8___1.8x9___Plano_de_Detalle_No._A_160">#REF!</definedName>
    <definedName name="V_8´___1.8x9___Plano_de_Detalle_No._A_160">#REF!</definedName>
    <definedName name="V_9___1.8x1.05___Plano_de_Detalle_No._A_160">#REF!</definedName>
    <definedName name="Va">#REF!</definedName>
    <definedName name="VACON">#REF!</definedName>
    <definedName name="vagsfg">#REF!</definedName>
    <definedName name="VAL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cal">#REF!</definedName>
    <definedName name="VALDES">#REF!</definedName>
    <definedName name="valen">#REF!</definedName>
    <definedName name="valhati">#REF!</definedName>
    <definedName name="VALIDEZ">#REF!</definedName>
    <definedName name="VALLA_2_3_MTS_CON_3_CERCHAS">#REF!</definedName>
    <definedName name="Valla_Informativa_Licencia_2.00X1.00">#REF!</definedName>
    <definedName name="VALLE">#REF!</definedName>
    <definedName name="VALNG">#REF!</definedName>
    <definedName name="VALOR">#REF!</definedName>
    <definedName name="valor_consumibles">#REF!</definedName>
    <definedName name="valor_cuadrilla">#REF!</definedName>
    <definedName name="valor_equipos">#REF!</definedName>
    <definedName name="VALOR_KILO">#REF!</definedName>
    <definedName name="valor_nomina1">#REF!</definedName>
    <definedName name="valor_nomina2">#REF!</definedName>
    <definedName name="valor_nomina3">#REF!</definedName>
    <definedName name="Valor_Total">#REF!</definedName>
    <definedName name="valor1">#REF!</definedName>
    <definedName name="VALOR1222">#REF!</definedName>
    <definedName name="valor2">#REF!</definedName>
    <definedName name="valor200">#REF!</definedName>
    <definedName name="VALOR3">#REF!</definedName>
    <definedName name="valor3000">#REF!</definedName>
    <definedName name="valor4">#REF!</definedName>
    <definedName name="VALOR55">#REF!</definedName>
    <definedName name="Valoracion">#REF!</definedName>
    <definedName name="VALORACIÓN">#REF!</definedName>
    <definedName name="valorcal">#REF!</definedName>
    <definedName name="ValorCto">#REF!</definedName>
    <definedName name="ValorEjecutado">#REF!</definedName>
    <definedName name="Valorepm1">#REF!</definedName>
    <definedName name="VALORES">#REF!</definedName>
    <definedName name="Valores_especificados" localSheetId="3">IF(Importe_del_préstamo*Tasa_de_interés*Años_préstamo*Inicio_prestamo&gt;0,1,0)</definedName>
    <definedName name="Valores_especificados" localSheetId="56">IF(Importe_del_préstamo*Tasa_de_interés*Años_préstamo*Inicio_prestamo&gt;0,1,0)</definedName>
    <definedName name="Valores_especificados" localSheetId="57">IF([0]!Importe_del_préstamo*[0]!Tasa_de_interés*[0]!Años_préstamo*[0]!Inicio_prestamo&gt;0,1,0)</definedName>
    <definedName name="Valores_especificados" localSheetId="58">IF([0]!Importe_del_préstamo*[0]!Tasa_de_interés*[0]!Años_préstamo*[0]!Inicio_prestamo&gt;0,1,0)</definedName>
    <definedName name="Valores_especificados" localSheetId="4">IF([0]!Importe_del_préstamo*[0]!Tasa_de_interés*[0]!Años_préstamo*[0]!Inicio_prestamo&gt;0,1,0)</definedName>
    <definedName name="Valores_especificados" localSheetId="1">IF(Importe_del_préstamo*Tasa_de_interés*Años_préstamo*Inicio_prestamo&gt;0,1,0)</definedName>
    <definedName name="Valores_especificados" localSheetId="5">IF(Importe_del_préstamo*Tasa_de_interés*Años_préstamo*Presta!Inicio_prestamo&gt;0,1,0)</definedName>
    <definedName name="Valores_especificados" localSheetId="10">IF(Importe_del_préstamo*Tasa_de_interés*Años_préstamo*Inicio_prestamo&gt;0,1,0)</definedName>
    <definedName name="Valores_especificados" localSheetId="2">IF([0]!Importe_del_préstamo*[0]!Tasa_de_interés*[0]!Años_préstamo*[0]!Inicio_prestamo&gt;0,1,0)</definedName>
    <definedName name="Valores_especificados">IF(Importe_del_préstamo*Tasa_de_interés*Años_préstamo*Inicio_prestamo&gt;0,1,0)</definedName>
    <definedName name="ValoresCanon">#REF!</definedName>
    <definedName name="ValoresIva">#REF!</definedName>
    <definedName name="ValorFuturoFcro">#REF!</definedName>
    <definedName name="ValorImpuestoTimbre">#REF!</definedName>
    <definedName name="ValorProyecto">#REF!</definedName>
    <definedName name="ValorRecursosComprometidos">#REF!</definedName>
    <definedName name="ValorTerreno">#REF!</definedName>
    <definedName name="ValorTotConsultoria" localSheetId="5">#REF!</definedName>
    <definedName name="ValorTotConsultoria">#REF!</definedName>
    <definedName name="ValorUnitActual">#REF!</definedName>
    <definedName name="Values_Entered" localSheetId="10">IF(Loan_Amount*Interest_Rate*Loan_Years*Loan_Start&gt;0,1,0)</definedName>
    <definedName name="Values_Entered" localSheetId="2">IF([0]!Loan_Amount*[0]!Interest_Rate*[0]!Loan_Years*[0]!Loan_Start&gt;0,1,0)</definedName>
    <definedName name="Values_Entered">#N/A</definedName>
    <definedName name="Values_Entered_1" localSheetId="10">#N/A</definedName>
    <definedName name="Values_Entered_1" localSheetId="2">#N/A</definedName>
    <definedName name="Values_Entered_1">#REF!</definedName>
    <definedName name="Values_Entered_2" localSheetId="10">#N/A</definedName>
    <definedName name="Values_Entered_2" localSheetId="2">#N/A</definedName>
    <definedName name="Values_Entered_2">#REF!</definedName>
    <definedName name="VALV10">#REF!</definedName>
    <definedName name="VALV12">#REF!</definedName>
    <definedName name="VALV4">#REF!</definedName>
    <definedName name="VALV6">#REF!</definedName>
    <definedName name="VALV8">#REF!</definedName>
    <definedName name="VALVC12">#REF!</definedName>
    <definedName name="VALVC6">#REF!</definedName>
    <definedName name="Valvula_1">#REF!</definedName>
    <definedName name="Valvula_1_2">#REF!</definedName>
    <definedName name="Valvula_2">#REF!</definedName>
    <definedName name="Valvula_3">#REF!</definedName>
    <definedName name="Valvula_4">#REF!</definedName>
    <definedName name="Valvula_6">#REF!</definedName>
    <definedName name="Válvula_compuerta_1">#REF!</definedName>
    <definedName name="Válvula_compuerta_1_2">#REF!</definedName>
    <definedName name="Válvula_compuerta_2">#REF!</definedName>
    <definedName name="Válvula_compuerta_3_4">#REF!</definedName>
    <definedName name="VALVULA_DE_COMPUERTA_2__SELLO_ELASTICO_Y_VNA_CON_CUADRANTE">#REF!</definedName>
    <definedName name="VALVULA_DE_COMPUERTA_3__BxB_CON_RUEDA_MECANICA">#REF!</definedName>
    <definedName name="VALVULA_DE_COMPUERTA_3__SELLO_ELASTICO_Y_VNA_CON_CUADRANTE">#REF!</definedName>
    <definedName name="VALVULA_DE_COMPUERTA_4__SELLO_ELASTICO_Y_VNA_CON_CUADRANTE">#REF!</definedName>
    <definedName name="VALVULA_DE_NO_RETORNO_CHEQUE__3__PARA_TRABAJAR_HORIZONTALMENTE_B_x_B">#REF!</definedName>
    <definedName name="VALVULA_DE_NO_RETORNO_CHEQUE__4__PARA_TRABAJAR_HORIZONTALMENTE_B_x_B">#REF!</definedName>
    <definedName name="válvula_de_paso_diám._1_2_pg">#REF!</definedName>
    <definedName name="Valvula_de_Paso_Directo_125_PSIG_Vapor__200_PSIG_Agua_1">#REF!</definedName>
    <definedName name="Valvula_de_Paso_Directo_125_PSIG_Vapor__200_PSIG_Agua_1_1_2">#REF!</definedName>
    <definedName name="Valvula_de_Paso_Directo_125_PSIG_Vapor__200_PSIG_Agua_1_1_4">#REF!</definedName>
    <definedName name="Valvula_de_Paso_Directo_125_PSIG_Vapor__200_PSIG_Agua_1_2">#REF!</definedName>
    <definedName name="Valvula_de_Paso_Directo_125_PSIG_Vapor__200_PSIG_Agua_2">#REF!</definedName>
    <definedName name="Valvula_de_Paso_Directo_125_PSIG_Vapor__200_PSIG_Agua_2_1_2">#REF!</definedName>
    <definedName name="Valvula_de_Paso_Directo_125_PSIG_Vapor__200_PSIG_Agua_3">#REF!</definedName>
    <definedName name="Valvula_de_Paso_Directo_125_PSIG_Vapor__200_PSIG_Agua_3_4">#REF!</definedName>
    <definedName name="Valvula_de_Purga_de_6">#REF!</definedName>
    <definedName name="Valvula_de_regulacion">#REF!</definedName>
    <definedName name="Valvula_de_Vastago_Ascendente_Cuerpo_en_Hierro_1">#REF!</definedName>
    <definedName name="Valvula_de_Vastago_Ascendente_Cuerpo_en_Hierro_3">#REF!</definedName>
    <definedName name="Válvula_flotador_1_2">#REF!</definedName>
    <definedName name="Válvula_flotador_3_4">#REF!</definedName>
    <definedName name="Valvula_pozuelo_lavadero">#REF!</definedName>
    <definedName name="Válvula_retención_1_2">#REF!</definedName>
    <definedName name="Válvula_retención_2">#REF!</definedName>
    <definedName name="Válvula_retención_3_4">#REF!</definedName>
    <definedName name="VALVULACH8">#REF!</definedName>
    <definedName name="Válvulas">#REF!</definedName>
    <definedName name="Valvulas_de_1_2">#REF!</definedName>
    <definedName name="Valvulas_de_3_4">#REF!</definedName>
    <definedName name="Valvulas_de_Pie_Bronce_1">#REF!</definedName>
    <definedName name="Valvulas_de_Pie_Bronce_2">#REF!</definedName>
    <definedName name="Valvulas_de_Pie_Bronce_3">#REF!</definedName>
    <definedName name="VAML">#REF!</definedName>
    <definedName name="Var">#REF!</definedName>
    <definedName name="Vara_de_clavo">#REF!</definedName>
    <definedName name="Vara_de_corredor">#REF!</definedName>
    <definedName name="VARENGA_4_cm_X_2_cm__L__2_m">#REF!</definedName>
    <definedName name="VarEquip">#REF!</definedName>
    <definedName name="variables" localSheetId="0">#REF!</definedName>
    <definedName name="variables" localSheetId="1">#REF!</definedName>
    <definedName name="variables" localSheetId="5">#REF!</definedName>
    <definedName name="variables">"#REF!"</definedName>
    <definedName name="variables_1">"#REF!"</definedName>
    <definedName name="variables_2">"#REF!"</definedName>
    <definedName name="variables_3">"#REF!"</definedName>
    <definedName name="variables_4">"#REF!"</definedName>
    <definedName name="variables_5">"#REF!"</definedName>
    <definedName name="variacion">#REF!</definedName>
    <definedName name="VARIACION1">#REF!</definedName>
    <definedName name="Varilla_5_8_cuadrada" localSheetId="5">#REF!</definedName>
    <definedName name="Varilla_5_8_cuadrada">#REF!</definedName>
    <definedName name="Varilla_7mm._60.000_psi">#REF!</definedName>
    <definedName name="Varilla_Cooperweld_5_8">#REF!</definedName>
    <definedName name="Varilla_cooperwell_24">#REF!</definedName>
    <definedName name="Varilla_cuadrada_1">#REF!</definedName>
    <definedName name="Varilla_cuadrada_3_8">#REF!</definedName>
    <definedName name="Varilla_de_1_2_y_3_8_A_37">#REF!</definedName>
    <definedName name="VARILLA_DE_COBRE_COBRE_5_8__X_2_40_MTS">#REF!</definedName>
    <definedName name="Varilla_de_couperwell">#REF!</definedName>
    <definedName name="Varilla_de_couperwell_11">#REF!</definedName>
    <definedName name="VARILLA1">#REF!</definedName>
    <definedName name="Varios">#REF!</definedName>
    <definedName name="Varios2">#REF!</definedName>
    <definedName name="VarRange">#REF!</definedName>
    <definedName name="Varsol">#REF!</definedName>
    <definedName name="Vasera_c_royal_corona_625">#REF!</definedName>
    <definedName name="VAT">#REF!</definedName>
    <definedName name="vaton">#REF!</definedName>
    <definedName name="vb">#REF!</definedName>
    <definedName name="vbvbvbvb" localSheetId="10" hidden="1">{"TAB1",#N/A,TRUE,"GENERAL";"TAB2",#N/A,TRUE,"GENERAL";"TAB3",#N/A,TRUE,"GENERAL";"TAB4",#N/A,TRUE,"GENERAL";"TAB5",#N/A,TRUE,"GENERAL"}</definedName>
    <definedName name="vbvbvbvb" localSheetId="2" hidden="1">{"TAB1",#N/A,TRUE,"GENERAL";"TAB2",#N/A,TRUE,"GENERAL";"TAB3",#N/A,TRUE,"GENERAL";"TAB4",#N/A,TRUE,"GENERAL";"TAB5",#N/A,TRUE,"GENERAL"}</definedName>
    <definedName name="vbvbvbvb">#REF!</definedName>
    <definedName name="vc">#REF!</definedName>
    <definedName name="vck">#REF!</definedName>
    <definedName name="vct">#REF!</definedName>
    <definedName name="vcvvc" localSheetId="1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>#REF!</definedName>
    <definedName name="vd">#REF!</definedName>
    <definedName name="VDCJK" localSheetId="56" hidden="1">{"TAB1",#N/A,TRUE,"GENERAL";"TAB2",#N/A,TRUE,"GENERAL";"TAB3",#N/A,TRUE,"GENERAL";"TAB4",#N/A,TRUE,"GENERAL";"TAB5",#N/A,TRUE,"GENERAL"}</definedName>
    <definedName name="VDCJK" localSheetId="57" hidden="1">{"TAB1",#N/A,TRUE,"GENERAL";"TAB2",#N/A,TRUE,"GENERAL";"TAB3",#N/A,TRUE,"GENERAL";"TAB4",#N/A,TRUE,"GENERAL";"TAB5",#N/A,TRUE,"GENERAL"}</definedName>
    <definedName name="VDCJK" localSheetId="58" hidden="1">{"TAB1",#N/A,TRUE,"GENERAL";"TAB2",#N/A,TRUE,"GENERAL";"TAB3",#N/A,TRUE,"GENERAL";"TAB4",#N/A,TRUE,"GENERAL";"TAB5",#N/A,TRUE,"GENERAL"}</definedName>
    <definedName name="VDCJK" hidden="1">{"TAB1",#N/A,TRUE,"GENERAL";"TAB2",#N/A,TRUE,"GENERAL";"TAB3",#N/A,TRUE,"GENERAL";"TAB4",#N/A,TRUE,"GENERAL";"TAB5",#N/A,TRUE,"GENERAL"}</definedName>
    <definedName name="vdfvuio" localSheetId="10" hidden="1">{"via1",#N/A,TRUE,"general";"via2",#N/A,TRUE,"general";"via3",#N/A,TRUE,"general"}</definedName>
    <definedName name="vdfvuio" localSheetId="2" hidden="1">{"via1",#N/A,TRUE,"general";"via2",#N/A,TRUE,"general";"via3",#N/A,TRUE,"general"}</definedName>
    <definedName name="vdfvuio">#REF!</definedName>
    <definedName name="vdsvnj" localSheetId="10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>#REF!</definedName>
    <definedName name="VE">#REF!</definedName>
    <definedName name="VEHICULOS">#REF!</definedName>
    <definedName name="VENDOR_ID">#REF!</definedName>
    <definedName name="Vendor_name">#REF!</definedName>
    <definedName name="vendor_name2">#REF!</definedName>
    <definedName name="Vent_en_Al_y_vid_pers._SS" localSheetId="5">#REF!</definedName>
    <definedName name="Vent_en_Al_y_vid_pers._SS">#REF!</definedName>
    <definedName name="Vent_en_Al_y_vidrio_3831">#REF!</definedName>
    <definedName name="Vent_en_reja_hierr._forj.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Aiu">#REF!</definedName>
    <definedName name="ventana.lamina125">#REF!</definedName>
    <definedName name="ventana.lamina45">#REF!</definedName>
    <definedName name="Ventana_Al__V1__en_obra">#REF!</definedName>
    <definedName name="Ventana_Al__V2__en_obra">#REF!</definedName>
    <definedName name="Ventana_Al__V3__en_obra">#REF!</definedName>
    <definedName name="Ventana_Al__V4__en_obra">#REF!</definedName>
    <definedName name="Ventana_Al__V5__en_obra">#REF!</definedName>
    <definedName name="Ventana_Al__V6__en_obra">#REF!</definedName>
    <definedName name="Ventana_de_aluminio">#REF!</definedName>
    <definedName name="VENTANA_EN_LAMINA_CALIBRE_18">#REF!</definedName>
    <definedName name="VENTANAS">#REF!</definedName>
    <definedName name="VENTANATOT">#REF!</definedName>
    <definedName name="VENTANATOT_11">#REF!</definedName>
    <definedName name="Ventanería_en_aluminio">#REF!</definedName>
    <definedName name="Ventanería_en_aluminio_11">#REF!</definedName>
    <definedName name="Ventilador_de_muro">#REF!</definedName>
    <definedName name="Ventilador_de_muro_11">#REF!</definedName>
    <definedName name="Ventilador_de_techo">#REF!</definedName>
    <definedName name="VENTOSAS_PARA_INSTALACION_EN_TUBERIA_DE_3">#REF!</definedName>
    <definedName name="Venture">#REF!</definedName>
    <definedName name="VentureNJA">#REF!</definedName>
    <definedName name="venven">#REF!</definedName>
    <definedName name="Verifier">#REF!</definedName>
    <definedName name="VERSION">#REF!</definedName>
    <definedName name="Version4OK" localSheetId="3" hidden="1">{"Datos de las Curvas",#N/A,TRUE,"TABLA-CALCULOS"}</definedName>
    <definedName name="Version4OK" localSheetId="56" hidden="1">{"Datos de las Curvas",#N/A,TRUE,"TABLA-CALCULOS"}</definedName>
    <definedName name="Version4OK" localSheetId="57" hidden="1">{"Datos de las Curvas",#N/A,TRUE,"TABLA-CALCULOS"}</definedName>
    <definedName name="Version4OK" localSheetId="58" hidden="1">{"Datos de las Curvas",#N/A,TRUE,"TABLA-CALCULOS"}</definedName>
    <definedName name="Version4OK" localSheetId="0" hidden="1">{"Datos de las Curvas",#N/A,TRUE,"TABLA-CALCULOS"}</definedName>
    <definedName name="Version4OK" localSheetId="4" hidden="1">{"Datos de las Curvas",#N/A,TRUE,"TABLA-CALCULOS"}</definedName>
    <definedName name="Version4OK" localSheetId="1" hidden="1">{"Datos de las Curvas",#N/A,TRUE,"TABLA-CALCULOS"}</definedName>
    <definedName name="Version4OK" localSheetId="5" hidden="1">{"Datos de las Curvas",#N/A,TRUE,"TABLA-CALCULOS"}</definedName>
    <definedName name="Version4OK" localSheetId="10" hidden="1">{"Datos de las Curvas",#N/A,TRUE,"TABLA-CALCULOS"}</definedName>
    <definedName name="Version4OK" localSheetId="2" hidden="1">{"Datos de las Curvas",#N/A,TRUE,"TABLA-CALCULOS"}</definedName>
    <definedName name="Version4OK" hidden="1">{"Datos de las Curvas",#N/A,TRUE,"TABLA-CALCULOS"}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localSheetId="10" hidden="1">{"via1",#N/A,TRUE,"general";"via2",#N/A,TRUE,"general";"via3",#N/A,TRUE,"general"}</definedName>
    <definedName name="vfbgnhyt" localSheetId="2" hidden="1">{"via1",#N/A,TRUE,"general";"via2",#N/A,TRUE,"general";"via3",#N/A,TRUE,"general"}</definedName>
    <definedName name="vfbgnhyt">#REF!</definedName>
    <definedName name="VFFVFV">#REF!</definedName>
    <definedName name="vfggchbh">#REF!</definedName>
    <definedName name="vfgtfgvfgv">#REF!</definedName>
    <definedName name="vfh">#REF!</definedName>
    <definedName name="vfn">#REF!</definedName>
    <definedName name="VFR">#REF!</definedName>
    <definedName name="vfvdv" localSheetId="10" hidden="1">{"TAB1",#N/A,TRUE,"GENERAL";"TAB2",#N/A,TRUE,"GENERAL";"TAB3",#N/A,TRUE,"GENERAL";"TAB4",#N/A,TRUE,"GENERAL";"TAB5",#N/A,TRUE,"GENERAL"}</definedName>
    <definedName name="vfvdv" localSheetId="2" hidden="1">{"TAB1",#N/A,TRUE,"GENERAL";"TAB2",#N/A,TRUE,"GENERAL";"TAB3",#N/A,TRUE,"GENERAL";"TAB4",#N/A,TRUE,"GENERAL";"TAB5",#N/A,TRUE,"GENERAL"}</definedName>
    <definedName name="vfvdv">#REF!</definedName>
    <definedName name="vfvf" localSheetId="10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>#REF!</definedName>
    <definedName name="vg">#REF!</definedName>
    <definedName name="Vh">#REF!</definedName>
    <definedName name="VI" localSheetId="0">#REF!</definedName>
    <definedName name="VI" localSheetId="1">#REF!</definedName>
    <definedName name="VI">#REF!</definedName>
    <definedName name="via" localSheetId="0">#REF!</definedName>
    <definedName name="via" localSheetId="1">#REF!</definedName>
    <definedName name="via">"#REF!"</definedName>
    <definedName name="via_1">"#REF!"</definedName>
    <definedName name="via_2">"#REF!"</definedName>
    <definedName name="Viajes" localSheetId="5">#REF!</definedName>
    <definedName name="Viajes">#REF!</definedName>
    <definedName name="VIAP">#REF!</definedName>
    <definedName name="VIAS">#REF!</definedName>
    <definedName name="VIATICOS">#REF!</definedName>
    <definedName name="VIBRA">#REF!</definedName>
    <definedName name="VIBRA_11">#REF!</definedName>
    <definedName name="VIBRADOR">#REF!</definedName>
    <definedName name="Vibrador_a_Gasolina">#REF!</definedName>
    <definedName name="VIBRADOR_DE_CONCRETO">#REF!</definedName>
    <definedName name="Vibrador_para_concreto_Semco">#REF!</definedName>
    <definedName name="Vibrador_para_concreto_Semco_11">#REF!</definedName>
    <definedName name="vibro">#REF!</definedName>
    <definedName name="Vibrocompactador_a_gasolina">#REF!</definedName>
    <definedName name="Vibrocompactador_IngersollRandSD70D">#REF!</definedName>
    <definedName name="Vibrocompactador_IngersollRandSD70D_11">#REF!</definedName>
    <definedName name="Vibrocompactador_IngersollRandSX17">#REF!</definedName>
    <definedName name="Vibrocompactador_IngersollRandSX17_11">#REF!</definedName>
    <definedName name="VICEP_DIRECC">#REF!</definedName>
    <definedName name="VIDRIO_4MM">#REF!</definedName>
    <definedName name="Vidrio_5mm">#REF!</definedName>
    <definedName name="Vidrio_5mm_11">#REF!</definedName>
    <definedName name="Vidrio_crist_biselado_6mm">#REF!</definedName>
    <definedName name="Vidrio_transparente_5mm.">#REF!</definedName>
    <definedName name="VIDRIO4">#REF!</definedName>
    <definedName name="viejo">#REF!</definedName>
    <definedName name="viga.amarre3000">#REF!</definedName>
    <definedName name="viga.muro3000">#REF!</definedName>
    <definedName name="VIGACI">#REF!</definedName>
    <definedName name="VIGACI_11">#REF!</definedName>
    <definedName name="VIGASUPERIOR">#REF!</definedName>
    <definedName name="VIGASUPERIOR_11">#REF!</definedName>
    <definedName name="VIGAT30X30">#REF!</definedName>
    <definedName name="VIGAT30X30_11">#REF!</definedName>
    <definedName name="VIGAT45X30">#REF!</definedName>
    <definedName name="VIGAT45X30_11">#REF!</definedName>
    <definedName name="VigenciaDolares">#REF!</definedName>
    <definedName name="VigenciaPesos">#REF!</definedName>
    <definedName name="VIGFUTURA">#REF!</definedName>
    <definedName name="VII" localSheetId="0">#REF!</definedName>
    <definedName name="VII" localSheetId="1">#REF!</definedName>
    <definedName name="VII">#REF!</definedName>
    <definedName name="VIJES">#REF!</definedName>
    <definedName name="villa">#REF!</definedName>
    <definedName name="VINILO">#REF!</definedName>
    <definedName name="vinilo.interior">#REF!</definedName>
    <definedName name="Vinilo_Gris_Basalto">#REF!</definedName>
    <definedName name="Vinilo_tipo_1">#REF!</definedName>
    <definedName name="Vinilo_tipo_1_11">#REF!</definedName>
    <definedName name="VINILO_TIPO_1_INTERIORES___EXTRERIORES">#REF!</definedName>
    <definedName name="VINILOTOT">#REF!</definedName>
    <definedName name="VINILOTOT_11">#REF!</definedName>
    <definedName name="Viniltex">#REF!</definedName>
    <definedName name="Viniltex_blanco">#REF!</definedName>
    <definedName name="Vinisol_1.6_mm">#REF!</definedName>
    <definedName name="Vinisol_Trafico_2.8">#REF!</definedName>
    <definedName name="viscosidad">#REF!</definedName>
    <definedName name="visión">#REF!</definedName>
    <definedName name="visión_1">#REF!</definedName>
    <definedName name="visión_2">#REF!</definedName>
    <definedName name="Visor_de_puerta">#REF!</definedName>
    <definedName name="Visor_de_puerta_11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J">#REF!,#REF!,#REF!,#REF!,#REF!,#REF!,#REF!</definedName>
    <definedName name="vk" localSheetId="10" hidden="1">{"via1",#N/A,TRUE,"general";"via2",#N/A,TRUE,"general";"via3",#N/A,TRUE,"general"}</definedName>
    <definedName name="vk" localSheetId="2" hidden="1">{"via1",#N/A,TRUE,"general";"via2",#N/A,TRUE,"general";"via3",#N/A,TRUE,"general"}</definedName>
    <definedName name="vk">#REF!</definedName>
    <definedName name="VL1ADES">#REF!</definedName>
    <definedName name="VL1AEMP">#REF!</definedName>
    <definedName name="VL1AGRAVA">#REF!</definedName>
    <definedName name="VL1AIMP">#REF!</definedName>
    <definedName name="VL1AL">#REF!</definedName>
    <definedName name="VL1BORD">#REF!</definedName>
    <definedName name="VL1CARC">#REF!</definedName>
    <definedName name="VL1CUN">#REF!</definedName>
    <definedName name="VL1RELLENO">#REF!</definedName>
    <definedName name="VL1VPLACA">#REF!</definedName>
    <definedName name="VL2AEMP">#REF!</definedName>
    <definedName name="VL2AIMP">#REF!</definedName>
    <definedName name="VL2AL">#REF!</definedName>
    <definedName name="VL2AP">#REF!</definedName>
    <definedName name="VL2BORD">#REF!</definedName>
    <definedName name="VL2CARC">#REF!</definedName>
    <definedName name="VL2CUN">#REF!</definedName>
    <definedName name="VL2DES">#REF!</definedName>
    <definedName name="VL2GRAVA">#REF!</definedName>
    <definedName name="VL2RELLENO">#REF!</definedName>
    <definedName name="vm">#REF!</definedName>
    <definedName name="vnbvxb" localSheetId="10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>#REF!</definedName>
    <definedName name="VNVBN" localSheetId="10" hidden="1">{"TAB1",#N/A,TRUE,"GENERAL";"TAB2",#N/A,TRUE,"GENERAL";"TAB3",#N/A,TRUE,"GENERAL";"TAB4",#N/A,TRUE,"GENERAL";"TAB5",#N/A,TRUE,"GENERAL"}</definedName>
    <definedName name="VNVBN" localSheetId="2" hidden="1">{"TAB1",#N/A,TRUE,"GENERAL";"TAB2",#N/A,TRUE,"GENERAL";"TAB3",#N/A,TRUE,"GENERAL";"TAB4",#N/A,TRUE,"GENERAL";"TAB5",#N/A,TRUE,"GENERAL"}</definedName>
    <definedName name="VNVBN">#REF!</definedName>
    <definedName name="VolCIM">#REF!</definedName>
    <definedName name="Volco">#REF!</definedName>
    <definedName name="VolPE">#REF!</definedName>
    <definedName name="VolPVC">#REF!</definedName>
    <definedName name="VOLQUETA">#REF!</definedName>
    <definedName name="Volqueta_3.00_m">#REF!</definedName>
    <definedName name="VOLQUETA_6_m3">#REF!</definedName>
    <definedName name="Volqueta_C70_6M3">#REF!</definedName>
    <definedName name="Volqueta_C70_6M3_11">#REF!</definedName>
    <definedName name="Volqueta_Kamaz_10M3">#REF!</definedName>
    <definedName name="Volqueta_Kamaz_10M3_11">#REF!</definedName>
    <definedName name="Volqueta_Viaje_6_m3">#REF!</definedName>
    <definedName name="VolTanqu">#REF!</definedName>
    <definedName name="Voltimetro_de_0_250v">#REF!</definedName>
    <definedName name="Voltimetro_de_0_250v_11">#REF!</definedName>
    <definedName name="VOY">#REF!</definedName>
    <definedName name="vp">#REF!</definedName>
    <definedName name="VPD">#REF!</definedName>
    <definedName name="VPDacAlternativo">#REF!</definedName>
    <definedName name="VPDACUE">#REF!</definedName>
    <definedName name="VPDalAlternativo">#REF!</definedName>
    <definedName name="VPI">#REF!</definedName>
    <definedName name="VPIrer">#REF!</definedName>
    <definedName name="VPN">#REF!</definedName>
    <definedName name="VPNCCP">#REF!</definedName>
    <definedName name="VPNIngresos">#REF!</definedName>
    <definedName name="VPNInversion">#REF!</definedName>
    <definedName name="VPNInversionCCP">#REF!</definedName>
    <definedName name="VPNSurenting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">#REF!</definedName>
    <definedName name="VR._DÓLAR">#REF!</definedName>
    <definedName name="VR.Original">#REF!</definedName>
    <definedName name="VR_CON_IVA">#REF!*(1+#REF!)</definedName>
    <definedName name="vr_equipos">#REF!</definedName>
    <definedName name="VR_SIN_IVA">VLOOKUP(#REF!,#REF!,6,FALSE)</definedName>
    <definedName name="VR_TOT" localSheetId="24">IF(LG=2,IF(SCQ=0,"",SCQ/2),"")</definedName>
    <definedName name="VR_TOT" localSheetId="25">IF(LG=2,IF(SCQ=0,"",SCQ/2),"")</definedName>
    <definedName name="VR_TOT" localSheetId="40">IF(LG=2,IF(SCQ=0,"",SCQ/2),"")</definedName>
    <definedName name="VR_TOT" localSheetId="41">IF(LG=2,IF(SCQ=0,"",SCQ/2),"")</definedName>
    <definedName name="VR_TOT" localSheetId="42">IF(LG=2,IF(SCQ=0,"",SCQ/2),"")</definedName>
    <definedName name="VR_TOT" localSheetId="43">IF(LG=2,IF(SCQ=0,"",SCQ/2),"")</definedName>
    <definedName name="VR_TOT" localSheetId="44">IF(LG=2,IF(SCQ=0,"",SCQ/2),"")</definedName>
    <definedName name="VR_TOT" localSheetId="45">IF(LG=2,IF(SCQ=0,"",SCQ/2),"")</definedName>
    <definedName name="VR_TOT" localSheetId="46">IF(LG=2,IF(SCQ=0,"",SCQ/2),"")</definedName>
    <definedName name="VR_TOT" localSheetId="47">IF(LG=2,IF(SCQ=0,"",SCQ/2),"")</definedName>
    <definedName name="VR_TOT" localSheetId="48">IF(LG=2,IF(SCQ=0,"",SCQ/2),"")</definedName>
    <definedName name="VR_TOT" localSheetId="49">IF(LG=2,IF(SCQ=0,"",SCQ/2),"")</definedName>
    <definedName name="VR_TOT" localSheetId="50">IF(LG=2,IF(SCQ=0,"",SCQ/2),"")</definedName>
    <definedName name="VR_TOT" localSheetId="51">IF(LG=2,IF(SCQ=0,"",SCQ/2),"")</definedName>
    <definedName name="VR_TOT" localSheetId="52">IF(LG=2,IF(SCQ=0,"",SCQ/2),"")</definedName>
    <definedName name="VR_TOT" localSheetId="53">IF(LG=2,IF(SCQ=0,"",SCQ/2),"")</definedName>
    <definedName name="VR_TOT" localSheetId="54">IF(LG=2,IF(SCQ=0,"",SCQ/2),"")</definedName>
    <definedName name="VR_TOT" localSheetId="55">IF(LG=2,IF(SCQ=0,"",SCQ/2),"")</definedName>
    <definedName name="VR_TOT" localSheetId="56">IF(LG=2,IF(SCQ=0,"",SCQ/2),"")</definedName>
    <definedName name="VR_TOT" localSheetId="57">IF(LG=2,IF(SCQ=0,"",SCQ/2),"")</definedName>
    <definedName name="VR_TOT" localSheetId="58">IF(LG=2,IF(SCQ=0,"",SCQ/2),"")</definedName>
    <definedName name="VR_TOT" localSheetId="91">IF(LG=2,IF(SCQ=0,"",SCQ/2),"")</definedName>
    <definedName name="VR_TOT" localSheetId="92">IF(LG=2,IF(SCQ=0,"",SCQ/2),"")</definedName>
    <definedName name="VR_TOT" localSheetId="2">IF(LG=2,IF(SCQ=0,"",SCQ/2),"")</definedName>
    <definedName name="VR_TOT">IF(LG=2,IF(SCQ=0,"",SCQ/2),"")</definedName>
    <definedName name="VR_TOT_APU">IF(#REF!="","",IF(#REF!=#REF!,SUMIF(#REF!,#REF!,#REF!),ROUNDUP(#REF!*#REF!,0)))</definedName>
    <definedName name="VR_TOT_AUX">IF(#REF!="","",IF(#REF!=#REF!,SUMIF(#REF!,#REF!,#REF!),ROUNDUP(#REF!*#REF!,0)))</definedName>
    <definedName name="VR_UN" localSheetId="24">IF(ISERROR(V_U),"",V_U)</definedName>
    <definedName name="VR_UN" localSheetId="25">IF(ISERROR(V_U),"",V_U)</definedName>
    <definedName name="VR_UN" localSheetId="40">IF(ISERROR(V_U),"",V_U)</definedName>
    <definedName name="VR_UN" localSheetId="41">IF(ISERROR(V_U),"",V_U)</definedName>
    <definedName name="VR_UN" localSheetId="42">IF(ISERROR(V_U),"",V_U)</definedName>
    <definedName name="VR_UN" localSheetId="43">IF(ISERROR(V_U),"",V_U)</definedName>
    <definedName name="VR_UN" localSheetId="44">IF(ISERROR(V_U),"",V_U)</definedName>
    <definedName name="VR_UN" localSheetId="45">IF(ISERROR(V_U),"",V_U)</definedName>
    <definedName name="VR_UN" localSheetId="46">IF(ISERROR(V_U),"",V_U)</definedName>
    <definedName name="VR_UN" localSheetId="47">IF(ISERROR(V_U),"",V_U)</definedName>
    <definedName name="VR_UN" localSheetId="48">IF(ISERROR(V_U),"",V_U)</definedName>
    <definedName name="VR_UN" localSheetId="49">IF(ISERROR(V_U),"",V_U)</definedName>
    <definedName name="VR_UN" localSheetId="50">IF(ISERROR(V_U),"",V_U)</definedName>
    <definedName name="VR_UN" localSheetId="51">IF(ISERROR(V_U),"",V_U)</definedName>
    <definedName name="VR_UN" localSheetId="52">IF(ISERROR(V_U),"",V_U)</definedName>
    <definedName name="VR_UN" localSheetId="53">IF(ISERROR(V_U),"",V_U)</definedName>
    <definedName name="VR_UN" localSheetId="54">IF(ISERROR(V_U),"",V_U)</definedName>
    <definedName name="VR_UN" localSheetId="55">IF(ISERROR(V_U),"",V_U)</definedName>
    <definedName name="VR_UN" localSheetId="56">IF(ISERROR(V_U),"",V_U)</definedName>
    <definedName name="VR_UN" localSheetId="57">IF(ISERROR(V_U),"",V_U)</definedName>
    <definedName name="VR_UN" localSheetId="58">IF(ISERROR(V_U),"",V_U)</definedName>
    <definedName name="VR_UN" localSheetId="91">IF(ISERROR(V_U),"",V_U)</definedName>
    <definedName name="VR_UN" localSheetId="92">IF(ISERROR(V_U),"",V_U)</definedName>
    <definedName name="VR_UN" localSheetId="2">IF(ISERROR(V_U),"",V_U)</definedName>
    <definedName name="VR_UN">IF(ISERROR(V_U),"",V_U)</definedName>
    <definedName name="VR_UN_APU">IF(LEN(#REF!)=2,"",IF(#REF!="","",IF(ISERROR(SEARCH("-",#REF!,3)),VLOOKUP(#REF!,#REF!,4,FALSE),"")))</definedName>
    <definedName name="VR_UN_AUX">IF(#REF!="","",VLOOKUP(#REF!,#REF!,4,0))</definedName>
    <definedName name="VR_UN_PPTO">IF(LEN(#REF!)=9,VLOOKUP(#REF!,#REF!,6,FALSE),"")</definedName>
    <definedName name="VRA">#REF!</definedName>
    <definedName name="VRAanteriorAc">#REF!</definedName>
    <definedName name="VRAanteriorAl">#REF!</definedName>
    <definedName name="VRAnuevoAc">#REF!</definedName>
    <definedName name="VRAnuevoAl">#REF!</definedName>
    <definedName name="vrcostosdirectos">#REF!</definedName>
    <definedName name="VrMeta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RTTLPPTO">#REF!</definedName>
    <definedName name="VRTTLUNDS">#REF!</definedName>
    <definedName name="VrUtilidad">#REF!</definedName>
    <definedName name="VSCanonTotal">#REF!</definedName>
    <definedName name="vsdfj" localSheetId="10" hidden="1">{"via1",#N/A,TRUE,"general";"via2",#N/A,TRUE,"general";"via3",#N/A,TRUE,"general"}</definedName>
    <definedName name="vsdfj" localSheetId="2" hidden="1">{"via1",#N/A,TRUE,"general";"via2",#N/A,TRUE,"general";"via3",#N/A,TRUE,"general"}</definedName>
    <definedName name="vsdfj">#REF!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SPunRentabilidad">#REF!</definedName>
    <definedName name="VSTablaDTF">#REF!</definedName>
    <definedName name="VSTablaDTFDatos">#REF!</definedName>
    <definedName name="VSUtilidadMensual">#REF!</definedName>
    <definedName name="VSVariablesRenting">#REF!</definedName>
    <definedName name="vt" localSheetId="10" hidden="1">{"via1",#N/A,TRUE,"general";"via2",#N/A,TRUE,"general";"via3",#N/A,TRUE,"general"}</definedName>
    <definedName name="vt" localSheetId="2" hidden="1">{"via1",#N/A,TRUE,"general";"via2",#N/A,TRUE,"general";"via3",#N/A,TRUE,"general"}</definedName>
    <definedName name="vt">#REF!</definedName>
    <definedName name="vutil">#REF!</definedName>
    <definedName name="vv">#REF!</definedName>
    <definedName name="vvcxv" localSheetId="10" hidden="1">{"TAB1",#N/A,TRUE,"GENERAL";"TAB2",#N/A,TRUE,"GENERAL";"TAB3",#N/A,TRUE,"GENERAL";"TAB4",#N/A,TRUE,"GENERAL";"TAB5",#N/A,TRUE,"GENERAL"}</definedName>
    <definedName name="vvcxv" localSheetId="2" hidden="1">{"TAB1",#N/A,TRUE,"GENERAL";"TAB2",#N/A,TRUE,"GENERAL";"TAB3",#N/A,TRUE,"GENERAL";"TAB4",#N/A,TRUE,"GENERAL";"TAB5",#N/A,TRUE,"GENERAL"}</definedName>
    <definedName name="vvcxv">#REF!</definedName>
    <definedName name="Vvkmh">#REF!</definedName>
    <definedName name="Vvmph">#REF!</definedName>
    <definedName name="VVV">#REF!</definedName>
    <definedName name="vvvvt" localSheetId="10" hidden="1">{"via1",#N/A,TRUE,"general";"via2",#N/A,TRUE,"general";"via3",#N/A,TRUE,"general"}</definedName>
    <definedName name="vvvvt" localSheetId="2" hidden="1">{"via1",#N/A,TRUE,"general";"via2",#N/A,TRUE,"general";"via3",#N/A,TRUE,"general"}</definedName>
    <definedName name="vvvvt">#REF!</definedName>
    <definedName name="vvvvvvf" localSheetId="10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>#REF!</definedName>
    <definedName name="VVVVVVVV" hidden="1">#REF!</definedName>
    <definedName name="vy" localSheetId="10" hidden="1">{"TAB1",#N/A,TRUE,"GENERAL";"TAB2",#N/A,TRUE,"GENERAL";"TAB3",#N/A,TRUE,"GENERAL";"TAB4",#N/A,TRUE,"GENERAL";"TAB5",#N/A,TRUE,"GENERAL"}</definedName>
    <definedName name="vy" localSheetId="2" hidden="1">{"TAB1",#N/A,TRUE,"GENERAL";"TAB2",#N/A,TRUE,"GENERAL";"TAB3",#N/A,TRUE,"GENERAL";"TAB4",#N/A,TRUE,"GENERAL";"TAB5",#N/A,TRUE,"GENERAL"}</definedName>
    <definedName name="vy">#REF!</definedName>
    <definedName name="w" hidden="1">#REF!</definedName>
    <definedName name="w2w2w" localSheetId="10" hidden="1">{"via1",#N/A,TRUE,"general";"via2",#N/A,TRUE,"general";"via3",#N/A,TRUE,"general"}</definedName>
    <definedName name="w2w2w" localSheetId="2" hidden="1">{"via1",#N/A,TRUE,"general";"via2",#N/A,TRUE,"general";"via3",#N/A,TRUE,"general"}</definedName>
    <definedName name="w2w2w">#REF!</definedName>
    <definedName name="WA">#N/A</definedName>
    <definedName name="WAER4YTSDTGFYWUETYJ">#REF!</definedName>
    <definedName name="WAGE_RATE">#REF!</definedName>
    <definedName name="Wage0100">#REF!</definedName>
    <definedName name="Wage0200">#REF!</definedName>
    <definedName name="Wash_Primer">#REF!</definedName>
    <definedName name="Waste_DB">#REF!</definedName>
    <definedName name="Waste1">#REF!</definedName>
    <definedName name="Waste2">#REF!</definedName>
    <definedName name="Waste3">#REF!</definedName>
    <definedName name="Waste4">#REF!</definedName>
    <definedName name="WasteFleet">#REF!</definedName>
    <definedName name="WasteLoad">#REF!</definedName>
    <definedName name="WasteOpCost">#REF!</definedName>
    <definedName name="WasteOverCap">#REF!</definedName>
    <definedName name="WasteRepl">#REF!</definedName>
    <definedName name="WasteUtil">#REF!</definedName>
    <definedName name="WBS">#REF!</definedName>
    <definedName name="WContLab">#REF!</definedName>
    <definedName name="WContParts">#REF!</definedName>
    <definedName name="Wcut">#REF!</definedName>
    <definedName name="WD">#REF!</definedName>
    <definedName name="WDD" localSheetId="10" hidden="1">{#N/A,#N/A,FALSE,"orthoflow";#N/A,#N/A,FALSE,"Miscelaneos";#N/A,#N/A,FALSE,"Instrumentacio";#N/A,#N/A,FALSE,"Electrico";#N/A,#N/A,FALSE,"Valv. Seguridad"}</definedName>
    <definedName name="WDD" localSheetId="2" hidden="1">{#N/A,#N/A,FALSE,"orthoflow";#N/A,#N/A,FALSE,"Miscelaneos";#N/A,#N/A,FALSE,"Instrumentacio";#N/A,#N/A,FALSE,"Electrico";#N/A,#N/A,FALSE,"Valv. Seguridad"}</definedName>
    <definedName name="WDD">#REF!</definedName>
    <definedName name="WDFSDF">#REF!</definedName>
    <definedName name="wdofhgoh">#REF!</definedName>
    <definedName name="wdw">#REF!</definedName>
    <definedName name="wdwd">#REF!</definedName>
    <definedName name="we">#REF!</definedName>
    <definedName name="wedw">#REF!</definedName>
    <definedName name="WEE">#REF!</definedName>
    <definedName name="WEFWE">#REF!</definedName>
    <definedName name="weight">#REF!</definedName>
    <definedName name="WEIGHT_UNIT">#REF!</definedName>
    <definedName name="weq">#REF!</definedName>
    <definedName name="WER">#REF!</definedName>
    <definedName name="werew" localSheetId="10" hidden="1">{"TAB1",#N/A,TRUE,"GENERAL";"TAB2",#N/A,TRUE,"GENERAL";"TAB3",#N/A,TRUE,"GENERAL";"TAB4",#N/A,TRUE,"GENERAL";"TAB5",#N/A,TRUE,"GENERAL"}</definedName>
    <definedName name="werew" localSheetId="2" hidden="1">{"TAB1",#N/A,TRUE,"GENERAL";"TAB2",#N/A,TRUE,"GENERAL";"TAB3",#N/A,TRUE,"GENERAL";"TAB4",#N/A,TRUE,"GENERAL";"TAB5",#N/A,TRUE,"GENERAL"}</definedName>
    <definedName name="werew">#REF!</definedName>
    <definedName name="WEREWR" localSheetId="10" hidden="1">{"via1",#N/A,TRUE,"general";"via2",#N/A,TRUE,"general";"via3",#N/A,TRUE,"general"}</definedName>
    <definedName name="WEREWR" localSheetId="2" hidden="1">{"via1",#N/A,TRUE,"general";"via2",#N/A,TRUE,"general";"via3",#N/A,TRUE,"general"}</definedName>
    <definedName name="WEREWR">#REF!</definedName>
    <definedName name="werfdsf" localSheetId="10" hidden="1">{"TAB1",#N/A,TRUE,"GENERAL";"TAB2",#N/A,TRUE,"GENERAL";"TAB3",#N/A,TRUE,"GENERAL";"TAB4",#N/A,TRUE,"GENERAL";"TAB5",#N/A,TRUE,"GENERAL"}</definedName>
    <definedName name="werfdsf" localSheetId="2" hidden="1">{"TAB1",#N/A,TRUE,"GENERAL";"TAB2",#N/A,TRUE,"GENERAL";"TAB3",#N/A,TRUE,"GENERAL";"TAB4",#N/A,TRUE,"GENERAL";"TAB5",#N/A,TRUE,"GENERAL"}</definedName>
    <definedName name="werfdsf">#REF!</definedName>
    <definedName name="werfqwer">#REF!</definedName>
    <definedName name="werh" localSheetId="10" hidden="1">{"via1",#N/A,TRUE,"general";"via2",#N/A,TRUE,"general";"via3",#N/A,TRUE,"general"}</definedName>
    <definedName name="werh" localSheetId="2" hidden="1">{"via1",#N/A,TRUE,"general";"via2",#N/A,TRUE,"general";"via3",#N/A,TRUE,"general"}</definedName>
    <definedName name="werh">#REF!</definedName>
    <definedName name="werqyagh">#REF!</definedName>
    <definedName name="wersfdfrguyo" localSheetId="10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>#REF!</definedName>
    <definedName name="werty">#REF!</definedName>
    <definedName name="WERTYUI">#REF!</definedName>
    <definedName name="werwr" localSheetId="10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>#REF!</definedName>
    <definedName name="WERWVN" localSheetId="10" hidden="1">{"TAB1",#N/A,TRUE,"GENERAL";"TAB2",#N/A,TRUE,"GENERAL";"TAB3",#N/A,TRUE,"GENERAL";"TAB4",#N/A,TRUE,"GENERAL";"TAB5",#N/A,TRUE,"GENERAL"}</definedName>
    <definedName name="WERWVN" localSheetId="2" hidden="1">{"TAB1",#N/A,TRUE,"GENERAL";"TAB2",#N/A,TRUE,"GENERAL";"TAB3",#N/A,TRUE,"GENERAL";"TAB4",#N/A,TRUE,"GENERAL";"TAB5",#N/A,TRUE,"GENERAL"}</definedName>
    <definedName name="WERWVN">#REF!</definedName>
    <definedName name="wetrew" localSheetId="10" hidden="1">{"via1",#N/A,TRUE,"general";"via2",#N/A,TRUE,"general";"via3",#N/A,TRUE,"general"}</definedName>
    <definedName name="wetrew" localSheetId="2" hidden="1">{"via1",#N/A,TRUE,"general";"via2",#N/A,TRUE,"general";"via3",#N/A,TRUE,"general"}</definedName>
    <definedName name="wetrew">#REF!</definedName>
    <definedName name="wettt" localSheetId="10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>#REF!</definedName>
    <definedName name="wetwretd" localSheetId="10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>#REF!</definedName>
    <definedName name="wew" localSheetId="10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>#REF!</definedName>
    <definedName name="wffag" localSheetId="10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>#REF!</definedName>
    <definedName name="WGET">#REF!</definedName>
    <definedName name="willia">#REF!</definedName>
    <definedName name="WILLIAM">#REF!</definedName>
    <definedName name="WILSON">#REF!</definedName>
    <definedName name="Wing_Aluminio">#REF!</definedName>
    <definedName name="wj">#REF!</definedName>
    <definedName name="wl">#REF!</definedName>
    <definedName name="WLube">#REF!</definedName>
    <definedName name="wod">#REF!</definedName>
    <definedName name="WOHaul">#REF!</definedName>
    <definedName name="WorksheetSubTotal">#REF!</definedName>
    <definedName name="WorksheetTotal">#REF!</definedName>
    <definedName name="WQ">#REF!</definedName>
    <definedName name="wqd">#REF!</definedName>
    <definedName name="WQEEWQ" localSheetId="10" hidden="1">{"TAB1",#N/A,TRUE,"GENERAL";"TAB2",#N/A,TRUE,"GENERAL";"TAB3",#N/A,TRUE,"GENERAL";"TAB4",#N/A,TRUE,"GENERAL";"TAB5",#N/A,TRUE,"GENERAL"}</definedName>
    <definedName name="WQEEWQ" localSheetId="2" hidden="1">{"TAB1",#N/A,TRUE,"GENERAL";"TAB2",#N/A,TRUE,"GENERAL";"TAB3",#N/A,TRUE,"GENERAL";"TAB4",#N/A,TRUE,"GENERAL";"TAB5",#N/A,TRUE,"GENERAL"}</definedName>
    <definedName name="WQEEWQ">#REF!</definedName>
    <definedName name="wqw" hidden="1">#REF!</definedName>
    <definedName name="wqwd">#REF!</definedName>
    <definedName name="WRandM">#REF!</definedName>
    <definedName name="wrn.ar." localSheetId="3" hidden="1">{#N/A,#N/A,TRUE,"CODIGO DEPENDENCIA"}</definedName>
    <definedName name="wrn.ar." localSheetId="56" hidden="1">{#N/A,#N/A,TRUE,"CODIGO DEPENDENCIA"}</definedName>
    <definedName name="wrn.ar." localSheetId="57" hidden="1">{#N/A,#N/A,TRUE,"CODIGO DEPENDENCIA"}</definedName>
    <definedName name="wrn.ar." localSheetId="58" hidden="1">{#N/A,#N/A,TRUE,"CODIGO DEPENDENCIA"}</definedName>
    <definedName name="wrn.ar." localSheetId="4" hidden="1">{#N/A,#N/A,TRUE,"CODIGO DEPENDENCIA"}</definedName>
    <definedName name="wrn.ar." localSheetId="1" hidden="1">{#N/A,#N/A,TRUE,"CODIGO DEPENDENCIA"}</definedName>
    <definedName name="wrn.ar." localSheetId="5" hidden="1">{#N/A,#N/A,TRUE,"CODIGO DEPENDENCIA"}</definedName>
    <definedName name="wrn.ar." localSheetId="10" hidden="1">{#N/A,#N/A,TRUE,"CODIGO DEPENDENCIA"}</definedName>
    <definedName name="wrn.ar." localSheetId="2" hidden="1">{#N/A,#N/A,TRUE,"CODIGO DEPENDENCIA"}</definedName>
    <definedName name="wrn.ar." hidden="1">{#N/A,#N/A,TRUE,"CODIGO DEPENDENCIA"}</definedName>
    <definedName name="wrn.civil._.works." localSheetId="10" hidden="1">{#N/A,#N/A,TRUE,"1842CWN0"}</definedName>
    <definedName name="wrn.civil._.works." localSheetId="2" hidden="1">{#N/A,#N/A,TRUE,"1842CWN0"}</definedName>
    <definedName name="wrn.civil._.works.">#REF!</definedName>
    <definedName name="wrn.ESTADO._.REHABILITACION." localSheetId="56" hidden="1">{"PRES REHAB ARM-PER POR ITEMS  KM A KM",#N/A,TRUE,"Rehabilitacion Arm-Per"}</definedName>
    <definedName name="wrn.ESTADO._.REHABILITACION." localSheetId="57" hidden="1">{"PRES REHAB ARM-PER POR ITEMS  KM A KM",#N/A,TRUE,"Rehabilitacion Arm-Per"}</definedName>
    <definedName name="wrn.ESTADO._.REHABILITACION." localSheetId="58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INAN97." localSheetId="1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>#REF!</definedName>
    <definedName name="wrn.Financial._.Statements." localSheetId="3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 localSheetId="56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 localSheetId="57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 localSheetId="58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 localSheetId="4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 localSheetId="1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 localSheetId="10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 localSheetId="2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ORMATOS." localSheetId="1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>#REF!</definedName>
    <definedName name="wrn.FUll._.Model." localSheetId="3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localSheetId="56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localSheetId="57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localSheetId="58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localSheetId="4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localSheetId="1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localSheetId="10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localSheetId="2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localSheetId="3" hidden="1">{"TAB1",#N/A,TRUE,"GENERAL";"TAB2",#N/A,TRUE,"GENERAL";"TAB3",#N/A,TRUE,"GENERAL";"TAB4",#N/A,TRUE,"GENERAL";"TAB5",#N/A,TRUE,"GENERAL"}</definedName>
    <definedName name="wrn.GENERAL." localSheetId="56" hidden="1">{"TAB1",#N/A,TRUE,"GENERAL";"TAB2",#N/A,TRUE,"GENERAL";"TAB3",#N/A,TRUE,"GENERAL";"TAB4",#N/A,TRUE,"GENERAL";"TAB5",#N/A,TRUE,"GENERAL"}</definedName>
    <definedName name="wrn.GENERAL." localSheetId="57" hidden="1">{"TAB1",#N/A,TRUE,"GENERAL";"TAB2",#N/A,TRUE,"GENERAL";"TAB3",#N/A,TRUE,"GENERAL";"TAB4",#N/A,TRUE,"GENERAL";"TAB5",#N/A,TRUE,"GENERAL"}</definedName>
    <definedName name="wrn.GENERAL." localSheetId="58" hidden="1">{"TAB1",#N/A,TRUE,"GENERAL";"TAB2",#N/A,TRUE,"GENERAL";"TAB3",#N/A,TRUE,"GENERAL";"TAB4",#N/A,TRUE,"GENERAL";"TAB5",#N/A,TRUE,"GENERAL"}</definedName>
    <definedName name="wrn.GENERAL." localSheetId="4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5" hidden="1">{"TAB1",#N/A,TRUE,"GENERAL";"TAB2",#N/A,TRUE,"GENERAL";"TAB3",#N/A,TRUE,"GENERAL";"TAB4",#N/A,TRUE,"GENERAL";"TAB5",#N/A,TRUE,"GENERAL"}</definedName>
    <definedName name="wrn.GENERAL." localSheetId="10" hidden="1">{"TAB1",#N/A,TRUE,"GENERAL";"TAB2",#N/A,TRUE,"GENERAL";"TAB3",#N/A,TRUE,"GENERAL";"TAB4",#N/A,TRUE,"GENERAL";"TAB5",#N/A,TRUE,"GENERAL"}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NERAL._1" localSheetId="56" hidden="1">{"TAB1",#N/A,TRUE,"GENERAL";"TAB2",#N/A,TRUE,"GENERAL";"TAB3",#N/A,TRUE,"GENERAL";"TAB4",#N/A,TRUE,"GENERAL";"TAB5",#N/A,TRUE,"GENERAL"}</definedName>
    <definedName name="wrn.GENERAL._1" localSheetId="57" hidden="1">{"TAB1",#N/A,TRUE,"GENERAL";"TAB2",#N/A,TRUE,"GENERAL";"TAB3",#N/A,TRUE,"GENERAL";"TAB4",#N/A,TRUE,"GENERAL";"TAB5",#N/A,TRUE,"GENERAL"}</definedName>
    <definedName name="wrn.GENERAL._1" localSheetId="58" hidden="1">{"TAB1",#N/A,TRUE,"GENERAL";"TAB2",#N/A,TRUE,"GENERAL";"TAB3",#N/A,TRUE,"GENERAL";"TAB4",#N/A,TRUE,"GENERAL";"TAB5",#N/A,TRUE,"GENERAL"}</definedName>
    <definedName name="wrn.GENERAL._1" hidden="1">{"TAB1",#N/A,TRUE,"GENERAL";"TAB2",#N/A,TRUE,"GENERAL";"TAB3",#N/A,TRUE,"GENERAL";"TAB4",#N/A,TRUE,"GENERAL";"TAB5",#N/A,TRUE,"GENERAL"}</definedName>
    <definedName name="wrn.GERENCIA." localSheetId="10" hidden="1">{#N/A,#N/A,TRUE,"INGENIERIA";#N/A,#N/A,TRUE,"COMPRAS";#N/A,#N/A,TRUE,"DIRECCION";#N/A,#N/A,TRUE,"RESUMEN"}</definedName>
    <definedName name="wrn.GERENCIA." localSheetId="2" hidden="1">{#N/A,#N/A,TRUE,"INGENIERIA";#N/A,#N/A,TRUE,"COMPRAS";#N/A,#N/A,TRUE,"DIRECCION";#N/A,#N/A,TRUE,"RESUMEN"}</definedName>
    <definedName name="wrn.GERENCIA.">#REF!</definedName>
    <definedName name="wrn.GP." localSheetId="0" hidden="1">{#N/A,#N/A,FALSE,"GP01";#N/A,#N/A,FALSE,"GP02";#N/A,#N/A,FALSE,"GP03";#N/A,#N/A,FALSE,"GP04";#N/A,#N/A,FALSE,"GP05";#N/A,#N/A,FALSE,"GP06";#N/A,#N/A,FALSE,"GP07";#N/A,#N/A,FALSE,"GP08";#N/A,#N/A,FALSE,"GP09";#N/A,#N/A,FALSE,"GP10";#N/A,#N/A,FALSE,"GP11";#N/A,#N/A,FALSE,"GP12"}</definedName>
    <definedName name="wrn.GP." localSheetId="1" hidden="1">{#N/A,#N/A,FALSE,"GP01";#N/A,#N/A,FALSE,"GP02";#N/A,#N/A,FALSE,"GP03";#N/A,#N/A,FALSE,"GP04";#N/A,#N/A,FALSE,"GP05";#N/A,#N/A,FALSE,"GP06";#N/A,#N/A,FALSE,"GP07";#N/A,#N/A,FALSE,"GP08";#N/A,#N/A,FALSE,"GP09";#N/A,#N/A,FALSE,"GP10";#N/A,#N/A,FALSE,"GP11";#N/A,#N/A,FALSE,"GP12"}</definedName>
    <definedName name="wrn.GP." localSheetId="5" hidden="1">{#N/A,#N/A,FALSE,"GP01";#N/A,#N/A,FALSE,"GP02";#N/A,#N/A,FALSE,"GP03";#N/A,#N/A,FALSE,"GP04";#N/A,#N/A,FALSE,"GP05";#N/A,#N/A,FALSE,"GP06";#N/A,#N/A,FALSE,"GP07";#N/A,#N/A,FALSE,"GP08";#N/A,#N/A,FALSE,"GP09";#N/A,#N/A,FALSE,"GP10";#N/A,#N/A,FALSE,"GP11";#N/A,#N/A,FALSE,"GP12"}</definedName>
    <definedName name="wrn.GP.">NA()</definedName>
    <definedName name="wrn.GP._1">NA()</definedName>
    <definedName name="wrn.Impresion._.Datos._.de._.las._.Curvas." localSheetId="3" hidden="1">{"Datos de las Curvas",#N/A,TRUE,"TABLA-CALCULOS"}</definedName>
    <definedName name="wrn.Impresion._.Datos._.de._.las._.Curvas." localSheetId="56" hidden="1">{"Datos de las Curvas",#N/A,TRUE,"TABLA-CALCULOS"}</definedName>
    <definedName name="wrn.Impresion._.Datos._.de._.las._.Curvas." localSheetId="57" hidden="1">{"Datos de las Curvas",#N/A,TRUE,"TABLA-CALCULOS"}</definedName>
    <definedName name="wrn.Impresion._.Datos._.de._.las._.Curvas." localSheetId="58" hidden="1">{"Datos de las Curvas",#N/A,TRUE,"TABLA-CALCULOS"}</definedName>
    <definedName name="wrn.Impresion._.Datos._.de._.las._.Curvas." localSheetId="0" hidden="1">{"Datos de las Curvas",#N/A,TRUE,"TABLA-CALCULOS"}</definedName>
    <definedName name="wrn.Impresion._.Datos._.de._.las._.Curvas." localSheetId="4" hidden="1">{"Datos de las Curvas",#N/A,TRUE,"TABLA-CALCULOS"}</definedName>
    <definedName name="wrn.Impresion._.Datos._.de._.las._.Curvas." localSheetId="1" hidden="1">{"Datos de las Curvas",#N/A,TRUE,"TABLA-CALCULOS"}</definedName>
    <definedName name="wrn.Impresion._.Datos._.de._.las._.Curvas." localSheetId="5" hidden="1">{"Datos de las Curvas",#N/A,TRUE,"TABLA-CALCULOS"}</definedName>
    <definedName name="wrn.Impresion._.Datos._.de._.las._.Curvas." localSheetId="10" hidden="1">{"Datos de las Curvas",#N/A,TRUE,"TABLA-CALCULOS"}</definedName>
    <definedName name="wrn.Impresion._.Datos._.de._.las._.Curvas." localSheetId="2" hidden="1">{"Datos de las Curvas",#N/A,TRUE,"TABLA-CALCULOS"}</definedName>
    <definedName name="wrn.Impresion._.Datos._.de._.las._.Curvas." hidden="1">{"Datos de las Curvas",#N/A,TRUE,"TABLA-CALCULOS"}</definedName>
    <definedName name="wrn.julio24." localSheetId="56" hidden="1">{#N/A,#N/A,FALSE,"310.1";#N/A,#N/A,FALSE,"321.1";#N/A,#N/A,FALSE,"320.3";#N/A,#N/A,FALSE,"330.1"}</definedName>
    <definedName name="wrn.julio24." localSheetId="57" hidden="1">{#N/A,#N/A,FALSE,"310.1";#N/A,#N/A,FALSE,"321.1";#N/A,#N/A,FALSE,"320.3";#N/A,#N/A,FALSE,"330.1"}</definedName>
    <definedName name="wrn.julio24." localSheetId="58" hidden="1">{#N/A,#N/A,FALSE,"310.1";#N/A,#N/A,FALSE,"321.1";#N/A,#N/A,FALSE,"320.3";#N/A,#N/A,FALSE,"330.1"}</definedName>
    <definedName name="wrn.julio24." hidden="1">{#N/A,#N/A,FALSE,"310.1";#N/A,#N/A,FALSE,"321.1";#N/A,#N/A,FALSE,"320.3";#N/A,#N/A,FALSE,"330.1"}</definedName>
    <definedName name="wrn.OPERADORES." localSheetId="10" hidden="1">{#N/A,#N/A,TRUE,"T1"}</definedName>
    <definedName name="wrn.OPERADORES." localSheetId="2" hidden="1">{#N/A,#N/A,TRUE,"T1"}</definedName>
    <definedName name="wrn.OPERADORES.">#REF!</definedName>
    <definedName name="wrn.Presupuesto." localSheetId="56" hidden="1">{#N/A,#N/A,TRUE,"Unifilar"}</definedName>
    <definedName name="wrn.Presupuesto." localSheetId="57" hidden="1">{#N/A,#N/A,TRUE,"Unifilar"}</definedName>
    <definedName name="wrn.Presupuesto." localSheetId="58" hidden="1">{#N/A,#N/A,TRUE,"Unifilar"}</definedName>
    <definedName name="wrn.Presupuesto." hidden="1">{#N/A,#N/A,TRUE,"Unifilar"}</definedName>
    <definedName name="wrn.procurement." localSheetId="56" hidden="1">{#N/A,#N/A,FALSE,"sumi ";#N/A,#N/A,FALSE,"RESUMEN"}</definedName>
    <definedName name="wrn.procurement." localSheetId="57" hidden="1">{#N/A,#N/A,FALSE,"sumi ";#N/A,#N/A,FALSE,"RESUMEN"}</definedName>
    <definedName name="wrn.procurement." localSheetId="58" hidden="1">{#N/A,#N/A,FALSE,"sumi ";#N/A,#N/A,FALSE,"RESUMEN"}</definedName>
    <definedName name="wrn.procurement." hidden="1">{#N/A,#N/A,FALSE,"sumi ";#N/A,#N/A,FALSE,"RESUMEN"}</definedName>
    <definedName name="wrn.res7" localSheetId="10" hidden="1">{#N/A,#N/A,FALSE,"Hoja1";#N/A,#N/A,FALSE,"Hoja2"}</definedName>
    <definedName name="wrn.res7" localSheetId="2" hidden="1">{#N/A,#N/A,FALSE,"Hoja1";#N/A,#N/A,FALSE,"Hoja2"}</definedName>
    <definedName name="wrn.res7">#REF!</definedName>
    <definedName name="wrn.Restructuring._.Summaries." localSheetId="3" hidden="1">{#N/A,#N/A,TRUE,"Transaction Summary";#N/A,#N/A,TRUE,"Restructuring Sensitivities";#N/A,#N/A,TRUE,"DCF";#N/A,#N/A,TRUE,"IRR";#N/A,#N/A,TRUE,"Debt Capacity"}</definedName>
    <definedName name="wrn.Restructuring._.Summaries." localSheetId="56" hidden="1">{#N/A,#N/A,TRUE,"Transaction Summary";#N/A,#N/A,TRUE,"Restructuring Sensitivities";#N/A,#N/A,TRUE,"DCF";#N/A,#N/A,TRUE,"IRR";#N/A,#N/A,TRUE,"Debt Capacity"}</definedName>
    <definedName name="wrn.Restructuring._.Summaries." localSheetId="57" hidden="1">{#N/A,#N/A,TRUE,"Transaction Summary";#N/A,#N/A,TRUE,"Restructuring Sensitivities";#N/A,#N/A,TRUE,"DCF";#N/A,#N/A,TRUE,"IRR";#N/A,#N/A,TRUE,"Debt Capacity"}</definedName>
    <definedName name="wrn.Restructuring._.Summaries." localSheetId="58" hidden="1">{#N/A,#N/A,TRUE,"Transaction Summary";#N/A,#N/A,TRUE,"Restructuring Sensitivities";#N/A,#N/A,TRUE,"DCF";#N/A,#N/A,TRUE,"IRR";#N/A,#N/A,TRUE,"Debt Capacity"}</definedName>
    <definedName name="wrn.Restructuring._.Summaries." localSheetId="4" hidden="1">{#N/A,#N/A,TRUE,"Transaction Summary";#N/A,#N/A,TRUE,"Restructuring Sensitivities";#N/A,#N/A,TRUE,"DCF";#N/A,#N/A,TRUE,"IRR";#N/A,#N/A,TRUE,"Debt Capacity"}</definedName>
    <definedName name="wrn.Restructuring._.Summaries." localSheetId="1" hidden="1">{#N/A,#N/A,TRUE,"Transaction Summary";#N/A,#N/A,TRUE,"Restructuring Sensitivities";#N/A,#N/A,TRUE,"DCF";#N/A,#N/A,TRUE,"IRR";#N/A,#N/A,TRUE,"Debt Capacity"}</definedName>
    <definedName name="wrn.Restructuring._.Summaries." localSheetId="10" hidden="1">{#N/A,#N/A,TRUE,"Transaction Summary";#N/A,#N/A,TRUE,"Restructuring Sensitivities";#N/A,#N/A,TRUE,"DCF";#N/A,#N/A,TRUE,"IRR";#N/A,#N/A,TRUE,"Debt Capacity"}</definedName>
    <definedName name="wrn.Restructuring._.Summaries." localSheetId="2" hidden="1">{#N/A,#N/A,TRUE,"Transaction Summary";#N/A,#N/A,TRUE,"Restructuring Sensitivities";#N/A,#N/A,TRUE,"DCF";#N/A,#N/A,TRUE,"IRR";#N/A,#N/A,TRUE,"Debt Capacity"}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Resumen." localSheetId="10" hidden="1">{#N/A,#N/A,FALSE,"Hoja1";#N/A,#N/A,FALSE,"Hoja2"}</definedName>
    <definedName name="wrn.Resumen." localSheetId="2" hidden="1">{#N/A,#N/A,FALSE,"Hoja1";#N/A,#N/A,FALSE,"Hoja2"}</definedName>
    <definedName name="wrn.Resumen.">#REF!</definedName>
    <definedName name="wrn.TRABFENO." localSheetId="10" hidden="1">{#N/A,#N/A,FALSE,"Estatico";#N/A,#N/A,FALSE,"Tuberia";#N/A,#N/A,FALSE,"Instrumentación";#N/A,#N/A,FALSE,"Mecanica";#N/A,#N/A,FALSE,"Electrico";#N/A,#N/A,FALSE,"Ofic.Civiles"}</definedName>
    <definedName name="wrn.TRABFENO." localSheetId="2" hidden="1">{#N/A,#N/A,FALSE,"Estatico";#N/A,#N/A,FALSE,"Tuberia";#N/A,#N/A,FALSE,"Instrumentación";#N/A,#N/A,FALSE,"Mecanica";#N/A,#N/A,FALSE,"Electrico";#N/A,#N/A,FALSE,"Ofic.Civiles"}</definedName>
    <definedName name="wrn.TRABFENO.">#REF!</definedName>
    <definedName name="wrn.via." localSheetId="3" hidden="1">{"via1",#N/A,TRUE,"general";"via2",#N/A,TRUE,"general";"via3",#N/A,TRUE,"general"}</definedName>
    <definedName name="wrn.via." localSheetId="56" hidden="1">{"via1",#N/A,TRUE,"general";"via2",#N/A,TRUE,"general";"via3",#N/A,TRUE,"general"}</definedName>
    <definedName name="wrn.via." localSheetId="57" hidden="1">{"via1",#N/A,TRUE,"general";"via2",#N/A,TRUE,"general";"via3",#N/A,TRUE,"general"}</definedName>
    <definedName name="wrn.via." localSheetId="58" hidden="1">{"via1",#N/A,TRUE,"general";"via2",#N/A,TRUE,"general";"via3",#N/A,TRUE,"general"}</definedName>
    <definedName name="wrn.via." localSheetId="4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localSheetId="5" hidden="1">{"via1",#N/A,TRUE,"general";"via2",#N/A,TRUE,"general";"via3",#N/A,TRUE,"general"}</definedName>
    <definedName name="wrn.via." localSheetId="10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rn.via._1" localSheetId="56" hidden="1">{"via1",#N/A,TRUE,"general";"via2",#N/A,TRUE,"general";"via3",#N/A,TRUE,"general"}</definedName>
    <definedName name="wrn.via._1" localSheetId="57" hidden="1">{"via1",#N/A,TRUE,"general";"via2",#N/A,TRUE,"general";"via3",#N/A,TRUE,"general"}</definedName>
    <definedName name="wrn.via._1" localSheetId="58" hidden="1">{"via1",#N/A,TRUE,"general";"via2",#N/A,TRUE,"general";"via3",#N/A,TRUE,"general"}</definedName>
    <definedName name="wrn.via._1" hidden="1">{"via1",#N/A,TRUE,"general";"via2",#N/A,TRUE,"general";"via3",#N/A,TRUE,"general"}</definedName>
    <definedName name="WRNRES8" localSheetId="56" hidden="1">{#N/A,#N/A,FALSE,"Hoja1";#N/A,#N/A,FALSE,"Hoja2"}</definedName>
    <definedName name="WRNRES8" localSheetId="57" hidden="1">{#N/A,#N/A,FALSE,"Hoja1";#N/A,#N/A,FALSE,"Hoja2"}</definedName>
    <definedName name="WRNRES8" localSheetId="58" hidden="1">{#N/A,#N/A,FALSE,"Hoja1";#N/A,#N/A,FALSE,"Hoja2"}</definedName>
    <definedName name="WRNRES8" hidden="1">{#N/A,#N/A,FALSE,"Hoja1";#N/A,#N/A,FALSE,"Hoja2"}</definedName>
    <definedName name="WRTY">#REF!</definedName>
    <definedName name="wruiwur">#REF!</definedName>
    <definedName name="wruurt">#REF!</definedName>
    <definedName name="wryirywiu">#REF!</definedName>
    <definedName name="ws">#REF!</definedName>
    <definedName name="WSERWEER">#REF!</definedName>
    <definedName name="wsnhed" localSheetId="10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>#REF!</definedName>
    <definedName name="wswswsqa" localSheetId="10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>#REF!</definedName>
    <definedName name="WSX">#REF!</definedName>
    <definedName name="Wtot">#REF!</definedName>
    <definedName name="wtt" localSheetId="10" hidden="1">{"TAB1",#N/A,TRUE,"GENERAL";"TAB2",#N/A,TRUE,"GENERAL";"TAB3",#N/A,TRUE,"GENERAL";"TAB4",#N/A,TRUE,"GENERAL";"TAB5",#N/A,TRUE,"GENERAL"}</definedName>
    <definedName name="wtt" localSheetId="2" hidden="1">{"TAB1",#N/A,TRUE,"GENERAL";"TAB2",#N/A,TRUE,"GENERAL";"TAB3",#N/A,TRUE,"GENERAL";"TAB4",#N/A,TRUE,"GENERAL";"TAB5",#N/A,TRUE,"GENERAL"}</definedName>
    <definedName name="wtt">#REF!</definedName>
    <definedName name="WTyre">#REF!</definedName>
    <definedName name="WW">#REF!</definedName>
    <definedName name="wwded3" localSheetId="10" hidden="1">{"via1",#N/A,TRUE,"general";"via2",#N/A,TRUE,"general";"via3",#N/A,TRUE,"general"}</definedName>
    <definedName name="wwded3" localSheetId="2" hidden="1">{"via1",#N/A,TRUE,"general";"via2",#N/A,TRUE,"general";"via3",#N/A,TRUE,"general"}</definedName>
    <definedName name="wwded3">#REF!</definedName>
    <definedName name="WWW">#REF!</definedName>
    <definedName name="wwww">#REF!</definedName>
    <definedName name="wwwwe" localSheetId="10" hidden="1">{"TAB1",#N/A,TRUE,"GENERAL";"TAB2",#N/A,TRUE,"GENERAL";"TAB3",#N/A,TRUE,"GENERAL";"TAB4",#N/A,TRUE,"GENERAL";"TAB5",#N/A,TRUE,"GENERAL"}</definedName>
    <definedName name="wwwwe" localSheetId="2" hidden="1">{"TAB1",#N/A,TRUE,"GENERAL";"TAB2",#N/A,TRUE,"GENERAL";"TAB3",#N/A,TRUE,"GENERAL";"TAB4",#N/A,TRUE,"GENERAL";"TAB5",#N/A,TRUE,"GENERAL"}</definedName>
    <definedName name="wwwwe">#REF!</definedName>
    <definedName name="WWWWWW">#REF!</definedName>
    <definedName name="wwwwwww">#REF!</definedName>
    <definedName name="wwwwwwww">#REF!</definedName>
    <definedName name="wwwwwwwwww">#REF!</definedName>
    <definedName name="wwwwwwwwwwww">#REF!</definedName>
    <definedName name="wwwwwwwwwwwwwwww">#REF!</definedName>
    <definedName name="wyty" localSheetId="10" hidden="1">{"via1",#N/A,TRUE,"general";"via2",#N/A,TRUE,"general";"via3",#N/A,TRUE,"general"}</definedName>
    <definedName name="wyty" localSheetId="2" hidden="1">{"via1",#N/A,TRUE,"general";"via2",#N/A,TRUE,"general";"via3",#N/A,TRUE,"general"}</definedName>
    <definedName name="wyty">#REF!</definedName>
    <definedName name="x" localSheetId="5">#REF!</definedName>
    <definedName name="x">#REF!</definedName>
    <definedName name="xb">#REF!</definedName>
    <definedName name="xbxcvbxcvb">#REF!</definedName>
    <definedName name="xcbvbs" localSheetId="10" hidden="1">{"TAB1",#N/A,TRUE,"GENERAL";"TAB2",#N/A,TRUE,"GENERAL";"TAB3",#N/A,TRUE,"GENERAL";"TAB4",#N/A,TRUE,"GENERAL";"TAB5",#N/A,TRUE,"GENERAL"}</definedName>
    <definedName name="xcbvbs" localSheetId="2" hidden="1">{"TAB1",#N/A,TRUE,"GENERAL";"TAB2",#N/A,TRUE,"GENERAL";"TAB3",#N/A,TRUE,"GENERAL";"TAB4",#N/A,TRUE,"GENERAL";"TAB5",#N/A,TRUE,"GENERAL"}</definedName>
    <definedName name="xcbvbs">#REF!</definedName>
    <definedName name="xcbxvbxv">#REF!</definedName>
    <definedName name="XD">#REF!</definedName>
    <definedName name="XDFGSF">#REF!</definedName>
    <definedName name="XFDAHTJD">#REF!</definedName>
    <definedName name="xilofono">#REF!</definedName>
    <definedName name="XMesCalidades" localSheetId="5">#REF!</definedName>
    <definedName name="XMesCalidades">#REF!</definedName>
    <definedName name="XMesNoFacturables" localSheetId="5">#REF!</definedName>
    <definedName name="XMesNoFacturables">#REF!</definedName>
    <definedName name="XMesPersonalPromedio">#REF!</definedName>
    <definedName name="XMesProfesionales">#REF!</definedName>
    <definedName name="XMesTecnicos">#REF!</definedName>
    <definedName name="xo">#REF!</definedName>
    <definedName name="XON">#REF!</definedName>
    <definedName name="XSQWD">#REF!</definedName>
    <definedName name="XSW" localSheetId="10" hidden="1">{#N/A,#N/A,TRUE,"1842CWN0"}</definedName>
    <definedName name="XSW" localSheetId="2" hidden="1">{#N/A,#N/A,TRUE,"1842CWN0"}</definedName>
    <definedName name="XSW">#REF!</definedName>
    <definedName name="xsxs" localSheetId="10" hidden="1">{"TAB1",#N/A,TRUE,"GENERAL";"TAB2",#N/A,TRUE,"GENERAL";"TAB3",#N/A,TRUE,"GENERAL";"TAB4",#N/A,TRUE,"GENERAL";"TAB5",#N/A,TRUE,"GENERAL"}</definedName>
    <definedName name="xsxs" localSheetId="2" hidden="1">{"TAB1",#N/A,TRUE,"GENERAL";"TAB2",#N/A,TRUE,"GENERAL";"TAB3",#N/A,TRUE,"GENERAL";"TAB4",#N/A,TRUE,"GENERAL";"TAB5",#N/A,TRUE,"GENERAL"}</definedName>
    <definedName name="xsxs">#REF!</definedName>
    <definedName name="xvrcsdrasxz">#REF!</definedName>
    <definedName name="xx">#REF!</definedName>
    <definedName name="XX_51">#REF!</definedName>
    <definedName name="xxfg" localSheetId="10" hidden="1">{"via1",#N/A,TRUE,"general";"via2",#N/A,TRUE,"general";"via3",#N/A,TRUE,"general"}</definedName>
    <definedName name="xxfg" localSheetId="2" hidden="1">{"via1",#N/A,TRUE,"general";"via2",#N/A,TRUE,"general";"via3",#N/A,TRUE,"general"}</definedName>
    <definedName name="xxfg">#REF!</definedName>
    <definedName name="XXX">#REF!</definedName>
    <definedName name="XXXX" localSheetId="0" hidden="1">{"'Hoja1'!$A$1465:$C$1482","'Hoja1'!$A$1485:$C$1502"}</definedName>
    <definedName name="XXXX" localSheetId="1" hidden="1">{"'Hoja1'!$A$1465:$C$1482","'Hoja1'!$A$1485:$C$1502"}</definedName>
    <definedName name="XXXX">#REF!</definedName>
    <definedName name="XXXX3333X">#REF!</definedName>
    <definedName name="xxxxx">#REF!</definedName>
    <definedName name="xxxxxds" localSheetId="10" hidden="1">{"via1",#N/A,TRUE,"general";"via2",#N/A,TRUE,"general";"via3",#N/A,TRUE,"general"}</definedName>
    <definedName name="xxxxxds" localSheetId="2" hidden="1">{"via1",#N/A,TRUE,"general";"via2",#N/A,TRUE,"general";"via3",#N/A,TRUE,"general"}</definedName>
    <definedName name="xxxxxds">#REF!</definedName>
    <definedName name="XXXXXX" localSheetId="10" hidden="1">{#N/A,#N/A,FALSE,"orthoflow";#N/A,#N/A,FALSE,"Miscelaneos";#N/A,#N/A,FALSE,"Instrumentacio";#N/A,#N/A,FALSE,"Electrico";#N/A,#N/A,FALSE,"Valv. Seguridad"}</definedName>
    <definedName name="XXXXXX" localSheetId="2" hidden="1">{#N/A,#N/A,FALSE,"orthoflow";#N/A,#N/A,FALSE,"Miscelaneos";#N/A,#N/A,FALSE,"Instrumentacio";#N/A,#N/A,FALSE,"Electrico";#N/A,#N/A,FALSE,"Valv. Seguridad"}</definedName>
    <definedName name="XXXXXX">#REF!</definedName>
    <definedName name="XXXXXXXXXX">#REF!</definedName>
    <definedName name="xxxxxxxxxx29" localSheetId="10" hidden="1">{"via1",#N/A,TRUE,"general";"via2",#N/A,TRUE,"general";"via3",#N/A,TRUE,"general"}</definedName>
    <definedName name="xxxxxxxxxx29" localSheetId="2" hidden="1">{"via1",#N/A,TRUE,"general";"via2",#N/A,TRUE,"general";"via3",#N/A,TRUE,"general"}</definedName>
    <definedName name="xxxxxxxxxx29">#REF!</definedName>
    <definedName name="XXXXXXXXXXXX">#REF!</definedName>
    <definedName name="XXXXXXXXXXXXXX">#REF!</definedName>
    <definedName name="xxxxxxxxxxxxxxx">#REF!</definedName>
    <definedName name="xxyzabc" localSheetId="56" hidden="1">{"via1",#N/A,TRUE,"general";"via2",#N/A,TRUE,"general";"via3",#N/A,TRUE,"general"}</definedName>
    <definedName name="xxyzabc" localSheetId="57" hidden="1">{"via1",#N/A,TRUE,"general";"via2",#N/A,TRUE,"general";"via3",#N/A,TRUE,"general"}</definedName>
    <definedName name="xxyzabc" localSheetId="58" hidden="1">{"via1",#N/A,TRUE,"general";"via2",#N/A,TRUE,"general";"via3",#N/A,TRUE,"general"}</definedName>
    <definedName name="xxyzabc" hidden="1">{"via1",#N/A,TRUE,"general";"via2",#N/A,TRUE,"general";"via3",#N/A,TRUE,"general"}</definedName>
    <definedName name="xyaz">#REF!</definedName>
    <definedName name="XYZ">#REF!</definedName>
    <definedName name="xzczxczxc">#REF!</definedName>
    <definedName name="XZS">#REF!</definedName>
    <definedName name="XZXZV" localSheetId="10" hidden="1">{"via1",#N/A,TRUE,"general";"via2",#N/A,TRUE,"general";"via3",#N/A,TRUE,"general"}</definedName>
    <definedName name="XZXZV" localSheetId="2" hidden="1">{"via1",#N/A,TRUE,"general";"via2",#N/A,TRUE,"general";"via3",#N/A,TRUE,"general"}</definedName>
    <definedName name="XZXZV">#REF!</definedName>
    <definedName name="y">#REF!</definedName>
    <definedName name="y6y6" localSheetId="10" hidden="1">{"via1",#N/A,TRUE,"general";"via2",#N/A,TRUE,"general";"via3",#N/A,TRUE,"general"}</definedName>
    <definedName name="y6y6" localSheetId="2" hidden="1">{"via1",#N/A,TRUE,"general";"via2",#N/A,TRUE,"general";"via3",#N/A,TRUE,"general"}</definedName>
    <definedName name="y6y6">#REF!</definedName>
    <definedName name="YA">#REF!</definedName>
    <definedName name="yaneth">#REF!</definedName>
    <definedName name="Year">#REF!</definedName>
    <definedName name="YEAR_NAME">#REF!</definedName>
    <definedName name="years">#REF!</definedName>
    <definedName name="Yee_Sanit._2">#REF!</definedName>
    <definedName name="Yee_Sanit._2_11">#REF!</definedName>
    <definedName name="Yee_Sanit._3">#REF!</definedName>
    <definedName name="Yee_Sanit._3_11">#REF!</definedName>
    <definedName name="Yee_Sanit._4_x2">#REF!</definedName>
    <definedName name="Yee_Sanit._4_x2_11">#REF!</definedName>
    <definedName name="Yee_Sanit._6_X4">#REF!</definedName>
    <definedName name="Yee_Sanit._6_X4_11">#REF!</definedName>
    <definedName name="yery" localSheetId="10" hidden="1">{"via1",#N/A,TRUE,"general";"via2",#N/A,TRUE,"general";"via3",#N/A,TRUE,"general"}</definedName>
    <definedName name="yery" localSheetId="2" hidden="1">{"via1",#N/A,TRUE,"general";"via2",#N/A,TRUE,"general";"via3",#N/A,TRUE,"general"}</definedName>
    <definedName name="yery">#REF!</definedName>
    <definedName name="yes">#REF!</definedName>
    <definedName name="YESDI">#REF!</definedName>
    <definedName name="yesno">#REF!</definedName>
    <definedName name="YESO">#REF!</definedName>
    <definedName name="Yeso_11">#REF!</definedName>
    <definedName name="Yeso_corriente">#REF!</definedName>
    <definedName name="Yeso_especial">#REF!</definedName>
    <definedName name="YHN">#REF!</definedName>
    <definedName name="yhy" localSheetId="10" hidden="1">{"TAB1",#N/A,TRUE,"GENERAL";"TAB2",#N/A,TRUE,"GENERAL";"TAB3",#N/A,TRUE,"GENERAL";"TAB4",#N/A,TRUE,"GENERAL";"TAB5",#N/A,TRUE,"GENERAL"}</definedName>
    <definedName name="yhy" localSheetId="2" hidden="1">{"TAB1",#N/A,TRUE,"GENERAL";"TAB2",#N/A,TRUE,"GENERAL";"TAB3",#N/A,TRUE,"GENERAL";"TAB4",#N/A,TRUE,"GENERAL";"TAB5",#N/A,TRUE,"GENERAL"}</definedName>
    <definedName name="yhy">#REF!</definedName>
    <definedName name="YHYH">#REF!</definedName>
    <definedName name="YJ">#REF!</definedName>
    <definedName name="yjfh">#REF!</definedName>
    <definedName name="yjsfhsj">#REF!</definedName>
    <definedName name="yjyj" localSheetId="10" hidden="1">{"TAB1",#N/A,TRUE,"GENERAL";"TAB2",#N/A,TRUE,"GENERAL";"TAB3",#N/A,TRUE,"GENERAL";"TAB4",#N/A,TRUE,"GENERAL";"TAB5",#N/A,TRUE,"GENERAL"}</definedName>
    <definedName name="yjyj" localSheetId="2" hidden="1">{"TAB1",#N/A,TRUE,"GENERAL";"TAB2",#N/A,TRUE,"GENERAL";"TAB3",#N/A,TRUE,"GENERAL";"TAB4",#N/A,TRUE,"GENERAL";"TAB5",#N/A,TRUE,"GENERAL"}</definedName>
    <definedName name="yjyj">#REF!</definedName>
    <definedName name="yn">#REF!</definedName>
    <definedName name="yorlanys">#REF!</definedName>
    <definedName name="YOYO">#REF!</definedName>
    <definedName name="ypiuyl">#REF!</definedName>
    <definedName name="YR">#REF!</definedName>
    <definedName name="yrey" localSheetId="10" hidden="1">{"via1",#N/A,TRUE,"general";"via2",#N/A,TRUE,"general";"via3",#N/A,TRUE,"general"}</definedName>
    <definedName name="yrey" localSheetId="2" hidden="1">{"via1",#N/A,TRUE,"general";"via2",#N/A,TRUE,"general";"via3",#N/A,TRUE,"general"}</definedName>
    <definedName name="yrey">#REF!</definedName>
    <definedName name="yrluyrketketu">#REF!</definedName>
    <definedName name="yrlylyirolyi">#REF!</definedName>
    <definedName name="yry" localSheetId="10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>#REF!</definedName>
    <definedName name="YSTKSDGH">#REF!</definedName>
    <definedName name="YT">#REF!</definedName>
    <definedName name="YTD.ROM1_PercentFed">#REF!</definedName>
    <definedName name="YTD.ROM2_PercentFed">#REF!</definedName>
    <definedName name="YTD.ROM3_PercentFed">#REF!</definedName>
    <definedName name="YTD.ROM4_PercentFed">#REF!</definedName>
    <definedName name="YTD.ROM5_PercentFed">#REF!</definedName>
    <definedName name="YTD_Days">#REF!</definedName>
    <definedName name="YTDate">#REF!</definedName>
    <definedName name="ytj" localSheetId="10" hidden="1">{"TAB1",#N/A,TRUE,"GENERAL";"TAB2",#N/A,TRUE,"GENERAL";"TAB3",#N/A,TRUE,"GENERAL";"TAB4",#N/A,TRUE,"GENERAL";"TAB5",#N/A,TRUE,"GENERAL"}</definedName>
    <definedName name="ytj" localSheetId="2" hidden="1">{"TAB1",#N/A,TRUE,"GENERAL";"TAB2",#N/A,TRUE,"GENERAL";"TAB3",#N/A,TRUE,"GENERAL";"TAB4",#N/A,TRUE,"GENERAL";"TAB5",#N/A,TRUE,"GENERAL"}</definedName>
    <definedName name="ytj">#REF!</definedName>
    <definedName name="ytjt6" localSheetId="10" hidden="1">{"via1",#N/A,TRUE,"general";"via2",#N/A,TRUE,"general";"via3",#N/A,TRUE,"general"}</definedName>
    <definedName name="ytjt6" localSheetId="2" hidden="1">{"via1",#N/A,TRUE,"general";"via2",#N/A,TRUE,"general";"via3",#N/A,TRUE,"general"}</definedName>
    <definedName name="ytjt6">#REF!</definedName>
    <definedName name="ytrjrys">#REF!</definedName>
    <definedName name="ytrwyr" localSheetId="10" hidden="1">{"TAB1",#N/A,TRUE,"GENERAL";"TAB2",#N/A,TRUE,"GENERAL";"TAB3",#N/A,TRUE,"GENERAL";"TAB4",#N/A,TRUE,"GENERAL";"TAB5",#N/A,TRUE,"GENERAL"}</definedName>
    <definedName name="ytrwyr" localSheetId="2" hidden="1">{"TAB1",#N/A,TRUE,"GENERAL";"TAB2",#N/A,TRUE,"GENERAL";"TAB3",#N/A,TRUE,"GENERAL";"TAB4",#N/A,TRUE,"GENERAL";"TAB5",#N/A,TRUE,"GENERAL"}</definedName>
    <definedName name="ytrwyr">#REF!</definedName>
    <definedName name="ytry" localSheetId="10" hidden="1">{"via1",#N/A,TRUE,"general";"via2",#N/A,TRUE,"general";"via3",#N/A,TRUE,"general"}</definedName>
    <definedName name="ytry" localSheetId="2" hidden="1">{"via1",#N/A,TRUE,"general";"via2",#N/A,TRUE,"general";"via3",#N/A,TRUE,"general"}</definedName>
    <definedName name="ytry">#REF!</definedName>
    <definedName name="ytryrty" localSheetId="10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>#REF!</definedName>
    <definedName name="YTRYUYT" localSheetId="10" hidden="1">{"TAB1",#N/A,TRUE,"GENERAL";"TAB2",#N/A,TRUE,"GENERAL";"TAB3",#N/A,TRUE,"GENERAL";"TAB4",#N/A,TRUE,"GENERAL";"TAB5",#N/A,TRUE,"GENERAL"}</definedName>
    <definedName name="YTRYUYT" localSheetId="2" hidden="1">{"TAB1",#N/A,TRUE,"GENERAL";"TAB2",#N/A,TRUE,"GENERAL";"TAB3",#N/A,TRUE,"GENERAL";"TAB4",#N/A,TRUE,"GENERAL";"TAB5",#N/A,TRUE,"GENERAL"}</definedName>
    <definedName name="YTRYUYT">#REF!</definedName>
    <definedName name="ytudfgd" localSheetId="10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>#REF!</definedName>
    <definedName name="yturtu7" localSheetId="10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>#REF!</definedName>
    <definedName name="yturu" localSheetId="10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>#REF!</definedName>
    <definedName name="ytuytfgh" localSheetId="10" hidden="1">{"via1",#N/A,TRUE,"general";"via2",#N/A,TRUE,"general";"via3",#N/A,TRUE,"general"}</definedName>
    <definedName name="ytuytfgh" localSheetId="2" hidden="1">{"via1",#N/A,TRUE,"general";"via2",#N/A,TRUE,"general";"via3",#N/A,TRUE,"general"}</definedName>
    <definedName name="ytuytfgh">#REF!</definedName>
    <definedName name="yty" localSheetId="10" hidden="1">{"TAB1",#N/A,TRUE,"GENERAL";"TAB2",#N/A,TRUE,"GENERAL";"TAB3",#N/A,TRUE,"GENERAL";"TAB4",#N/A,TRUE,"GENERAL";"TAB5",#N/A,TRUE,"GENERAL"}</definedName>
    <definedName name="yty" localSheetId="2" hidden="1">{"TAB1",#N/A,TRUE,"GENERAL";"TAB2",#N/A,TRUE,"GENERAL";"TAB3",#N/A,TRUE,"GENERAL";"TAB4",#N/A,TRUE,"GENERAL";"TAB5",#N/A,TRUE,"GENERAL"}</definedName>
    <definedName name="yty">#REF!</definedName>
    <definedName name="yty1" localSheetId="56" hidden="1">{"TAB1",#N/A,TRUE,"GENERAL";"TAB2",#N/A,TRUE,"GENERAL";"TAB3",#N/A,TRUE,"GENERAL";"TAB4",#N/A,TRUE,"GENERAL";"TAB5",#N/A,TRUE,"GENERAL"}</definedName>
    <definedName name="yty1" localSheetId="57" hidden="1">{"TAB1",#N/A,TRUE,"GENERAL";"TAB2",#N/A,TRUE,"GENERAL";"TAB3",#N/A,TRUE,"GENERAL";"TAB4",#N/A,TRUE,"GENERAL";"TAB5",#N/A,TRUE,"GENERAL"}</definedName>
    <definedName name="yty1" localSheetId="58" hidden="1">{"TAB1",#N/A,TRUE,"GENERAL";"TAB2",#N/A,TRUE,"GENERAL";"TAB3",#N/A,TRUE,"GENERAL";"TAB4",#N/A,TRUE,"GENERAL";"TAB5",#N/A,TRUE,"GENERAL"}</definedName>
    <definedName name="yty1" hidden="1">{"TAB1",#N/A,TRUE,"GENERAL";"TAB2",#N/A,TRUE,"GENERAL";"TAB3",#N/A,TRUE,"GENERAL";"TAB4",#N/A,TRUE,"GENERAL";"TAB5",#N/A,TRUE,"GENERAL"}</definedName>
    <definedName name="ytyyh" localSheetId="10" hidden="1">{"via1",#N/A,TRUE,"general";"via2",#N/A,TRUE,"general";"via3",#N/A,TRUE,"general"}</definedName>
    <definedName name="ytyyh" localSheetId="2" hidden="1">{"via1",#N/A,TRUE,"general";"via2",#N/A,TRUE,"general";"via3",#N/A,TRUE,"general"}</definedName>
    <definedName name="ytyyh">#REF!</definedName>
    <definedName name="ytzacdfg" localSheetId="10" hidden="1">{"TAB1",#N/A,TRUE,"GENERAL";"TAB2",#N/A,TRUE,"GENERAL";"TAB3",#N/A,TRUE,"GENERAL";"TAB4",#N/A,TRUE,"GENERAL";"TAB5",#N/A,TRUE,"GENERAL"}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>#REF!</definedName>
    <definedName name="yu" localSheetId="10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>#REF!</definedName>
    <definedName name="yuca">#REF!</definedName>
    <definedName name="yudre54" localSheetId="10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>#REF!</definedName>
    <definedName name="yuhgh" localSheetId="10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>#REF!</definedName>
    <definedName name="yui">#REF!</definedName>
    <definedName name="Yute_alquitranado">#REF!</definedName>
    <definedName name="yutu" localSheetId="10" hidden="1">{"via1",#N/A,TRUE,"general";"via2",#N/A,TRUE,"general";"via3",#N/A,TRUE,"general"}</definedName>
    <definedName name="yutu" localSheetId="2" hidden="1">{"via1",#N/A,TRUE,"general";"via2",#N/A,TRUE,"general";"via3",#N/A,TRUE,"general"}</definedName>
    <definedName name="yutu">#REF!</definedName>
    <definedName name="yuuiiy" localSheetId="10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>#REF!</definedName>
    <definedName name="yuuuuuu" localSheetId="10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>#REF!</definedName>
    <definedName name="yy" localSheetId="10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>#REF!</definedName>
    <definedName name="yyery">#REF!</definedName>
    <definedName name="yyy" localSheetId="10" hidden="1">{"TAB1",#N/A,TRUE,"GENERAL";"TAB2",#N/A,TRUE,"GENERAL";"TAB3",#N/A,TRUE,"GENERAL";"TAB4",#N/A,TRUE,"GENERAL";"TAB5",#N/A,TRUE,"GENERAL"}</definedName>
    <definedName name="yyy" localSheetId="2" hidden="1">{"TAB1",#N/A,TRUE,"GENERAL";"TAB2",#N/A,TRUE,"GENERAL";"TAB3",#N/A,TRUE,"GENERAL";"TAB4",#N/A,TRUE,"GENERAL";"TAB5",#N/A,TRUE,"GENERAL"}</definedName>
    <definedName name="YYY">#REF!</definedName>
    <definedName name="yyyuh" localSheetId="10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>#REF!</definedName>
    <definedName name="yyyyhhh" localSheetId="10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>#REF!</definedName>
    <definedName name="yyyyyf" localSheetId="10" hidden="1">{"via1",#N/A,TRUE,"general";"via2",#N/A,TRUE,"general";"via3",#N/A,TRUE,"general"}</definedName>
    <definedName name="yyyyyf" localSheetId="2" hidden="1">{"via1",#N/A,TRUE,"general";"via2",#N/A,TRUE,"general";"via3",#N/A,TRUE,"general"}</definedName>
    <definedName name="yyyyyf">#REF!</definedName>
    <definedName name="YYYYYY">#REF!</definedName>
    <definedName name="z">#REF!</definedName>
    <definedName name="zAndamio_tubular">#REF!</definedName>
    <definedName name="ZAPATA">#REF!</definedName>
    <definedName name="ZAPATA_11">#REF!</definedName>
    <definedName name="zapatas">#REF!</definedName>
    <definedName name="zapato">#REF!</definedName>
    <definedName name="ZAQ" localSheetId="10" hidden="1">{#N/A,#N/A,TRUE,"INGENIERIA";#N/A,#N/A,TRUE,"COMPRAS";#N/A,#N/A,TRUE,"DIRECCION";#N/A,#N/A,TRUE,"RESUMEN"}</definedName>
    <definedName name="ZAQ" localSheetId="2" hidden="1">{#N/A,#N/A,TRUE,"INGENIERIA";#N/A,#N/A,TRUE,"COMPRAS";#N/A,#N/A,TRUE,"DIRECCION";#N/A,#N/A,TRUE,"RESUMEN"}</definedName>
    <definedName name="ZAQ">#REF!</definedName>
    <definedName name="zc">#REF!</definedName>
    <definedName name="zCargador_2y3">#REF!</definedName>
    <definedName name="zCarrotanque">#REF!</definedName>
    <definedName name="zcbzxcbzxcb">#REF!</definedName>
    <definedName name="zCilindro_Vibratorio">#REF!</definedName>
    <definedName name="zCompresor_pistola">#REF!</definedName>
    <definedName name="zCortadora_de_ladrillo">#REF!</definedName>
    <definedName name="zd">#REF!</definedName>
    <definedName name="zdervr" localSheetId="10" hidden="1">{"via1",#N/A,TRUE,"general";"via2",#N/A,TRUE,"general";"via3",#N/A,TRUE,"general"}</definedName>
    <definedName name="zdervr" localSheetId="2" hidden="1">{"via1",#N/A,TRUE,"general";"via2",#N/A,TRUE,"general";"via3",#N/A,TRUE,"general"}</definedName>
    <definedName name="zdervr">#REF!</definedName>
    <definedName name="ZDF">#REF!</definedName>
    <definedName name="ZDGHS">#REF!</definedName>
    <definedName name="zdgvzxcbvxcvb">#REF!</definedName>
    <definedName name="zdr">#REF!</definedName>
    <definedName name="zElevador_250_KG">#REF!</definedName>
    <definedName name="zEquipo_soldadura">#REF!</definedName>
    <definedName name="zFormaleta_1">#REF!</definedName>
    <definedName name="zFormaleta_2">#REF!</definedName>
    <definedName name="zFormaleta_madera">#REF!</definedName>
    <definedName name="zMalacate_elec.con_torres">#REF!</definedName>
    <definedName name="zMezcladora_de_1_2_saco">#REF!</definedName>
    <definedName name="zMotoniveladora">#REF!</definedName>
    <definedName name="Zocalo_en_acero_inoxidable_e_0_10_ML">#REF!</definedName>
    <definedName name="ZONA1">#REF!</definedName>
    <definedName name="ZONA3">#REF!</definedName>
    <definedName name="ZONA4">#REF!</definedName>
    <definedName name="Zorra_Metalica__Ruedas_de_Caucho">#REF!</definedName>
    <definedName name="zPulidora">#REF!</definedName>
    <definedName name="Zunchos_acerados">#REF!</definedName>
    <definedName name="zVibrador">#REF!</definedName>
    <definedName name="zVibrocompactador">#REF!</definedName>
    <definedName name="zVolqueta_3_M3">#REF!</definedName>
    <definedName name="zx">#REF!</definedName>
    <definedName name="zxbdg">#REF!</definedName>
    <definedName name="zxczds" localSheetId="10" hidden="1">{"TAB1",#N/A,TRUE,"GENERAL";"TAB2",#N/A,TRUE,"GENERAL";"TAB3",#N/A,TRUE,"GENERAL";"TAB4",#N/A,TRUE,"GENERAL";"TAB5",#N/A,TRUE,"GENERAL"}</definedName>
    <definedName name="zxczds" localSheetId="2" hidden="1">{"TAB1",#N/A,TRUE,"GENERAL";"TAB2",#N/A,TRUE,"GENERAL";"TAB3",#N/A,TRUE,"GENERAL";"TAB4",#N/A,TRUE,"GENERAL";"TAB5",#N/A,TRUE,"GENERAL"}</definedName>
    <definedName name="zxczds">#REF!</definedName>
    <definedName name="zxsdftyu" localSheetId="10" hidden="1">{"via1",#N/A,TRUE,"general";"via2",#N/A,TRUE,"general";"via3",#N/A,TRUE,"general"}</definedName>
    <definedName name="zxsdftyu" localSheetId="2" hidden="1">{"via1",#N/A,TRUE,"general";"via2",#N/A,TRUE,"general";"via3",#N/A,TRUE,"general"}</definedName>
    <definedName name="zxsdftyu">#REF!</definedName>
    <definedName name="zxvxczv" localSheetId="10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>#REF!</definedName>
    <definedName name="zz">#REF!</definedName>
    <definedName name="ZZHHHFDFH">#REF!</definedName>
    <definedName name="ZZZZZZZZZZZ">#REF!</definedName>
    <definedName name="γ.j">#REF!</definedName>
    <definedName name="η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40" i="78" l="1"/>
  <c r="I40" i="78" s="1"/>
  <c r="J40" i="78" s="1"/>
  <c r="H47" i="78"/>
  <c r="I47" i="78" s="1"/>
  <c r="J47" i="78" s="1"/>
  <c r="H56" i="78"/>
  <c r="I56" i="78" s="1"/>
  <c r="J56" i="78" s="1"/>
  <c r="H58" i="78"/>
  <c r="I58" i="78" s="1"/>
  <c r="J58" i="78" s="1"/>
  <c r="D19" i="17"/>
  <c r="M77" i="78" l="1"/>
  <c r="M78" i="78"/>
  <c r="E5" i="79"/>
  <c r="E4" i="79"/>
  <c r="A20" i="79"/>
  <c r="R71" i="78"/>
  <c r="H11" i="113" l="1"/>
  <c r="D11" i="2"/>
  <c r="G44" i="48"/>
  <c r="H13" i="85"/>
  <c r="H12" i="85"/>
  <c r="H11" i="85"/>
  <c r="C36" i="83"/>
  <c r="G12" i="19"/>
  <c r="C131" i="119"/>
  <c r="AB131" i="119" s="1"/>
  <c r="C129" i="119"/>
  <c r="AA129" i="119" s="1"/>
  <c r="B131" i="119"/>
  <c r="B129" i="119"/>
  <c r="E132" i="119"/>
  <c r="C127" i="119"/>
  <c r="AA127" i="119" s="1"/>
  <c r="C125" i="119"/>
  <c r="AA125" i="119" s="1"/>
  <c r="C123" i="119"/>
  <c r="AA123" i="119" s="1"/>
  <c r="B127" i="119"/>
  <c r="B125" i="119"/>
  <c r="B123" i="119"/>
  <c r="B117" i="119"/>
  <c r="B115" i="119"/>
  <c r="B113" i="119"/>
  <c r="B111" i="119"/>
  <c r="B109" i="119"/>
  <c r="B107" i="119"/>
  <c r="B103" i="119"/>
  <c r="B101" i="119"/>
  <c r="B98" i="119"/>
  <c r="B95" i="119"/>
  <c r="B93" i="119"/>
  <c r="B91" i="119"/>
  <c r="B89" i="119"/>
  <c r="B87" i="119"/>
  <c r="B85" i="119"/>
  <c r="B83" i="119"/>
  <c r="B81" i="119"/>
  <c r="B78" i="119"/>
  <c r="B76" i="119"/>
  <c r="B74" i="119"/>
  <c r="B72" i="119"/>
  <c r="B70" i="119"/>
  <c r="B68" i="119"/>
  <c r="B62" i="119"/>
  <c r="B60" i="119"/>
  <c r="B58" i="119"/>
  <c r="B56" i="119"/>
  <c r="B54" i="119"/>
  <c r="B50" i="119"/>
  <c r="B48" i="119"/>
  <c r="B46" i="119"/>
  <c r="B44" i="119"/>
  <c r="B42" i="119"/>
  <c r="B40" i="119"/>
  <c r="B38" i="119"/>
  <c r="B36" i="119"/>
  <c r="B34" i="119"/>
  <c r="B32" i="119"/>
  <c r="B30" i="119"/>
  <c r="B26" i="119"/>
  <c r="B24" i="119"/>
  <c r="B22" i="119"/>
  <c r="B20" i="119"/>
  <c r="B18" i="119"/>
  <c r="B16" i="119"/>
  <c r="B14" i="119"/>
  <c r="AN313" i="119"/>
  <c r="AN312" i="119"/>
  <c r="AN311" i="119"/>
  <c r="AN310" i="119"/>
  <c r="AN309" i="119"/>
  <c r="AN308" i="119"/>
  <c r="AN314" i="119" s="1"/>
  <c r="AN315" i="119" s="1"/>
  <c r="AN316" i="119" s="1"/>
  <c r="AN317" i="119" s="1"/>
  <c r="AN318" i="119" s="1"/>
  <c r="B147" i="119"/>
  <c r="B145" i="119"/>
  <c r="E130" i="119"/>
  <c r="E129" i="119"/>
  <c r="E131" i="119" s="1"/>
  <c r="B66" i="119"/>
  <c r="B64" i="119"/>
  <c r="T125" i="119" l="1"/>
  <c r="AB125" i="119"/>
  <c r="AB123" i="119"/>
  <c r="AB127" i="119"/>
  <c r="AB129" i="119"/>
  <c r="R125" i="119"/>
  <c r="R129" i="119"/>
  <c r="T129" i="119"/>
  <c r="Z125" i="119"/>
  <c r="Z129" i="119"/>
  <c r="R123" i="119"/>
  <c r="R127" i="119"/>
  <c r="T123" i="119"/>
  <c r="T127" i="119"/>
  <c r="Z123" i="119"/>
  <c r="Z127" i="119"/>
  <c r="U123" i="119"/>
  <c r="AC123" i="119"/>
  <c r="U125" i="119"/>
  <c r="AC125" i="119"/>
  <c r="U127" i="119"/>
  <c r="AC127" i="119"/>
  <c r="U129" i="119"/>
  <c r="AC129" i="119"/>
  <c r="U131" i="119"/>
  <c r="AC131" i="119"/>
  <c r="N123" i="119"/>
  <c r="N124" i="119" s="1"/>
  <c r="V123" i="119"/>
  <c r="N125" i="119"/>
  <c r="N126" i="119" s="1"/>
  <c r="V125" i="119"/>
  <c r="N127" i="119"/>
  <c r="N128" i="119" s="1"/>
  <c r="V127" i="119"/>
  <c r="N129" i="119"/>
  <c r="N130" i="119" s="1"/>
  <c r="V129" i="119"/>
  <c r="N131" i="119"/>
  <c r="N132" i="119" s="1"/>
  <c r="V131" i="119"/>
  <c r="O123" i="119"/>
  <c r="W123" i="119"/>
  <c r="O125" i="119"/>
  <c r="W125" i="119"/>
  <c r="O127" i="119"/>
  <c r="W127" i="119"/>
  <c r="O129" i="119"/>
  <c r="W129" i="119"/>
  <c r="O131" i="119"/>
  <c r="W131" i="119"/>
  <c r="P123" i="119"/>
  <c r="X123" i="119"/>
  <c r="P125" i="119"/>
  <c r="X125" i="119"/>
  <c r="P127" i="119"/>
  <c r="X127" i="119"/>
  <c r="P129" i="119"/>
  <c r="X129" i="119"/>
  <c r="P131" i="119"/>
  <c r="X131" i="119"/>
  <c r="Q123" i="119"/>
  <c r="Y123" i="119"/>
  <c r="Q125" i="119"/>
  <c r="Y125" i="119"/>
  <c r="Q127" i="119"/>
  <c r="Y127" i="119"/>
  <c r="Q129" i="119"/>
  <c r="Y129" i="119"/>
  <c r="Q131" i="119"/>
  <c r="Y131" i="119"/>
  <c r="R131" i="119"/>
  <c r="Z131" i="119"/>
  <c r="S123" i="119"/>
  <c r="S125" i="119"/>
  <c r="S127" i="119"/>
  <c r="S129" i="119"/>
  <c r="S131" i="119"/>
  <c r="AA131" i="119"/>
  <c r="T131" i="119"/>
  <c r="O130" i="119" l="1"/>
  <c r="P130" i="119" s="1"/>
  <c r="Q130" i="119" s="1"/>
  <c r="R130" i="119" s="1"/>
  <c r="S130" i="119" s="1"/>
  <c r="T130" i="119" s="1"/>
  <c r="U130" i="119" s="1"/>
  <c r="V130" i="119" s="1"/>
  <c r="W130" i="119" s="1"/>
  <c r="X130" i="119" s="1"/>
  <c r="Y130" i="119" s="1"/>
  <c r="O132" i="119"/>
  <c r="P132" i="119" s="1"/>
  <c r="Q132" i="119" s="1"/>
  <c r="R132" i="119" s="1"/>
  <c r="S132" i="119" s="1"/>
  <c r="T132" i="119" s="1"/>
  <c r="U132" i="119" s="1"/>
  <c r="V132" i="119" s="1"/>
  <c r="W132" i="119" s="1"/>
  <c r="X132" i="119" s="1"/>
  <c r="Y132" i="119" s="1"/>
  <c r="O124" i="119"/>
  <c r="P124" i="119" s="1"/>
  <c r="Q124" i="119" s="1"/>
  <c r="R124" i="119" s="1"/>
  <c r="S124" i="119" s="1"/>
  <c r="T124" i="119" s="1"/>
  <c r="U124" i="119" s="1"/>
  <c r="V124" i="119" s="1"/>
  <c r="W124" i="119" s="1"/>
  <c r="X124" i="119" s="1"/>
  <c r="Y124" i="119" s="1"/>
  <c r="Z124" i="119" s="1"/>
  <c r="O126" i="119"/>
  <c r="P126" i="119" s="1"/>
  <c r="Q126" i="119" s="1"/>
  <c r="R126" i="119" s="1"/>
  <c r="S126" i="119" s="1"/>
  <c r="T126" i="119" s="1"/>
  <c r="U126" i="119" s="1"/>
  <c r="V126" i="119" s="1"/>
  <c r="W126" i="119" s="1"/>
  <c r="X126" i="119" s="1"/>
  <c r="Y126" i="119" s="1"/>
  <c r="O128" i="119"/>
  <c r="P128" i="119" s="1"/>
  <c r="Q128" i="119" s="1"/>
  <c r="R128" i="119" s="1"/>
  <c r="S128" i="119" s="1"/>
  <c r="T128" i="119" s="1"/>
  <c r="U128" i="119" s="1"/>
  <c r="V128" i="119" s="1"/>
  <c r="W128" i="119" s="1"/>
  <c r="X128" i="119" s="1"/>
  <c r="Y128" i="119" s="1"/>
  <c r="AA124" i="119" l="1"/>
  <c r="AB124" i="119" l="1"/>
  <c r="Z126" i="119" l="1"/>
  <c r="AC124" i="119"/>
  <c r="AA126" i="119" l="1"/>
  <c r="AB126" i="119"/>
  <c r="Z128" i="119"/>
  <c r="AC126" i="119" l="1"/>
  <c r="AA128" i="119"/>
  <c r="Z130" i="119"/>
  <c r="Z132" i="119" s="1"/>
  <c r="AA130" i="119" l="1"/>
  <c r="AA132" i="119" s="1"/>
  <c r="AB128" i="119"/>
  <c r="AC128" i="119" l="1"/>
  <c r="AB130" i="119"/>
  <c r="AB132" i="119" s="1"/>
  <c r="AC130" i="119" l="1"/>
  <c r="AC132" i="119" s="1"/>
  <c r="F37" i="46" l="1"/>
  <c r="H32" i="76"/>
  <c r="D110" i="118"/>
  <c r="D109" i="118"/>
  <c r="A110" i="118"/>
  <c r="A109" i="118"/>
  <c r="F76" i="118"/>
  <c r="D98" i="118"/>
  <c r="C98" i="118"/>
  <c r="B98" i="118"/>
  <c r="D91" i="118"/>
  <c r="D102" i="118" s="1"/>
  <c r="C91" i="118"/>
  <c r="B91" i="118"/>
  <c r="E80" i="118"/>
  <c r="F7" i="118"/>
  <c r="E10" i="118" s="1"/>
  <c r="F41" i="118"/>
  <c r="E45" i="118" s="1"/>
  <c r="D63" i="118"/>
  <c r="C63" i="118"/>
  <c r="B63" i="118"/>
  <c r="D56" i="118"/>
  <c r="D67" i="118" s="1"/>
  <c r="C56" i="118"/>
  <c r="B56" i="118"/>
  <c r="C28" i="118"/>
  <c r="D28" i="118"/>
  <c r="B28" i="118"/>
  <c r="C21" i="118"/>
  <c r="C32" i="118" s="1"/>
  <c r="D21" i="118"/>
  <c r="D32" i="118" s="1"/>
  <c r="B21" i="118"/>
  <c r="A13" i="71"/>
  <c r="E109" i="81"/>
  <c r="F109" i="81"/>
  <c r="G109" i="81"/>
  <c r="H109" i="81"/>
  <c r="C13" i="71" s="1"/>
  <c r="E13" i="71" s="1"/>
  <c r="B102" i="118" l="1"/>
  <c r="C102" i="118"/>
  <c r="C67" i="118"/>
  <c r="B67" i="118"/>
  <c r="E89" i="118"/>
  <c r="F89" i="118" s="1"/>
  <c r="E96" i="118"/>
  <c r="F96" i="118" s="1"/>
  <c r="F80" i="118"/>
  <c r="E88" i="118"/>
  <c r="F88" i="118" s="1"/>
  <c r="E95" i="118"/>
  <c r="F95" i="118" s="1"/>
  <c r="E87" i="118"/>
  <c r="F87" i="118" s="1"/>
  <c r="E94" i="118"/>
  <c r="F94" i="118" s="1"/>
  <c r="F101" i="118"/>
  <c r="E86" i="118"/>
  <c r="F86" i="118" s="1"/>
  <c r="E85" i="118"/>
  <c r="F85" i="118" s="1"/>
  <c r="E97" i="118"/>
  <c r="F97" i="118" s="1"/>
  <c r="E90" i="118"/>
  <c r="F90" i="118" s="1"/>
  <c r="E84" i="118"/>
  <c r="F84" i="118" s="1"/>
  <c r="B32" i="118"/>
  <c r="E54" i="118"/>
  <c r="F54" i="118" s="1"/>
  <c r="E48" i="118"/>
  <c r="F48" i="118" s="1"/>
  <c r="E61" i="118"/>
  <c r="F61" i="118" s="1"/>
  <c r="F45" i="118"/>
  <c r="E50" i="118"/>
  <c r="F50" i="118" s="1"/>
  <c r="E53" i="118"/>
  <c r="F53" i="118" s="1"/>
  <c r="E60" i="118"/>
  <c r="F60" i="118" s="1"/>
  <c r="E52" i="118"/>
  <c r="F52" i="118" s="1"/>
  <c r="E59" i="118"/>
  <c r="F59" i="118" s="1"/>
  <c r="E66" i="118"/>
  <c r="F66" i="118" s="1"/>
  <c r="E51" i="118"/>
  <c r="F51" i="118" s="1"/>
  <c r="E55" i="118"/>
  <c r="F55" i="118" s="1"/>
  <c r="E49" i="118"/>
  <c r="F49" i="118" s="1"/>
  <c r="E62" i="118"/>
  <c r="F62" i="118" s="1"/>
  <c r="F10" i="118"/>
  <c r="E20" i="118"/>
  <c r="F20" i="118" s="1"/>
  <c r="E17" i="118"/>
  <c r="F17" i="118" s="1"/>
  <c r="E27" i="118"/>
  <c r="F27" i="118" s="1"/>
  <c r="E19" i="118"/>
  <c r="F19" i="118" s="1"/>
  <c r="E26" i="118"/>
  <c r="F26" i="118" s="1"/>
  <c r="E18" i="118"/>
  <c r="F18" i="118" s="1"/>
  <c r="E25" i="118"/>
  <c r="F25" i="118" s="1"/>
  <c r="E24" i="118"/>
  <c r="F24" i="118" s="1"/>
  <c r="E16" i="118"/>
  <c r="F16" i="118" s="1"/>
  <c r="E15" i="118"/>
  <c r="F15" i="118" s="1"/>
  <c r="E14" i="118"/>
  <c r="F14" i="118" s="1"/>
  <c r="E13" i="118"/>
  <c r="F13" i="118" s="1"/>
  <c r="E31" i="118"/>
  <c r="F31" i="118" s="1"/>
  <c r="H30" i="76"/>
  <c r="J28" i="76"/>
  <c r="H15" i="76"/>
  <c r="H14" i="76"/>
  <c r="G11" i="2"/>
  <c r="F19" i="17"/>
  <c r="G24" i="17" s="1"/>
  <c r="N17" i="17"/>
  <c r="Q17" i="17" s="1"/>
  <c r="N34" i="78"/>
  <c r="H28" i="76"/>
  <c r="D41" i="45"/>
  <c r="I19" i="77"/>
  <c r="G73" i="78"/>
  <c r="M73" i="78" s="1"/>
  <c r="H19" i="115"/>
  <c r="H18" i="115"/>
  <c r="H17" i="115"/>
  <c r="H16" i="115"/>
  <c r="H15" i="115"/>
  <c r="H12" i="115"/>
  <c r="H13" i="115"/>
  <c r="H14" i="115"/>
  <c r="H26" i="115" s="1"/>
  <c r="D67" i="78" s="1"/>
  <c r="H11" i="115"/>
  <c r="E104" i="81"/>
  <c r="F104" i="81"/>
  <c r="G104" i="81"/>
  <c r="E105" i="81"/>
  <c r="F105" i="81"/>
  <c r="G105" i="81"/>
  <c r="E106" i="81"/>
  <c r="F106" i="81"/>
  <c r="G106" i="81"/>
  <c r="E107" i="81"/>
  <c r="F107" i="81"/>
  <c r="G107" i="81"/>
  <c r="E108" i="81"/>
  <c r="F108" i="81"/>
  <c r="G108" i="81"/>
  <c r="A22" i="117"/>
  <c r="E4" i="117"/>
  <c r="E4" i="116"/>
  <c r="C22" i="116"/>
  <c r="E22" i="116" s="1"/>
  <c r="F26" i="116" s="1"/>
  <c r="E3" i="116" s="1"/>
  <c r="B22" i="116"/>
  <c r="A22" i="116"/>
  <c r="D8" i="115"/>
  <c r="D8" i="114"/>
  <c r="B11" i="114" s="1"/>
  <c r="H11" i="114"/>
  <c r="H25" i="114" s="1"/>
  <c r="D66" i="78" s="1"/>
  <c r="C11" i="114"/>
  <c r="H13" i="98"/>
  <c r="H12" i="98"/>
  <c r="H11" i="98"/>
  <c r="G228" i="53"/>
  <c r="G227" i="53"/>
  <c r="I211" i="53"/>
  <c r="I210" i="53"/>
  <c r="E201" i="53"/>
  <c r="G201" i="53" s="1"/>
  <c r="I152" i="53"/>
  <c r="J152" i="53" s="1"/>
  <c r="G170" i="53"/>
  <c r="G169" i="53"/>
  <c r="G168" i="53"/>
  <c r="G155" i="53"/>
  <c r="E141" i="53"/>
  <c r="G141" i="53" s="1"/>
  <c r="G96" i="53"/>
  <c r="G111" i="53"/>
  <c r="G110" i="53"/>
  <c r="G109" i="53"/>
  <c r="G50" i="53"/>
  <c r="G49" i="53"/>
  <c r="I93" i="53"/>
  <c r="I94" i="53" s="1"/>
  <c r="E82" i="53"/>
  <c r="G82" i="53" s="1"/>
  <c r="G51" i="53"/>
  <c r="G36" i="53"/>
  <c r="F8" i="116" l="1"/>
  <c r="F103" i="118"/>
  <c r="F104" i="118" s="1"/>
  <c r="F68" i="118"/>
  <c r="F69" i="118" s="1"/>
  <c r="F33" i="118"/>
  <c r="F34" i="118" s="1"/>
  <c r="H107" i="81"/>
  <c r="H106" i="81"/>
  <c r="H105" i="81"/>
  <c r="H104" i="81"/>
  <c r="H108" i="81"/>
  <c r="E19" i="19"/>
  <c r="I104" i="81" l="1"/>
  <c r="C11" i="116"/>
  <c r="E11" i="116" s="1"/>
  <c r="C13" i="116"/>
  <c r="E13" i="116" s="1"/>
  <c r="I106" i="81"/>
  <c r="C14" i="116"/>
  <c r="E14" i="116" s="1"/>
  <c r="I107" i="81"/>
  <c r="I105" i="81"/>
  <c r="C12" i="116"/>
  <c r="E12" i="116" s="1"/>
  <c r="C14" i="117"/>
  <c r="E14" i="117" s="1"/>
  <c r="I108" i="81"/>
  <c r="D21" i="7"/>
  <c r="F21" i="7" s="1"/>
  <c r="D20" i="7"/>
  <c r="F20" i="7" s="1"/>
  <c r="H29" i="6"/>
  <c r="A24" i="6"/>
  <c r="F19" i="116" l="1"/>
  <c r="F27" i="116" s="1"/>
  <c r="F24" i="7"/>
  <c r="D11" i="6"/>
  <c r="F11" i="6" s="1"/>
  <c r="F21" i="6" s="1"/>
  <c r="A22" i="5"/>
  <c r="D9" i="5"/>
  <c r="G9" i="5" s="1"/>
  <c r="G19" i="5" s="1"/>
  <c r="A25" i="4"/>
  <c r="D16" i="4"/>
  <c r="G16" i="4" s="1"/>
  <c r="N16" i="81"/>
  <c r="O16" i="81" s="1"/>
  <c r="C13" i="17" s="1"/>
  <c r="N15" i="81"/>
  <c r="O15" i="81" s="1"/>
  <c r="D10" i="4" s="1"/>
  <c r="N14" i="81"/>
  <c r="O14" i="81" s="1"/>
  <c r="N13" i="81"/>
  <c r="O13" i="81" s="1"/>
  <c r="N12" i="81"/>
  <c r="O12" i="81" s="1"/>
  <c r="N11" i="81"/>
  <c r="O11" i="81" s="1"/>
  <c r="E66" i="78" l="1"/>
  <c r="F66" i="78" s="1"/>
  <c r="F31" i="116"/>
  <c r="F32" i="116" s="1"/>
  <c r="F30" i="116"/>
  <c r="F29" i="116"/>
  <c r="E34" i="53"/>
  <c r="G34" i="53" s="1"/>
  <c r="E94" i="53"/>
  <c r="G94" i="53" s="1"/>
  <c r="E212" i="53"/>
  <c r="E153" i="53"/>
  <c r="G153" i="53" s="1"/>
  <c r="E95" i="53"/>
  <c r="G95" i="53" s="1"/>
  <c r="E35" i="53"/>
  <c r="G35" i="53" s="1"/>
  <c r="E154" i="53"/>
  <c r="G154" i="53" s="1"/>
  <c r="E21" i="3"/>
  <c r="G21" i="3" s="1"/>
  <c r="C115" i="119" l="1"/>
  <c r="L66" i="78"/>
  <c r="H66" i="78"/>
  <c r="I66" i="78" s="1"/>
  <c r="J66" i="78" s="1"/>
  <c r="G10" i="81"/>
  <c r="G11" i="81"/>
  <c r="G12" i="81"/>
  <c r="G13" i="81"/>
  <c r="G14" i="81"/>
  <c r="G15" i="81"/>
  <c r="G16" i="81"/>
  <c r="G17" i="81"/>
  <c r="G18" i="81"/>
  <c r="G19" i="81"/>
  <c r="G20" i="81"/>
  <c r="G21" i="81"/>
  <c r="G22" i="81"/>
  <c r="G23" i="81"/>
  <c r="G24" i="81"/>
  <c r="G25" i="81"/>
  <c r="G26" i="81"/>
  <c r="G27" i="81"/>
  <c r="G28" i="81"/>
  <c r="G29" i="81"/>
  <c r="G30" i="81"/>
  <c r="G31" i="81"/>
  <c r="G32" i="81"/>
  <c r="G33" i="81"/>
  <c r="G34" i="81"/>
  <c r="G35" i="81"/>
  <c r="G36" i="81"/>
  <c r="G37" i="81"/>
  <c r="G38" i="81"/>
  <c r="G39" i="81"/>
  <c r="G40" i="81"/>
  <c r="G41" i="81"/>
  <c r="G42" i="81"/>
  <c r="G43" i="81"/>
  <c r="G44" i="81"/>
  <c r="G45" i="81"/>
  <c r="G46" i="81"/>
  <c r="G47" i="81"/>
  <c r="G48" i="81"/>
  <c r="G49" i="81"/>
  <c r="G50" i="81"/>
  <c r="G51" i="81"/>
  <c r="G52" i="81"/>
  <c r="G53" i="81"/>
  <c r="G54" i="81"/>
  <c r="G55" i="81"/>
  <c r="G56" i="81"/>
  <c r="G57" i="81"/>
  <c r="G58" i="81"/>
  <c r="G59" i="81"/>
  <c r="G60" i="81"/>
  <c r="G61" i="81"/>
  <c r="G62" i="81"/>
  <c r="G63" i="81"/>
  <c r="G64" i="81"/>
  <c r="G65" i="81"/>
  <c r="G66" i="81"/>
  <c r="G67" i="81"/>
  <c r="G68" i="81"/>
  <c r="G69" i="81"/>
  <c r="G70" i="81"/>
  <c r="G71" i="81"/>
  <c r="G72" i="81"/>
  <c r="G73" i="81"/>
  <c r="G74" i="81"/>
  <c r="G75" i="81"/>
  <c r="G76" i="81"/>
  <c r="G77" i="81"/>
  <c r="G78" i="81"/>
  <c r="G79" i="81"/>
  <c r="G80" i="81"/>
  <c r="G81" i="81"/>
  <c r="G82" i="81"/>
  <c r="G83" i="81"/>
  <c r="G84" i="81"/>
  <c r="G85" i="81"/>
  <c r="G86" i="81"/>
  <c r="G87" i="81"/>
  <c r="G88" i="81"/>
  <c r="G89" i="81"/>
  <c r="G90" i="81"/>
  <c r="G91" i="81"/>
  <c r="G92" i="81"/>
  <c r="G93" i="81"/>
  <c r="G94" i="81"/>
  <c r="G95" i="81"/>
  <c r="G96" i="81"/>
  <c r="G97" i="81"/>
  <c r="G98" i="81"/>
  <c r="G99" i="81"/>
  <c r="G100" i="81"/>
  <c r="G101" i="81"/>
  <c r="G102" i="81"/>
  <c r="G103" i="81"/>
  <c r="G110" i="81"/>
  <c r="G9" i="81"/>
  <c r="F10" i="81"/>
  <c r="F11" i="81"/>
  <c r="F12" i="81"/>
  <c r="F13" i="81"/>
  <c r="F14" i="81"/>
  <c r="F15" i="81"/>
  <c r="F16" i="81"/>
  <c r="F17" i="81"/>
  <c r="F18" i="81"/>
  <c r="F19" i="81"/>
  <c r="F20" i="81"/>
  <c r="F21" i="81"/>
  <c r="F22" i="81"/>
  <c r="F23" i="81"/>
  <c r="F24" i="81"/>
  <c r="F25" i="81"/>
  <c r="F26" i="81"/>
  <c r="F27" i="81"/>
  <c r="F28" i="81"/>
  <c r="F29" i="81"/>
  <c r="F30" i="81"/>
  <c r="F31" i="81"/>
  <c r="F32" i="81"/>
  <c r="F33" i="81"/>
  <c r="F34" i="81"/>
  <c r="F35" i="81"/>
  <c r="F36" i="81"/>
  <c r="F37" i="81"/>
  <c r="F38" i="81"/>
  <c r="F39" i="81"/>
  <c r="F40" i="81"/>
  <c r="F41" i="81"/>
  <c r="F42" i="81"/>
  <c r="F43" i="81"/>
  <c r="F44" i="81"/>
  <c r="F45" i="81"/>
  <c r="F46" i="81"/>
  <c r="F47" i="81"/>
  <c r="F48" i="81"/>
  <c r="F49" i="81"/>
  <c r="F50" i="81"/>
  <c r="F51" i="81"/>
  <c r="F52" i="81"/>
  <c r="F53" i="81"/>
  <c r="F54" i="81"/>
  <c r="F55" i="81"/>
  <c r="F56" i="81"/>
  <c r="F57" i="81"/>
  <c r="F58" i="81"/>
  <c r="F59" i="81"/>
  <c r="F60" i="81"/>
  <c r="F61" i="81"/>
  <c r="F62" i="81"/>
  <c r="F63" i="81"/>
  <c r="F64" i="81"/>
  <c r="F65" i="81"/>
  <c r="F66" i="81"/>
  <c r="F67" i="81"/>
  <c r="F68" i="81"/>
  <c r="F69" i="81"/>
  <c r="F70" i="81"/>
  <c r="F71" i="81"/>
  <c r="F72" i="81"/>
  <c r="F73" i="81"/>
  <c r="F74" i="81"/>
  <c r="F75" i="81"/>
  <c r="F76" i="81"/>
  <c r="F77" i="81"/>
  <c r="F78" i="81"/>
  <c r="F79" i="81"/>
  <c r="F80" i="81"/>
  <c r="F81" i="81"/>
  <c r="F82" i="81"/>
  <c r="F83" i="81"/>
  <c r="F84" i="81"/>
  <c r="F85" i="81"/>
  <c r="F86" i="81"/>
  <c r="F87" i="81"/>
  <c r="F88" i="81"/>
  <c r="F89" i="81"/>
  <c r="F90" i="81"/>
  <c r="F91" i="81"/>
  <c r="F92" i="81"/>
  <c r="F93" i="81"/>
  <c r="F94" i="81"/>
  <c r="F95" i="81"/>
  <c r="F96" i="81"/>
  <c r="F97" i="81"/>
  <c r="F98" i="81"/>
  <c r="F99" i="81"/>
  <c r="F100" i="81"/>
  <c r="F101" i="81"/>
  <c r="F102" i="81"/>
  <c r="F103" i="81"/>
  <c r="F110" i="81"/>
  <c r="E10" i="81"/>
  <c r="H10" i="81" s="1"/>
  <c r="E11" i="81"/>
  <c r="E12" i="81"/>
  <c r="E13" i="81"/>
  <c r="E14" i="81"/>
  <c r="E15" i="81"/>
  <c r="E16" i="81"/>
  <c r="E17" i="81"/>
  <c r="E18" i="81"/>
  <c r="E19" i="81"/>
  <c r="E20" i="81"/>
  <c r="E21" i="81"/>
  <c r="E22" i="81"/>
  <c r="E23" i="81"/>
  <c r="E24" i="81"/>
  <c r="E25" i="81"/>
  <c r="E26" i="81"/>
  <c r="E27" i="81"/>
  <c r="E28" i="81"/>
  <c r="E29" i="81"/>
  <c r="E30" i="81"/>
  <c r="E31" i="81"/>
  <c r="E32" i="81"/>
  <c r="E33" i="81"/>
  <c r="E34" i="81"/>
  <c r="E35" i="81"/>
  <c r="E36" i="81"/>
  <c r="E37" i="81"/>
  <c r="E38" i="81"/>
  <c r="E39" i="81"/>
  <c r="E40" i="81"/>
  <c r="E41" i="81"/>
  <c r="E42" i="81"/>
  <c r="E43" i="81"/>
  <c r="E44" i="81"/>
  <c r="E45" i="81"/>
  <c r="E46" i="81"/>
  <c r="E47" i="81"/>
  <c r="E48" i="81"/>
  <c r="E49" i="81"/>
  <c r="E50" i="81"/>
  <c r="E51" i="81"/>
  <c r="E52" i="81"/>
  <c r="E53" i="81"/>
  <c r="E54" i="81"/>
  <c r="E55" i="81"/>
  <c r="E56" i="81"/>
  <c r="E57" i="81"/>
  <c r="E58" i="81"/>
  <c r="E59" i="81"/>
  <c r="E60" i="81"/>
  <c r="E61" i="81"/>
  <c r="E62" i="81"/>
  <c r="E63" i="81"/>
  <c r="E64" i="81"/>
  <c r="E65" i="81"/>
  <c r="E66" i="81"/>
  <c r="E67" i="81"/>
  <c r="E68" i="81"/>
  <c r="E69" i="81"/>
  <c r="E70" i="81"/>
  <c r="E71" i="81"/>
  <c r="E72" i="81"/>
  <c r="E73" i="81"/>
  <c r="E74" i="81"/>
  <c r="E75" i="81"/>
  <c r="E76" i="81"/>
  <c r="E77" i="81"/>
  <c r="E78" i="81"/>
  <c r="E79" i="81"/>
  <c r="E80" i="81"/>
  <c r="E81" i="81"/>
  <c r="E82" i="81"/>
  <c r="E83" i="81"/>
  <c r="E84" i="81"/>
  <c r="E85" i="81"/>
  <c r="E86" i="81"/>
  <c r="E87" i="81"/>
  <c r="E88" i="81"/>
  <c r="E89" i="81"/>
  <c r="E90" i="81"/>
  <c r="E91" i="81"/>
  <c r="E92" i="81"/>
  <c r="E93" i="81"/>
  <c r="E94" i="81"/>
  <c r="E95" i="81"/>
  <c r="E96" i="81"/>
  <c r="E97" i="81"/>
  <c r="E98" i="81"/>
  <c r="E99" i="81"/>
  <c r="E100" i="81"/>
  <c r="E101" i="81"/>
  <c r="E102" i="81"/>
  <c r="E103" i="81"/>
  <c r="E110" i="81"/>
  <c r="E9" i="81"/>
  <c r="J9" i="81"/>
  <c r="F9" i="81"/>
  <c r="H24" i="48"/>
  <c r="D11" i="105"/>
  <c r="H11" i="105" s="1"/>
  <c r="H21" i="105" s="1"/>
  <c r="H11" i="104"/>
  <c r="H25" i="104" s="1"/>
  <c r="H11" i="103"/>
  <c r="H23" i="103" s="1"/>
  <c r="E11" i="101"/>
  <c r="H11" i="101" s="1"/>
  <c r="H22" i="101" s="1"/>
  <c r="H11" i="94"/>
  <c r="H25" i="94" s="1"/>
  <c r="H11" i="92"/>
  <c r="H25" i="92" s="1"/>
  <c r="H12" i="91"/>
  <c r="H13" i="91"/>
  <c r="H11" i="91"/>
  <c r="H12" i="90"/>
  <c r="H13" i="90"/>
  <c r="H11" i="90"/>
  <c r="H25" i="90" s="1"/>
  <c r="H11" i="87"/>
  <c r="H25" i="87" s="1"/>
  <c r="H11" i="86"/>
  <c r="H25" i="86" s="1"/>
  <c r="H23" i="85"/>
  <c r="H22" i="85"/>
  <c r="H21" i="85"/>
  <c r="H20" i="85"/>
  <c r="H18" i="85"/>
  <c r="H16" i="85"/>
  <c r="H12" i="84"/>
  <c r="H11" i="84"/>
  <c r="H12" i="83"/>
  <c r="H13" i="83"/>
  <c r="H16" i="83"/>
  <c r="H11" i="83"/>
  <c r="H11" i="82"/>
  <c r="H25" i="82" s="1"/>
  <c r="H25" i="113"/>
  <c r="C11" i="113"/>
  <c r="B11" i="113"/>
  <c r="H11" i="112"/>
  <c r="H25" i="112" s="1"/>
  <c r="C11" i="112"/>
  <c r="H11" i="111"/>
  <c r="H25" i="111" s="1"/>
  <c r="C11" i="111"/>
  <c r="H13" i="110"/>
  <c r="C13" i="110"/>
  <c r="H12" i="110"/>
  <c r="C12" i="110"/>
  <c r="H11" i="110"/>
  <c r="C11" i="110"/>
  <c r="H13" i="109"/>
  <c r="C13" i="109"/>
  <c r="H11" i="109"/>
  <c r="C11" i="109"/>
  <c r="H11" i="108"/>
  <c r="H29" i="108" s="1"/>
  <c r="C11" i="108"/>
  <c r="H33" i="107"/>
  <c r="H30" i="107"/>
  <c r="H27" i="107"/>
  <c r="H24" i="107"/>
  <c r="H21" i="107"/>
  <c r="H18" i="107"/>
  <c r="H14" i="107"/>
  <c r="H11" i="107"/>
  <c r="H31" i="106"/>
  <c r="H25" i="106"/>
  <c r="H22" i="106"/>
  <c r="H19" i="106"/>
  <c r="H15" i="106"/>
  <c r="H11" i="106"/>
  <c r="C11" i="105"/>
  <c r="B11" i="105"/>
  <c r="C11" i="104"/>
  <c r="B11" i="104"/>
  <c r="C11" i="103"/>
  <c r="B11" i="103"/>
  <c r="H11" i="102"/>
  <c r="H25" i="102" s="1"/>
  <c r="C11" i="102"/>
  <c r="B11" i="102"/>
  <c r="C11" i="101"/>
  <c r="B11" i="101"/>
  <c r="D11" i="100"/>
  <c r="H11" i="100" s="1"/>
  <c r="H25" i="100" s="1"/>
  <c r="C11" i="100"/>
  <c r="B11" i="100"/>
  <c r="D11" i="99"/>
  <c r="H11" i="99" s="1"/>
  <c r="C11" i="99"/>
  <c r="B11" i="99"/>
  <c r="D14" i="98"/>
  <c r="H14" i="98" s="1"/>
  <c r="H25" i="98" s="1"/>
  <c r="C14" i="98"/>
  <c r="C13" i="98"/>
  <c r="C12" i="98"/>
  <c r="C11" i="98"/>
  <c r="H11" i="97"/>
  <c r="H25" i="97" s="1"/>
  <c r="C11" i="97"/>
  <c r="B11" i="97"/>
  <c r="D49" i="96"/>
  <c r="H49" i="96" s="1"/>
  <c r="E48" i="96"/>
  <c r="H48" i="96" s="1"/>
  <c r="H47" i="96"/>
  <c r="H46" i="96"/>
  <c r="H45" i="96"/>
  <c r="H44" i="96"/>
  <c r="H43" i="96"/>
  <c r="H42" i="96"/>
  <c r="H41" i="96"/>
  <c r="H40" i="96"/>
  <c r="D39" i="96"/>
  <c r="H39" i="96" s="1"/>
  <c r="D38" i="96"/>
  <c r="H38" i="96" s="1"/>
  <c r="D37" i="96"/>
  <c r="H37" i="96" s="1"/>
  <c r="D36" i="96"/>
  <c r="H36" i="96" s="1"/>
  <c r="D35" i="96"/>
  <c r="H35" i="96" s="1"/>
  <c r="D34" i="96"/>
  <c r="H34" i="96" s="1"/>
  <c r="H33" i="96"/>
  <c r="H32" i="96"/>
  <c r="D31" i="96"/>
  <c r="H31" i="96" s="1"/>
  <c r="D30" i="96"/>
  <c r="H30" i="96" s="1"/>
  <c r="D29" i="96"/>
  <c r="H29" i="96" s="1"/>
  <c r="D28" i="96"/>
  <c r="H28" i="96" s="1"/>
  <c r="H27" i="96"/>
  <c r="D27" i="96"/>
  <c r="D26" i="96"/>
  <c r="H26" i="96" s="1"/>
  <c r="H25" i="96"/>
  <c r="H24" i="96"/>
  <c r="H23" i="96"/>
  <c r="H22" i="96"/>
  <c r="H21" i="96"/>
  <c r="H20" i="96"/>
  <c r="G19" i="96"/>
  <c r="H19" i="96" s="1"/>
  <c r="H18" i="96"/>
  <c r="H17" i="96"/>
  <c r="H16" i="96"/>
  <c r="D15" i="96"/>
  <c r="H15" i="96" s="1"/>
  <c r="E14" i="96"/>
  <c r="H14" i="96" s="1"/>
  <c r="H13" i="96"/>
  <c r="H12" i="96"/>
  <c r="H11" i="96"/>
  <c r="H48" i="95"/>
  <c r="H47" i="95"/>
  <c r="D47" i="95"/>
  <c r="H46" i="95"/>
  <c r="H45" i="95"/>
  <c r="H44" i="95"/>
  <c r="H43" i="95"/>
  <c r="H42" i="95"/>
  <c r="H41" i="95"/>
  <c r="H40" i="95"/>
  <c r="H39" i="95"/>
  <c r="H38" i="95"/>
  <c r="H37" i="95"/>
  <c r="H36" i="95"/>
  <c r="H35" i="95"/>
  <c r="H34" i="95"/>
  <c r="H33" i="95"/>
  <c r="H32" i="95"/>
  <c r="H31" i="95"/>
  <c r="H30" i="95"/>
  <c r="H29" i="95"/>
  <c r="H28" i="95"/>
  <c r="H27" i="95"/>
  <c r="H26" i="95"/>
  <c r="H25" i="95"/>
  <c r="H24" i="95"/>
  <c r="H23" i="95"/>
  <c r="H22" i="95"/>
  <c r="H21" i="95"/>
  <c r="H20" i="95"/>
  <c r="H19" i="95"/>
  <c r="H18" i="95"/>
  <c r="H17" i="95"/>
  <c r="H16" i="95"/>
  <c r="H15" i="95"/>
  <c r="D14" i="95"/>
  <c r="H14" i="95" s="1"/>
  <c r="H13" i="95"/>
  <c r="H12" i="95"/>
  <c r="H11" i="95"/>
  <c r="C11" i="94"/>
  <c r="B11" i="94"/>
  <c r="D11" i="93"/>
  <c r="H11" i="93" s="1"/>
  <c r="H25" i="93" s="1"/>
  <c r="D11" i="89"/>
  <c r="H11" i="89" s="1"/>
  <c r="H25" i="89" s="1"/>
  <c r="H11" i="88"/>
  <c r="H25" i="88" s="1"/>
  <c r="D19" i="85"/>
  <c r="H19" i="85" s="1"/>
  <c r="H17" i="85"/>
  <c r="D15" i="85"/>
  <c r="H15" i="85" s="1"/>
  <c r="D14" i="85"/>
  <c r="H14" i="85" s="1"/>
  <c r="H18" i="83"/>
  <c r="D17" i="83"/>
  <c r="H17" i="83" s="1"/>
  <c r="D15" i="83"/>
  <c r="H15" i="83" s="1"/>
  <c r="D14" i="83"/>
  <c r="H14" i="83" s="1"/>
  <c r="H53" i="96" l="1"/>
  <c r="H25" i="110"/>
  <c r="H25" i="83"/>
  <c r="AB116" i="119"/>
  <c r="AC116" i="119"/>
  <c r="H25" i="99"/>
  <c r="H25" i="91"/>
  <c r="H25" i="84"/>
  <c r="H49" i="95"/>
  <c r="H50" i="96"/>
  <c r="H25" i="85"/>
  <c r="D64" i="80" l="1"/>
  <c r="D69" i="80"/>
  <c r="D103" i="80"/>
  <c r="B129" i="80"/>
  <c r="D17" i="23"/>
  <c r="D16" i="23"/>
  <c r="C4" i="80"/>
  <c r="D3" i="77"/>
  <c r="A2" i="81" s="1"/>
  <c r="G12" i="77"/>
  <c r="G15" i="77" s="1"/>
  <c r="H11" i="76"/>
  <c r="A3" i="76" l="1"/>
  <c r="D4" i="46"/>
  <c r="G13" i="22" l="1"/>
  <c r="G19" i="22"/>
  <c r="H19" i="22" s="1"/>
  <c r="H13" i="9" l="1"/>
  <c r="G13" i="9"/>
  <c r="G104" i="80"/>
  <c r="L106" i="80"/>
  <c r="L105" i="80"/>
  <c r="L103" i="80"/>
  <c r="L101" i="80"/>
  <c r="L102" i="80" s="1"/>
  <c r="G101" i="80"/>
  <c r="G102" i="80" s="1"/>
  <c r="G98" i="80"/>
  <c r="J98" i="80" s="1"/>
  <c r="K98" i="80" s="1"/>
  <c r="G92" i="80"/>
  <c r="G93" i="80" s="1"/>
  <c r="J93" i="80" s="1"/>
  <c r="K93" i="80" s="1"/>
  <c r="G89" i="80"/>
  <c r="J89" i="80" s="1"/>
  <c r="K89" i="80" s="1"/>
  <c r="G84" i="80"/>
  <c r="J84" i="80" s="1"/>
  <c r="G81" i="80"/>
  <c r="G82" i="80" s="1"/>
  <c r="G83" i="80" s="1"/>
  <c r="H76" i="80"/>
  <c r="H77" i="80" s="1"/>
  <c r="G77" i="80"/>
  <c r="J77" i="80" s="1"/>
  <c r="G76" i="80"/>
  <c r="J76" i="80" s="1"/>
  <c r="L89" i="80"/>
  <c r="L81" i="80"/>
  <c r="G97" i="80"/>
  <c r="J97" i="80" s="1"/>
  <c r="G96" i="80"/>
  <c r="J96" i="80" s="1"/>
  <c r="G95" i="80"/>
  <c r="J95" i="80" s="1"/>
  <c r="H100" i="80"/>
  <c r="H101" i="80" s="1"/>
  <c r="H102" i="80" s="1"/>
  <c r="H91" i="80"/>
  <c r="H92" i="80" s="1"/>
  <c r="H93" i="80" s="1"/>
  <c r="H94" i="80" s="1"/>
  <c r="G88" i="80"/>
  <c r="J88" i="80" s="1"/>
  <c r="G87" i="80"/>
  <c r="J87" i="80" s="1"/>
  <c r="H82" i="80"/>
  <c r="H83" i="80" s="1"/>
  <c r="H84" i="80" s="1"/>
  <c r="H85" i="80" s="1"/>
  <c r="H86" i="80" s="1"/>
  <c r="H81" i="80"/>
  <c r="D83" i="80"/>
  <c r="D82" i="80"/>
  <c r="D81" i="80"/>
  <c r="I79" i="80"/>
  <c r="I88" i="80" s="1"/>
  <c r="I96" i="80" s="1"/>
  <c r="I78" i="80"/>
  <c r="I87" i="80" s="1"/>
  <c r="I95" i="80" s="1"/>
  <c r="G80" i="80"/>
  <c r="J80" i="80" s="1"/>
  <c r="G79" i="80"/>
  <c r="J79" i="80" s="1"/>
  <c r="G78" i="80"/>
  <c r="J78" i="80" s="1"/>
  <c r="G73" i="80"/>
  <c r="G74" i="80" s="1"/>
  <c r="I73" i="80"/>
  <c r="I74" i="80" s="1"/>
  <c r="I75" i="80" s="1"/>
  <c r="I81" i="80" s="1"/>
  <c r="I82" i="80" s="1"/>
  <c r="I83" i="80" s="1"/>
  <c r="I84" i="80" s="1"/>
  <c r="I85" i="80" s="1"/>
  <c r="G72" i="80"/>
  <c r="J72" i="80" s="1"/>
  <c r="K72" i="80" s="1"/>
  <c r="G71" i="80"/>
  <c r="J71" i="80" s="1"/>
  <c r="K71" i="80" s="1"/>
  <c r="L71" i="80" s="1"/>
  <c r="I67" i="80"/>
  <c r="I68" i="80" s="1"/>
  <c r="I69" i="80" s="1"/>
  <c r="I80" i="80" s="1"/>
  <c r="I97" i="80" s="1"/>
  <c r="I103" i="80" s="1"/>
  <c r="G70" i="80"/>
  <c r="J70" i="80" s="1"/>
  <c r="K70" i="80" s="1"/>
  <c r="J69" i="80"/>
  <c r="G68" i="80"/>
  <c r="J68" i="80" s="1"/>
  <c r="G67" i="80"/>
  <c r="J67" i="80" s="1"/>
  <c r="C67" i="80"/>
  <c r="C68" i="80" s="1"/>
  <c r="G66" i="80"/>
  <c r="D66" i="80"/>
  <c r="L104" i="80"/>
  <c r="G90" i="80" l="1"/>
  <c r="G99" i="80"/>
  <c r="I76" i="80"/>
  <c r="I77" i="80" s="1"/>
  <c r="K77" i="80" s="1"/>
  <c r="K97" i="80"/>
  <c r="K96" i="80"/>
  <c r="J102" i="80"/>
  <c r="K102" i="80" s="1"/>
  <c r="J101" i="80"/>
  <c r="K101" i="80" s="1"/>
  <c r="J92" i="80"/>
  <c r="K92" i="80" s="1"/>
  <c r="G94" i="80"/>
  <c r="J94" i="80" s="1"/>
  <c r="K94" i="80" s="1"/>
  <c r="K87" i="80"/>
  <c r="K88" i="80"/>
  <c r="K78" i="80"/>
  <c r="K79" i="80"/>
  <c r="K80" i="80"/>
  <c r="J73" i="80"/>
  <c r="K73" i="80" s="1"/>
  <c r="K84" i="80"/>
  <c r="G85" i="80"/>
  <c r="I86" i="80"/>
  <c r="K95" i="80" s="1"/>
  <c r="J81" i="80"/>
  <c r="K81" i="80" s="1"/>
  <c r="J83" i="80"/>
  <c r="K83" i="80" s="1"/>
  <c r="J82" i="80"/>
  <c r="K82" i="80" s="1"/>
  <c r="K67" i="80"/>
  <c r="J74" i="80"/>
  <c r="K74" i="80" s="1"/>
  <c r="G75" i="80"/>
  <c r="J75" i="80" s="1"/>
  <c r="K75" i="80" s="1"/>
  <c r="K68" i="80"/>
  <c r="K69" i="80"/>
  <c r="F123" i="81"/>
  <c r="B124" i="81"/>
  <c r="B123" i="81"/>
  <c r="H12" i="81"/>
  <c r="H13" i="81"/>
  <c r="H14" i="81"/>
  <c r="H17" i="81"/>
  <c r="H18" i="81"/>
  <c r="I18" i="81" s="1"/>
  <c r="H19" i="81"/>
  <c r="H24" i="81"/>
  <c r="H25" i="81"/>
  <c r="H26" i="81"/>
  <c r="H29" i="81"/>
  <c r="C13" i="25" s="1"/>
  <c r="H30" i="81"/>
  <c r="H31" i="81"/>
  <c r="H36" i="81"/>
  <c r="I36" i="81" s="1"/>
  <c r="H37" i="81"/>
  <c r="H38" i="81"/>
  <c r="H41" i="81"/>
  <c r="H42" i="81"/>
  <c r="H43" i="81"/>
  <c r="C16" i="25" s="1"/>
  <c r="H48" i="81"/>
  <c r="H49" i="81"/>
  <c r="H50" i="81"/>
  <c r="H53" i="81"/>
  <c r="H54" i="81"/>
  <c r="H55" i="81"/>
  <c r="H60" i="81"/>
  <c r="H61" i="81"/>
  <c r="I61" i="81" s="1"/>
  <c r="H62" i="81"/>
  <c r="H64" i="81"/>
  <c r="H65" i="81"/>
  <c r="H66" i="81"/>
  <c r="H71" i="81"/>
  <c r="H72" i="81"/>
  <c r="H73" i="81"/>
  <c r="H76" i="81"/>
  <c r="H77" i="81"/>
  <c r="H78" i="81"/>
  <c r="H83" i="81"/>
  <c r="H84" i="81"/>
  <c r="H85" i="81"/>
  <c r="H88" i="81"/>
  <c r="C11" i="25" s="1"/>
  <c r="H89" i="81"/>
  <c r="I89" i="81" s="1"/>
  <c r="H90" i="81"/>
  <c r="H95" i="81"/>
  <c r="I95" i="81" s="1"/>
  <c r="H96" i="81"/>
  <c r="H97" i="81"/>
  <c r="H100" i="81"/>
  <c r="I100" i="81" s="1"/>
  <c r="H101" i="81"/>
  <c r="H102" i="81"/>
  <c r="J48" i="53"/>
  <c r="I24" i="81" l="1"/>
  <c r="C13" i="24"/>
  <c r="I14" i="81"/>
  <c r="C12" i="61"/>
  <c r="I37" i="81"/>
  <c r="C12" i="59"/>
  <c r="I13" i="81"/>
  <c r="C11" i="62"/>
  <c r="I66" i="81"/>
  <c r="C10" i="20"/>
  <c r="I41" i="81"/>
  <c r="C15" i="63"/>
  <c r="I12" i="81"/>
  <c r="C13" i="14"/>
  <c r="I48" i="81"/>
  <c r="C12" i="69"/>
  <c r="I65" i="81"/>
  <c r="I88" i="81"/>
  <c r="I85" i="81"/>
  <c r="C16" i="24"/>
  <c r="I83" i="81"/>
  <c r="C12" i="15"/>
  <c r="C11" i="26"/>
  <c r="I60" i="81"/>
  <c r="C12" i="20"/>
  <c r="I102" i="81"/>
  <c r="C16" i="11"/>
  <c r="C16" i="56"/>
  <c r="I78" i="81"/>
  <c r="C11" i="65"/>
  <c r="I55" i="81"/>
  <c r="C15" i="22"/>
  <c r="C12" i="18"/>
  <c r="I31" i="81"/>
  <c r="C10" i="21"/>
  <c r="I71" i="81"/>
  <c r="C12" i="70"/>
  <c r="I43" i="81"/>
  <c r="I64" i="81"/>
  <c r="C13" i="27"/>
  <c r="C13" i="26"/>
  <c r="I101" i="81"/>
  <c r="C13" i="18"/>
  <c r="I54" i="81"/>
  <c r="I30" i="81"/>
  <c r="C11" i="66"/>
  <c r="I19" i="81"/>
  <c r="C16" i="70"/>
  <c r="I17" i="81"/>
  <c r="C14" i="23"/>
  <c r="I62" i="81"/>
  <c r="C11" i="21"/>
  <c r="C13" i="1"/>
  <c r="I76" i="81"/>
  <c r="C13" i="20"/>
  <c r="C13" i="21"/>
  <c r="I53" i="81"/>
  <c r="C11" i="59"/>
  <c r="I29" i="81"/>
  <c r="I84" i="81"/>
  <c r="C16" i="59"/>
  <c r="I77" i="81"/>
  <c r="C15" i="21"/>
  <c r="C15" i="20"/>
  <c r="I97" i="81"/>
  <c r="C11" i="18"/>
  <c r="I73" i="81"/>
  <c r="I50" i="81"/>
  <c r="C12" i="71"/>
  <c r="I26" i="81"/>
  <c r="C13" i="69"/>
  <c r="I90" i="81"/>
  <c r="C12" i="23"/>
  <c r="I42" i="81"/>
  <c r="C13" i="59"/>
  <c r="I38" i="81"/>
  <c r="C13" i="73"/>
  <c r="I96" i="81"/>
  <c r="C12" i="22"/>
  <c r="I72" i="81"/>
  <c r="C15" i="9"/>
  <c r="I49" i="81"/>
  <c r="C11" i="117"/>
  <c r="E11" i="117" s="1"/>
  <c r="I25" i="81"/>
  <c r="C11" i="67"/>
  <c r="J90" i="80"/>
  <c r="K90" i="80" s="1"/>
  <c r="G91" i="80"/>
  <c r="J91" i="80" s="1"/>
  <c r="K91" i="80" s="1"/>
  <c r="J99" i="80"/>
  <c r="K99" i="80" s="1"/>
  <c r="G100" i="80"/>
  <c r="J100" i="80" s="1"/>
  <c r="K100" i="80" s="1"/>
  <c r="K76" i="80"/>
  <c r="G86" i="80"/>
  <c r="J86" i="80" s="1"/>
  <c r="K86" i="80" s="1"/>
  <c r="J85" i="80"/>
  <c r="K85" i="80" s="1"/>
  <c r="H110" i="81"/>
  <c r="H92" i="81"/>
  <c r="C12" i="25" s="1"/>
  <c r="H80" i="81"/>
  <c r="H68" i="81"/>
  <c r="H57" i="81"/>
  <c r="H45" i="81"/>
  <c r="H33" i="81"/>
  <c r="H21" i="81"/>
  <c r="H103" i="81"/>
  <c r="H91" i="81"/>
  <c r="H79" i="81"/>
  <c r="H67" i="81"/>
  <c r="H56" i="81"/>
  <c r="H44" i="81"/>
  <c r="H32" i="81"/>
  <c r="H20" i="81"/>
  <c r="H99" i="81"/>
  <c r="H40" i="81"/>
  <c r="H98" i="81"/>
  <c r="H39" i="81"/>
  <c r="H87" i="81"/>
  <c r="H52" i="81"/>
  <c r="H28" i="81"/>
  <c r="H86" i="81"/>
  <c r="H51" i="81"/>
  <c r="H15" i="81"/>
  <c r="H75" i="81"/>
  <c r="H16" i="81"/>
  <c r="H94" i="81"/>
  <c r="H82" i="81"/>
  <c r="H70" i="81"/>
  <c r="H59" i="81"/>
  <c r="H47" i="81"/>
  <c r="H35" i="81"/>
  <c r="H23" i="81"/>
  <c r="C14" i="25" s="1"/>
  <c r="H11" i="81"/>
  <c r="H74" i="81"/>
  <c r="H27" i="81"/>
  <c r="H63" i="81"/>
  <c r="H9" i="81"/>
  <c r="C13" i="22" s="1"/>
  <c r="H93" i="81"/>
  <c r="H81" i="81"/>
  <c r="H69" i="81"/>
  <c r="H58" i="81"/>
  <c r="H46" i="81"/>
  <c r="H34" i="81"/>
  <c r="H22" i="81"/>
  <c r="I46" i="81" l="1"/>
  <c r="C18" i="59"/>
  <c r="I103" i="81"/>
  <c r="C11" i="64"/>
  <c r="I59" i="81"/>
  <c r="C18" i="70"/>
  <c r="I94" i="81"/>
  <c r="C14" i="24"/>
  <c r="I99" i="81"/>
  <c r="C15" i="24"/>
  <c r="I57" i="81"/>
  <c r="C11" i="23"/>
  <c r="I82" i="81"/>
  <c r="C11" i="27"/>
  <c r="I16" i="81"/>
  <c r="C11" i="20"/>
  <c r="I70" i="81"/>
  <c r="C11" i="70"/>
  <c r="I81" i="81"/>
  <c r="C15" i="57"/>
  <c r="F15" i="57" s="1"/>
  <c r="I93" i="81"/>
  <c r="C14" i="59"/>
  <c r="I32" i="81"/>
  <c r="E93" i="53"/>
  <c r="E211" i="53"/>
  <c r="E33" i="53"/>
  <c r="G33" i="53" s="1"/>
  <c r="E152" i="53"/>
  <c r="G152" i="53" s="1"/>
  <c r="C15" i="56"/>
  <c r="C14" i="10"/>
  <c r="D14" i="8"/>
  <c r="C14" i="57"/>
  <c r="C15" i="11"/>
  <c r="F15" i="11" s="1"/>
  <c r="I63" i="81"/>
  <c r="C11" i="73"/>
  <c r="I75" i="81"/>
  <c r="C14" i="21"/>
  <c r="C14" i="20"/>
  <c r="I80" i="81"/>
  <c r="C13" i="11"/>
  <c r="C13" i="10"/>
  <c r="C13" i="57"/>
  <c r="C13" i="9"/>
  <c r="D13" i="8"/>
  <c r="C13" i="56"/>
  <c r="I27" i="81"/>
  <c r="C17" i="59"/>
  <c r="I15" i="81"/>
  <c r="C19" i="23"/>
  <c r="I44" i="81"/>
  <c r="C13" i="63"/>
  <c r="I92" i="81"/>
  <c r="I87" i="81"/>
  <c r="C12" i="73"/>
  <c r="C12" i="117"/>
  <c r="E12" i="117" s="1"/>
  <c r="C12" i="21"/>
  <c r="I58" i="81"/>
  <c r="C19" i="70"/>
  <c r="I51" i="81"/>
  <c r="C14" i="70"/>
  <c r="I56" i="81"/>
  <c r="C14" i="9"/>
  <c r="I21" i="81"/>
  <c r="C13" i="117"/>
  <c r="E13" i="117" s="1"/>
  <c r="I45" i="81"/>
  <c r="C14" i="63"/>
  <c r="I68" i="81"/>
  <c r="C11" i="60"/>
  <c r="I67" i="81"/>
  <c r="C11" i="68"/>
  <c r="I47" i="81"/>
  <c r="C11" i="69"/>
  <c r="I39" i="81"/>
  <c r="C14" i="22"/>
  <c r="I98" i="81"/>
  <c r="C12" i="58"/>
  <c r="I20" i="81"/>
  <c r="C13" i="70"/>
  <c r="I10" i="81"/>
  <c r="C18" i="23"/>
  <c r="C12" i="14"/>
  <c r="I28" i="81"/>
  <c r="C14" i="69"/>
  <c r="I40" i="81"/>
  <c r="C15" i="70"/>
  <c r="I74" i="81"/>
  <c r="C13" i="23"/>
  <c r="I11" i="81"/>
  <c r="C17" i="70"/>
  <c r="I86" i="81"/>
  <c r="C15" i="59"/>
  <c r="I22" i="81"/>
  <c r="C11" i="58"/>
  <c r="I23" i="81"/>
  <c r="C12" i="24"/>
  <c r="I79" i="81"/>
  <c r="C12" i="62"/>
  <c r="I34" i="81"/>
  <c r="C14" i="11"/>
  <c r="C14" i="56"/>
  <c r="I35" i="81"/>
  <c r="I52" i="81"/>
  <c r="C11" i="71"/>
  <c r="I91" i="81"/>
  <c r="C11" i="63"/>
  <c r="C11" i="61"/>
  <c r="I110" i="81"/>
  <c r="C11" i="72"/>
  <c r="I69" i="81"/>
  <c r="C11" i="1"/>
  <c r="I33" i="81"/>
  <c r="C12" i="1"/>
  <c r="I9" i="81"/>
  <c r="J40" i="53"/>
  <c r="K41" i="53" s="1"/>
  <c r="L34" i="53"/>
  <c r="F19" i="117" l="1"/>
  <c r="B120" i="80"/>
  <c r="J111" i="80"/>
  <c r="J112" i="80"/>
  <c r="J31" i="80"/>
  <c r="J32" i="80"/>
  <c r="J19" i="80"/>
  <c r="J20" i="80"/>
  <c r="J56" i="80"/>
  <c r="J57" i="80"/>
  <c r="C113" i="80"/>
  <c r="I188" i="48"/>
  <c r="I187" i="48"/>
  <c r="C188" i="48"/>
  <c r="C47" i="45"/>
  <c r="C46" i="45"/>
  <c r="B47" i="45"/>
  <c r="B125" i="53"/>
  <c r="B184" i="53" s="1"/>
  <c r="B244" i="53" s="1"/>
  <c r="B124" i="53"/>
  <c r="B183" i="53" s="1"/>
  <c r="B243" i="53" s="1"/>
  <c r="J51" i="80"/>
  <c r="B170" i="80"/>
  <c r="C187" i="48" s="1"/>
  <c r="J164" i="80"/>
  <c r="J163" i="80" s="1"/>
  <c r="B164" i="80"/>
  <c r="J162" i="80"/>
  <c r="J161" i="80" s="1"/>
  <c r="B161" i="80"/>
  <c r="J160" i="80"/>
  <c r="J159" i="80" s="1"/>
  <c r="J158" i="80"/>
  <c r="C158" i="80"/>
  <c r="J157" i="80"/>
  <c r="J156" i="80"/>
  <c r="B155" i="80"/>
  <c r="J152" i="80"/>
  <c r="J151" i="80"/>
  <c r="J149" i="80"/>
  <c r="J147" i="80"/>
  <c r="J146" i="80"/>
  <c r="J145" i="80"/>
  <c r="J144" i="80"/>
  <c r="J143" i="80"/>
  <c r="J142" i="80"/>
  <c r="J141" i="80"/>
  <c r="J140" i="80"/>
  <c r="J138" i="80"/>
  <c r="J137" i="80"/>
  <c r="J136" i="80"/>
  <c r="J135" i="80"/>
  <c r="J134" i="80"/>
  <c r="J133" i="80"/>
  <c r="B130" i="80"/>
  <c r="J128" i="80"/>
  <c r="J127" i="80" s="1"/>
  <c r="C128" i="80"/>
  <c r="B128" i="80"/>
  <c r="R126" i="80"/>
  <c r="S126" i="80" s="1"/>
  <c r="P126" i="80"/>
  <c r="J126" i="80"/>
  <c r="J125" i="80" s="1"/>
  <c r="B126" i="80"/>
  <c r="D124" i="80"/>
  <c r="J124" i="80" s="1"/>
  <c r="J123" i="80" s="1"/>
  <c r="B124" i="80"/>
  <c r="J122" i="80"/>
  <c r="J121" i="80" s="1"/>
  <c r="B122" i="80"/>
  <c r="R121" i="80"/>
  <c r="O121" i="80"/>
  <c r="O120" i="80"/>
  <c r="P120" i="80" s="1"/>
  <c r="J120" i="80"/>
  <c r="J119" i="80" s="1"/>
  <c r="P119" i="80"/>
  <c r="B117" i="80"/>
  <c r="N115" i="80"/>
  <c r="S114" i="80"/>
  <c r="P114" i="80"/>
  <c r="J110" i="80"/>
  <c r="J108" i="80"/>
  <c r="J107" i="80" s="1"/>
  <c r="B108" i="80"/>
  <c r="Q106" i="80"/>
  <c r="R106" i="80" s="1"/>
  <c r="S106" i="80" s="1"/>
  <c r="T106" i="80" s="1"/>
  <c r="N106" i="80"/>
  <c r="Q105" i="80"/>
  <c r="P105" i="80"/>
  <c r="O105" i="80"/>
  <c r="P104" i="80"/>
  <c r="J104" i="80"/>
  <c r="K104" i="80" s="1"/>
  <c r="J103" i="80"/>
  <c r="K103" i="80" s="1"/>
  <c r="S69" i="80"/>
  <c r="Q69" i="80"/>
  <c r="C69" i="80"/>
  <c r="J66" i="80"/>
  <c r="K66" i="80" s="1"/>
  <c r="B64" i="80"/>
  <c r="O63" i="80"/>
  <c r="M62" i="80"/>
  <c r="J62" i="80"/>
  <c r="M61" i="80"/>
  <c r="J61" i="80"/>
  <c r="C61" i="80"/>
  <c r="C62" i="80" s="1"/>
  <c r="B61" i="80"/>
  <c r="B62" i="80" s="1"/>
  <c r="Q60" i="80"/>
  <c r="O60" i="80"/>
  <c r="M59" i="80"/>
  <c r="M60" i="80" s="1"/>
  <c r="J59" i="80"/>
  <c r="J58" i="80" s="1"/>
  <c r="B59" i="80"/>
  <c r="J55" i="80"/>
  <c r="R54" i="80"/>
  <c r="S54" i="80" s="1"/>
  <c r="Q54" i="80"/>
  <c r="O54" i="80"/>
  <c r="J53" i="80"/>
  <c r="D52" i="80"/>
  <c r="J52" i="80" s="1"/>
  <c r="C52" i="80"/>
  <c r="C53" i="80" s="1"/>
  <c r="Q51" i="80"/>
  <c r="S50" i="80"/>
  <c r="R50" i="80"/>
  <c r="P49" i="80"/>
  <c r="N49" i="80"/>
  <c r="L49" i="80"/>
  <c r="L50" i="80" s="1"/>
  <c r="P48" i="80"/>
  <c r="J46" i="80"/>
  <c r="J45" i="80" s="1"/>
  <c r="J43" i="80"/>
  <c r="J42" i="80" s="1"/>
  <c r="B43" i="80"/>
  <c r="J41" i="80"/>
  <c r="J40" i="80" s="1"/>
  <c r="J39" i="80"/>
  <c r="E38" i="80"/>
  <c r="D37" i="80"/>
  <c r="J37" i="80" s="1"/>
  <c r="C37" i="80"/>
  <c r="C38" i="80" s="1"/>
  <c r="C39" i="80" s="1"/>
  <c r="J35" i="80"/>
  <c r="Q34" i="80"/>
  <c r="C33" i="80"/>
  <c r="G30" i="80"/>
  <c r="J30" i="80" s="1"/>
  <c r="J29" i="80"/>
  <c r="Q28" i="80"/>
  <c r="P28" i="80"/>
  <c r="J27" i="80"/>
  <c r="J26" i="80" s="1"/>
  <c r="B27" i="80"/>
  <c r="M26" i="80"/>
  <c r="M25" i="80"/>
  <c r="C25" i="80"/>
  <c r="D24" i="80"/>
  <c r="D36" i="80" s="1"/>
  <c r="J23" i="80"/>
  <c r="O22" i="80"/>
  <c r="P22" i="80" s="1"/>
  <c r="C22" i="80"/>
  <c r="R21" i="80"/>
  <c r="Q21" i="80"/>
  <c r="O21" i="80"/>
  <c r="P21" i="80" s="1"/>
  <c r="J18" i="80"/>
  <c r="R17" i="80"/>
  <c r="N16" i="80"/>
  <c r="L16" i="80"/>
  <c r="J16" i="80"/>
  <c r="J15" i="80" s="1"/>
  <c r="M13" i="80"/>
  <c r="R9" i="80"/>
  <c r="R7" i="80"/>
  <c r="P7" i="80"/>
  <c r="P10" i="80" s="1"/>
  <c r="P4" i="80"/>
  <c r="Q4" i="80" s="1"/>
  <c r="E11" i="79"/>
  <c r="K105" i="80" l="1"/>
  <c r="K65" i="80" s="1"/>
  <c r="O65" i="80" s="1"/>
  <c r="O61" i="80" s="1"/>
  <c r="C70" i="80"/>
  <c r="C71" i="80" s="1"/>
  <c r="C72" i="80" s="1"/>
  <c r="C73" i="80" s="1"/>
  <c r="C74" i="80" s="1"/>
  <c r="J54" i="80"/>
  <c r="J50" i="80"/>
  <c r="M27" i="80"/>
  <c r="D21" i="80" s="1"/>
  <c r="D33" i="80" s="1"/>
  <c r="D49" i="80" s="1"/>
  <c r="J60" i="80"/>
  <c r="M63" i="80"/>
  <c r="P6" i="80"/>
  <c r="S9" i="80"/>
  <c r="J154" i="80"/>
  <c r="B46" i="45"/>
  <c r="F17" i="79"/>
  <c r="D117" i="80"/>
  <c r="J117" i="80" s="1"/>
  <c r="J116" i="80" s="1"/>
  <c r="J36" i="80"/>
  <c r="J38" i="80"/>
  <c r="J130" i="80"/>
  <c r="J129" i="80" s="1"/>
  <c r="J115" i="80"/>
  <c r="J114" i="80" s="1"/>
  <c r="J34" i="80"/>
  <c r="J64" i="80"/>
  <c r="J63" i="80" s="1"/>
  <c r="J25" i="80"/>
  <c r="J24" i="80"/>
  <c r="J22" i="80"/>
  <c r="H11" i="77"/>
  <c r="J11" i="77" s="1"/>
  <c r="P65" i="80" l="1"/>
  <c r="N119" i="80" s="1"/>
  <c r="C78" i="80"/>
  <c r="C79" i="80" s="1"/>
  <c r="C80" i="80" s="1"/>
  <c r="C81" i="80" s="1"/>
  <c r="C82" i="80" s="1"/>
  <c r="C83" i="80" s="1"/>
  <c r="C84" i="80" s="1"/>
  <c r="C85" i="80" s="1"/>
  <c r="C86" i="80" s="1"/>
  <c r="C87" i="80" s="1"/>
  <c r="C88" i="80" s="1"/>
  <c r="C89" i="80" s="1"/>
  <c r="C90" i="80" s="1"/>
  <c r="C91" i="80" s="1"/>
  <c r="C92" i="80" s="1"/>
  <c r="C93" i="80" s="1"/>
  <c r="C94" i="80" s="1"/>
  <c r="C95" i="80" s="1"/>
  <c r="C96" i="80" s="1"/>
  <c r="C75" i="80"/>
  <c r="C76" i="80" s="1"/>
  <c r="C77" i="80" s="1"/>
  <c r="N27" i="80"/>
  <c r="J21" i="80"/>
  <c r="J17" i="80" s="1"/>
  <c r="J33" i="80"/>
  <c r="J28" i="80" s="1"/>
  <c r="D14" i="52"/>
  <c r="H15" i="77"/>
  <c r="J15" i="77" s="1"/>
  <c r="H12" i="77"/>
  <c r="J12" i="77" s="1"/>
  <c r="M11" i="77"/>
  <c r="H13" i="76"/>
  <c r="H33" i="76"/>
  <c r="H31" i="76"/>
  <c r="H29" i="76"/>
  <c r="H10" i="76"/>
  <c r="H9" i="76"/>
  <c r="C98" i="80" l="1"/>
  <c r="C99" i="80" s="1"/>
  <c r="C100" i="80" s="1"/>
  <c r="C101" i="80" s="1"/>
  <c r="C102" i="80" s="1"/>
  <c r="C103" i="80" s="1"/>
  <c r="C104" i="80" s="1"/>
  <c r="C105" i="80" s="1"/>
  <c r="C97" i="80"/>
  <c r="D113" i="80"/>
  <c r="J113" i="80" s="1"/>
  <c r="J109" i="80" s="1"/>
  <c r="J49" i="80"/>
  <c r="J48" i="80" s="1"/>
  <c r="J16" i="77"/>
  <c r="J13" i="77"/>
  <c r="E67" i="52" l="1"/>
  <c r="F67" i="52" s="1"/>
  <c r="E13" i="73"/>
  <c r="E12" i="73"/>
  <c r="A22" i="73"/>
  <c r="E11" i="73"/>
  <c r="A22" i="72"/>
  <c r="E11" i="72"/>
  <c r="F19" i="72" s="1"/>
  <c r="E4" i="72"/>
  <c r="E4" i="71"/>
  <c r="A22" i="71"/>
  <c r="E12" i="71"/>
  <c r="E11" i="71"/>
  <c r="E15" i="70"/>
  <c r="E19" i="70"/>
  <c r="E18" i="70"/>
  <c r="E17" i="70"/>
  <c r="E16" i="70"/>
  <c r="A26" i="70"/>
  <c r="E14" i="70"/>
  <c r="E13" i="70"/>
  <c r="E12" i="70"/>
  <c r="E11" i="70"/>
  <c r="E12" i="69"/>
  <c r="E13" i="69"/>
  <c r="E14" i="69"/>
  <c r="A21" i="69"/>
  <c r="E11" i="69"/>
  <c r="E4" i="68"/>
  <c r="A21" i="68"/>
  <c r="E11" i="68"/>
  <c r="F18" i="68" s="1"/>
  <c r="A21" i="67"/>
  <c r="E11" i="67"/>
  <c r="F18" i="67" s="1"/>
  <c r="A21" i="66"/>
  <c r="E11" i="66"/>
  <c r="F18" i="66" s="1"/>
  <c r="A21" i="65"/>
  <c r="E11" i="65"/>
  <c r="F18" i="65" s="1"/>
  <c r="A21" i="64"/>
  <c r="E11" i="64"/>
  <c r="F18" i="64" s="1"/>
  <c r="E12" i="63"/>
  <c r="E13" i="63"/>
  <c r="E14" i="63"/>
  <c r="E15" i="63"/>
  <c r="E11" i="63"/>
  <c r="A21" i="63"/>
  <c r="E11" i="62"/>
  <c r="E12" i="62"/>
  <c r="A21" i="62"/>
  <c r="E12" i="61"/>
  <c r="A21" i="61"/>
  <c r="E11" i="61"/>
  <c r="E11" i="60"/>
  <c r="F18" i="60" s="1"/>
  <c r="A21" i="60"/>
  <c r="E12" i="59"/>
  <c r="E13" i="59"/>
  <c r="E14" i="59"/>
  <c r="E15" i="59"/>
  <c r="E16" i="59"/>
  <c r="E17" i="59"/>
  <c r="E18" i="59"/>
  <c r="A26" i="59"/>
  <c r="E11" i="59"/>
  <c r="A23" i="58"/>
  <c r="E12" i="58"/>
  <c r="E11" i="58"/>
  <c r="A23" i="27"/>
  <c r="E13" i="27"/>
  <c r="E11" i="27"/>
  <c r="A23" i="26"/>
  <c r="E13" i="26"/>
  <c r="E11" i="26"/>
  <c r="B175" i="53"/>
  <c r="G185" i="53"/>
  <c r="G178" i="53"/>
  <c r="E178" i="53"/>
  <c r="G177" i="53"/>
  <c r="E177" i="53"/>
  <c r="H172" i="53"/>
  <c r="G164" i="53"/>
  <c r="G163" i="53"/>
  <c r="G162" i="53"/>
  <c r="G161" i="53"/>
  <c r="G160" i="53"/>
  <c r="G159" i="53"/>
  <c r="G158" i="53"/>
  <c r="G157" i="53"/>
  <c r="G156" i="53"/>
  <c r="G147" i="53"/>
  <c r="G146" i="53"/>
  <c r="G145" i="53"/>
  <c r="G144" i="53"/>
  <c r="G143" i="53"/>
  <c r="G142" i="53"/>
  <c r="B137" i="53"/>
  <c r="C135" i="53"/>
  <c r="B133" i="53"/>
  <c r="B132" i="53"/>
  <c r="B130" i="53"/>
  <c r="B129" i="53"/>
  <c r="A24" i="25"/>
  <c r="E13" i="25"/>
  <c r="E12" i="25"/>
  <c r="E11" i="25"/>
  <c r="A24" i="24"/>
  <c r="E13" i="24"/>
  <c r="E14" i="24"/>
  <c r="E15" i="24"/>
  <c r="E16" i="24"/>
  <c r="E17" i="24"/>
  <c r="E12" i="24"/>
  <c r="E18" i="23"/>
  <c r="E19" i="23"/>
  <c r="A25" i="23"/>
  <c r="E12" i="23"/>
  <c r="E13" i="23"/>
  <c r="E14" i="23"/>
  <c r="E15" i="23"/>
  <c r="E20" i="23"/>
  <c r="E11" i="23"/>
  <c r="A23" i="22"/>
  <c r="E13" i="22"/>
  <c r="E14" i="22"/>
  <c r="E15" i="22"/>
  <c r="E12" i="22"/>
  <c r="E19" i="21"/>
  <c r="F22" i="21" s="1"/>
  <c r="A25" i="21"/>
  <c r="E11" i="21"/>
  <c r="E12" i="21"/>
  <c r="E13" i="21"/>
  <c r="E14" i="21"/>
  <c r="E15" i="21"/>
  <c r="E10" i="21"/>
  <c r="E5" i="21"/>
  <c r="E6" i="21"/>
  <c r="E4" i="21"/>
  <c r="A25" i="20"/>
  <c r="E11" i="20"/>
  <c r="E12" i="20"/>
  <c r="E13" i="20"/>
  <c r="E14" i="20"/>
  <c r="E15" i="20"/>
  <c r="E10" i="20"/>
  <c r="E4" i="20"/>
  <c r="A25" i="19"/>
  <c r="E20" i="19"/>
  <c r="E11" i="19"/>
  <c r="E10" i="19"/>
  <c r="E5" i="19"/>
  <c r="E4" i="19"/>
  <c r="A22" i="18"/>
  <c r="F12" i="18"/>
  <c r="F13" i="18"/>
  <c r="F11" i="18"/>
  <c r="A27" i="17"/>
  <c r="F13" i="17"/>
  <c r="A19" i="16"/>
  <c r="A24" i="15"/>
  <c r="E12" i="15"/>
  <c r="D4" i="14"/>
  <c r="E4" i="14" s="1"/>
  <c r="E5" i="14"/>
  <c r="A23" i="14"/>
  <c r="E13" i="14"/>
  <c r="E12" i="14"/>
  <c r="A21" i="57"/>
  <c r="F14" i="57"/>
  <c r="F13" i="57"/>
  <c r="F5" i="56"/>
  <c r="A22" i="56"/>
  <c r="F16" i="56"/>
  <c r="F15" i="56"/>
  <c r="F14" i="56"/>
  <c r="F13" i="56"/>
  <c r="C4" i="56"/>
  <c r="F4" i="56" s="1"/>
  <c r="F5" i="11"/>
  <c r="A22" i="11"/>
  <c r="F13" i="11"/>
  <c r="F14" i="11"/>
  <c r="F16" i="11"/>
  <c r="C4" i="11"/>
  <c r="F4" i="11" s="1"/>
  <c r="A22" i="10"/>
  <c r="C5" i="10"/>
  <c r="F5" i="10" s="1"/>
  <c r="A24" i="9"/>
  <c r="C5" i="9"/>
  <c r="E5" i="9" s="1"/>
  <c r="D33" i="52"/>
  <c r="D28" i="52"/>
  <c r="D21" i="52"/>
  <c r="D20" i="52"/>
  <c r="D37" i="52"/>
  <c r="D35" i="52"/>
  <c r="D36" i="52"/>
  <c r="D39" i="52"/>
  <c r="D22" i="5"/>
  <c r="A22" i="8"/>
  <c r="D5" i="8"/>
  <c r="F5" i="8" s="1"/>
  <c r="F4" i="5"/>
  <c r="G11" i="4"/>
  <c r="A24" i="2"/>
  <c r="B234" i="53"/>
  <c r="G67" i="53"/>
  <c r="B116" i="53"/>
  <c r="B56" i="53"/>
  <c r="G237" i="53"/>
  <c r="E237" i="53"/>
  <c r="G236" i="53"/>
  <c r="E236" i="53"/>
  <c r="G235" i="53"/>
  <c r="E235" i="53"/>
  <c r="H231" i="53"/>
  <c r="G223" i="53"/>
  <c r="G222" i="53"/>
  <c r="G221" i="53"/>
  <c r="G220" i="53"/>
  <c r="G219" i="53"/>
  <c r="G218" i="53"/>
  <c r="G217" i="53"/>
  <c r="G216" i="53"/>
  <c r="G215" i="53"/>
  <c r="G214" i="53"/>
  <c r="G213" i="53"/>
  <c r="G212" i="53"/>
  <c r="F211" i="53"/>
  <c r="G211" i="53" s="1"/>
  <c r="G206" i="53"/>
  <c r="G205" i="53"/>
  <c r="G204" i="53"/>
  <c r="G203" i="53"/>
  <c r="G202" i="53"/>
  <c r="G200" i="53"/>
  <c r="B196" i="53"/>
  <c r="C194" i="53"/>
  <c r="B192" i="53"/>
  <c r="B191" i="53"/>
  <c r="B189" i="53"/>
  <c r="B188" i="53"/>
  <c r="G126" i="53"/>
  <c r="G119" i="53"/>
  <c r="E119" i="53"/>
  <c r="G118" i="53"/>
  <c r="E118" i="53"/>
  <c r="H113" i="53"/>
  <c r="G105" i="53"/>
  <c r="G104" i="53"/>
  <c r="G103" i="53"/>
  <c r="G102" i="53"/>
  <c r="G101" i="53"/>
  <c r="G100" i="53"/>
  <c r="G99" i="53"/>
  <c r="G98" i="53"/>
  <c r="G97" i="53"/>
  <c r="F93" i="53"/>
  <c r="G93" i="53" s="1"/>
  <c r="G88" i="53"/>
  <c r="G87" i="53"/>
  <c r="G86" i="53"/>
  <c r="G85" i="53"/>
  <c r="G84" i="53"/>
  <c r="G83" i="53"/>
  <c r="B78" i="53"/>
  <c r="C76" i="53"/>
  <c r="B74" i="53"/>
  <c r="B73" i="53"/>
  <c r="B71" i="53"/>
  <c r="B70" i="53"/>
  <c r="G60" i="53"/>
  <c r="E60" i="53"/>
  <c r="G59" i="53"/>
  <c r="E59" i="53"/>
  <c r="G58" i="53"/>
  <c r="E58" i="53"/>
  <c r="H53" i="53"/>
  <c r="G45" i="53"/>
  <c r="G44" i="53"/>
  <c r="G43" i="53"/>
  <c r="G42" i="53"/>
  <c r="G41" i="53"/>
  <c r="G40" i="53"/>
  <c r="G39" i="53"/>
  <c r="G38" i="53"/>
  <c r="G37" i="53"/>
  <c r="G28" i="53"/>
  <c r="G27" i="53"/>
  <c r="G26" i="53"/>
  <c r="G25" i="53"/>
  <c r="G24" i="53"/>
  <c r="G23" i="53"/>
  <c r="E22" i="53"/>
  <c r="G22" i="53" s="1"/>
  <c r="B18" i="53"/>
  <c r="C16" i="53"/>
  <c r="B14" i="53"/>
  <c r="B13" i="53"/>
  <c r="B11" i="53"/>
  <c r="B10" i="53"/>
  <c r="G19" i="18" l="1"/>
  <c r="F22" i="19"/>
  <c r="F18" i="69"/>
  <c r="F21" i="25"/>
  <c r="F21" i="24"/>
  <c r="F20" i="22"/>
  <c r="F16" i="21"/>
  <c r="F16" i="20"/>
  <c r="F16" i="19"/>
  <c r="F20" i="14"/>
  <c r="F19" i="73"/>
  <c r="F19" i="71"/>
  <c r="F23" i="70"/>
  <c r="F18" i="63"/>
  <c r="F18" i="62"/>
  <c r="F18" i="61"/>
  <c r="F23" i="59"/>
  <c r="F20" i="58"/>
  <c r="H165" i="53"/>
  <c r="H46" i="53"/>
  <c r="D27" i="52"/>
  <c r="D24" i="52"/>
  <c r="D18" i="52"/>
  <c r="D38" i="52"/>
  <c r="D25" i="52"/>
  <c r="D26" i="52"/>
  <c r="D19" i="52"/>
  <c r="D32" i="52"/>
  <c r="D15" i="52"/>
  <c r="D30" i="52"/>
  <c r="H224" i="53"/>
  <c r="H106" i="53"/>
  <c r="E66" i="52" l="1"/>
  <c r="F66" i="52" s="1"/>
  <c r="D31" i="52"/>
  <c r="D29" i="52"/>
  <c r="D16" i="52"/>
  <c r="D23" i="52"/>
  <c r="E15" i="52"/>
  <c r="F15" i="52" s="1"/>
  <c r="D17" i="52" l="1"/>
  <c r="F27" i="46" l="1"/>
  <c r="F13" i="10" l="1"/>
  <c r="F14" i="10"/>
  <c r="E13" i="9"/>
  <c r="E15" i="9"/>
  <c r="E14" i="9"/>
  <c r="F13" i="8"/>
  <c r="F14" i="8"/>
  <c r="A27" i="7"/>
  <c r="G4" i="4" l="1"/>
  <c r="G10" i="4"/>
  <c r="H22" i="4" s="1"/>
  <c r="G5" i="3"/>
  <c r="A28" i="3"/>
  <c r="G12" i="1"/>
  <c r="G13" i="1"/>
  <c r="G11" i="1"/>
  <c r="H25" i="3"/>
  <c r="H21" i="2"/>
  <c r="A24" i="1"/>
  <c r="I182" i="48"/>
  <c r="J181" i="48"/>
  <c r="H181" i="48"/>
  <c r="G181" i="48"/>
  <c r="F181" i="48"/>
  <c r="D181" i="48"/>
  <c r="J180" i="48"/>
  <c r="H180" i="48"/>
  <c r="G180" i="48"/>
  <c r="F180" i="48"/>
  <c r="D180" i="48"/>
  <c r="C179" i="48"/>
  <c r="I172" i="48"/>
  <c r="J171" i="48"/>
  <c r="H171" i="48"/>
  <c r="G171" i="48"/>
  <c r="F171" i="48"/>
  <c r="D171" i="48"/>
  <c r="C170" i="48"/>
  <c r="D170" i="48" s="1"/>
  <c r="C169" i="48"/>
  <c r="D169" i="48" s="1"/>
  <c r="I162" i="48"/>
  <c r="J161" i="48"/>
  <c r="H161" i="48"/>
  <c r="G161" i="48"/>
  <c r="F161" i="48"/>
  <c r="D161" i="48"/>
  <c r="J160" i="48"/>
  <c r="H160" i="48"/>
  <c r="G160" i="48"/>
  <c r="F160" i="48"/>
  <c r="D160" i="48"/>
  <c r="C159" i="48"/>
  <c r="I152" i="48"/>
  <c r="C151" i="48"/>
  <c r="C150" i="48"/>
  <c r="D150" i="48" s="1"/>
  <c r="C149" i="48"/>
  <c r="I142" i="48"/>
  <c r="C141" i="48"/>
  <c r="D141" i="48" s="1"/>
  <c r="C140" i="48"/>
  <c r="D140" i="48" s="1"/>
  <c r="C139" i="48"/>
  <c r="I132" i="48"/>
  <c r="J131" i="48"/>
  <c r="H131" i="48"/>
  <c r="G131" i="48"/>
  <c r="F131" i="48"/>
  <c r="D131" i="48"/>
  <c r="C130" i="48"/>
  <c r="D130" i="48" s="1"/>
  <c r="C129" i="48"/>
  <c r="I122" i="48"/>
  <c r="J121" i="48"/>
  <c r="H121" i="48"/>
  <c r="G121" i="48"/>
  <c r="F121" i="48"/>
  <c r="D121" i="48"/>
  <c r="C120" i="48"/>
  <c r="C119" i="48"/>
  <c r="I112" i="48"/>
  <c r="J111" i="48"/>
  <c r="H111" i="48"/>
  <c r="G111" i="48"/>
  <c r="F111" i="48"/>
  <c r="D111" i="48"/>
  <c r="C110" i="48"/>
  <c r="C109" i="48"/>
  <c r="I102" i="48"/>
  <c r="J101" i="48"/>
  <c r="H101" i="48"/>
  <c r="G101" i="48"/>
  <c r="F101" i="48"/>
  <c r="D101" i="48"/>
  <c r="C100" i="48"/>
  <c r="C99" i="48"/>
  <c r="D99" i="48" s="1"/>
  <c r="I92" i="48"/>
  <c r="J91" i="48"/>
  <c r="H91" i="48"/>
  <c r="G91" i="48"/>
  <c r="F91" i="48"/>
  <c r="D91" i="48"/>
  <c r="C90" i="48"/>
  <c r="D90" i="48" s="1"/>
  <c r="C89" i="48"/>
  <c r="I82" i="48"/>
  <c r="J81" i="48"/>
  <c r="H81" i="48"/>
  <c r="G81" i="48"/>
  <c r="F81" i="48"/>
  <c r="D81" i="48"/>
  <c r="J80" i="48"/>
  <c r="H80" i="48"/>
  <c r="G80" i="48"/>
  <c r="F80" i="48"/>
  <c r="D80" i="48"/>
  <c r="C79" i="48"/>
  <c r="D79" i="48" s="1"/>
  <c r="I72" i="48"/>
  <c r="J71" i="48"/>
  <c r="H71" i="48"/>
  <c r="G71" i="48"/>
  <c r="F71" i="48"/>
  <c r="D71" i="48"/>
  <c r="J70" i="48"/>
  <c r="H70" i="48"/>
  <c r="G70" i="48"/>
  <c r="F70" i="48"/>
  <c r="D70" i="48"/>
  <c r="C69" i="48"/>
  <c r="H53" i="48"/>
  <c r="I53" i="48" s="1"/>
  <c r="H52" i="48"/>
  <c r="I52" i="48" s="1"/>
  <c r="H51" i="48"/>
  <c r="I51" i="48" s="1"/>
  <c r="H38" i="48"/>
  <c r="J38" i="48" s="1"/>
  <c r="K38" i="48" s="1"/>
  <c r="H37" i="48"/>
  <c r="J37" i="48" s="1"/>
  <c r="K37" i="48" s="1"/>
  <c r="H36" i="48"/>
  <c r="J36" i="48" s="1"/>
  <c r="K36" i="48" s="1"/>
  <c r="H35" i="48"/>
  <c r="J35" i="48" s="1"/>
  <c r="K35" i="48" s="1"/>
  <c r="H34" i="48"/>
  <c r="J34" i="48" s="1"/>
  <c r="K34" i="48" s="1"/>
  <c r="H33" i="48"/>
  <c r="J33" i="48" s="1"/>
  <c r="K33" i="48" s="1"/>
  <c r="H32" i="48"/>
  <c r="J32" i="48" s="1"/>
  <c r="K32" i="48" s="1"/>
  <c r="H31" i="48"/>
  <c r="J31" i="48" s="1"/>
  <c r="K31" i="48" s="1"/>
  <c r="H30" i="48"/>
  <c r="J30" i="48" s="1"/>
  <c r="K30" i="48" s="1"/>
  <c r="H29" i="48"/>
  <c r="J29" i="48" s="1"/>
  <c r="K29" i="48" s="1"/>
  <c r="H28" i="48"/>
  <c r="J28" i="48" s="1"/>
  <c r="K28" i="48" s="1"/>
  <c r="H27" i="48"/>
  <c r="J27" i="48" s="1"/>
  <c r="K27" i="48" s="1"/>
  <c r="H26" i="48"/>
  <c r="J26" i="48" s="1"/>
  <c r="K26" i="48" s="1"/>
  <c r="H25" i="48"/>
  <c r="J25" i="48" s="1"/>
  <c r="K25" i="48" s="1"/>
  <c r="J24" i="48"/>
  <c r="K24" i="48" s="1"/>
  <c r="J9" i="48"/>
  <c r="J8" i="48"/>
  <c r="J10" i="48" s="1"/>
  <c r="F25" i="46"/>
  <c r="F17" i="46"/>
  <c r="F15" i="46"/>
  <c r="C27" i="45"/>
  <c r="D27" i="45" s="1"/>
  <c r="C26" i="45"/>
  <c r="D26" i="45" s="1"/>
  <c r="D14" i="45"/>
  <c r="C13" i="45"/>
  <c r="D7" i="45"/>
  <c r="D6" i="45"/>
  <c r="E6" i="45" s="1"/>
  <c r="F151" i="48" l="1"/>
  <c r="D13" i="45"/>
  <c r="D22" i="45" s="1"/>
  <c r="F14" i="46"/>
  <c r="F43" i="46" s="1"/>
  <c r="F45" i="46" s="1"/>
  <c r="F46" i="46" s="1"/>
  <c r="H21" i="1"/>
  <c r="D151" i="48"/>
  <c r="F169" i="48"/>
  <c r="L29" i="48"/>
  <c r="G169" i="48" s="1"/>
  <c r="L36" i="48"/>
  <c r="M36" i="48" s="1"/>
  <c r="L24" i="48"/>
  <c r="M24" i="48" s="1"/>
  <c r="L30" i="48"/>
  <c r="G170" i="48" s="1"/>
  <c r="F90" i="48"/>
  <c r="L26" i="48"/>
  <c r="M26" i="48" s="1"/>
  <c r="L32" i="48"/>
  <c r="M32" i="48" s="1"/>
  <c r="L38" i="48"/>
  <c r="M38" i="48" s="1"/>
  <c r="F150" i="48"/>
  <c r="F140" i="48"/>
  <c r="F109" i="48"/>
  <c r="F99" i="48"/>
  <c r="L25" i="48"/>
  <c r="G109" i="48" s="1"/>
  <c r="L37" i="48"/>
  <c r="M37" i="48" s="1"/>
  <c r="L33" i="48"/>
  <c r="M33" i="48" s="1"/>
  <c r="F141" i="48"/>
  <c r="L27" i="48"/>
  <c r="G159" i="48" s="1"/>
  <c r="L34" i="48"/>
  <c r="M34" i="48" s="1"/>
  <c r="I54" i="48"/>
  <c r="L35" i="48"/>
  <c r="M35" i="48" s="1"/>
  <c r="L31" i="48"/>
  <c r="M31" i="48" s="1"/>
  <c r="L28" i="48"/>
  <c r="M28" i="48" s="1"/>
  <c r="F89" i="48"/>
  <c r="F79" i="48"/>
  <c r="F82" i="48" s="1"/>
  <c r="D69" i="48"/>
  <c r="D110" i="48"/>
  <c r="F120" i="48"/>
  <c r="D129" i="48"/>
  <c r="G130" i="48"/>
  <c r="F139" i="48"/>
  <c r="F149" i="48"/>
  <c r="F159" i="48"/>
  <c r="F162" i="48" s="1"/>
  <c r="D120" i="48"/>
  <c r="F130" i="48"/>
  <c r="D139" i="48"/>
  <c r="F69" i="48"/>
  <c r="D100" i="48"/>
  <c r="F110" i="48"/>
  <c r="D119" i="48"/>
  <c r="G120" i="48"/>
  <c r="F129" i="48"/>
  <c r="D149" i="48"/>
  <c r="D159" i="48"/>
  <c r="F100" i="48"/>
  <c r="D109" i="48"/>
  <c r="G110" i="48"/>
  <c r="F119" i="48"/>
  <c r="D89" i="48"/>
  <c r="F170" i="48"/>
  <c r="D179" i="48"/>
  <c r="F179" i="48"/>
  <c r="F182" i="48" s="1"/>
  <c r="M29" i="48" l="1"/>
  <c r="G112" i="48"/>
  <c r="G149" i="48"/>
  <c r="G139" i="48"/>
  <c r="H139" i="48" s="1"/>
  <c r="J139" i="48" s="1"/>
  <c r="F122" i="48"/>
  <c r="B24" i="9" s="1"/>
  <c r="F112" i="48"/>
  <c r="H112" i="48" s="1"/>
  <c r="G179" i="48"/>
  <c r="G182" i="48" s="1"/>
  <c r="H182" i="48" s="1"/>
  <c r="G129" i="48"/>
  <c r="G132" i="48" s="1"/>
  <c r="G79" i="48"/>
  <c r="G82" i="48" s="1"/>
  <c r="H82" i="48" s="1"/>
  <c r="F92" i="48"/>
  <c r="B20" i="79" s="1"/>
  <c r="H170" i="48"/>
  <c r="J170" i="48" s="1"/>
  <c r="G89" i="48"/>
  <c r="H89" i="48" s="1"/>
  <c r="J89" i="48" s="1"/>
  <c r="F142" i="48"/>
  <c r="H130" i="48"/>
  <c r="J130" i="48" s="1"/>
  <c r="M25" i="48"/>
  <c r="G69" i="48"/>
  <c r="G72" i="48" s="1"/>
  <c r="B22" i="10"/>
  <c r="B22" i="56"/>
  <c r="C22" i="8"/>
  <c r="B21" i="57"/>
  <c r="B25" i="23"/>
  <c r="B25" i="19"/>
  <c r="B22" i="11"/>
  <c r="B27" i="17"/>
  <c r="H120" i="48"/>
  <c r="J120" i="48" s="1"/>
  <c r="F152" i="48"/>
  <c r="G162" i="48"/>
  <c r="H162" i="48" s="1"/>
  <c r="H159" i="48"/>
  <c r="J159" i="48" s="1"/>
  <c r="J162" i="48" s="1"/>
  <c r="J155" i="48" s="1"/>
  <c r="F72" i="48"/>
  <c r="F132" i="48"/>
  <c r="M27" i="48"/>
  <c r="G99" i="48"/>
  <c r="G140" i="48"/>
  <c r="H140" i="48" s="1"/>
  <c r="J140" i="48" s="1"/>
  <c r="G119" i="48"/>
  <c r="G150" i="48"/>
  <c r="H150" i="48" s="1"/>
  <c r="J150" i="48" s="1"/>
  <c r="M30" i="48"/>
  <c r="H149" i="48"/>
  <c r="J149" i="48" s="1"/>
  <c r="F102" i="48"/>
  <c r="G172" i="48"/>
  <c r="H109" i="48"/>
  <c r="J109" i="48" s="1"/>
  <c r="F172" i="48"/>
  <c r="H169" i="48"/>
  <c r="J169" i="48" s="1"/>
  <c r="H110" i="48"/>
  <c r="J110" i="48" s="1"/>
  <c r="G141" i="48"/>
  <c r="H141" i="48" s="1"/>
  <c r="J141" i="48" s="1"/>
  <c r="G90" i="48"/>
  <c r="G100" i="48"/>
  <c r="H100" i="48" s="1"/>
  <c r="J100" i="48" s="1"/>
  <c r="G151" i="48"/>
  <c r="H151" i="48" s="1"/>
  <c r="J151" i="48" s="1"/>
  <c r="H179" i="48" l="1"/>
  <c r="J179" i="48" s="1"/>
  <c r="J182" i="48" s="1"/>
  <c r="J175" i="48" s="1"/>
  <c r="H172" i="48"/>
  <c r="B22" i="5"/>
  <c r="B22" i="117"/>
  <c r="H129" i="48"/>
  <c r="J129" i="48" s="1"/>
  <c r="J132" i="48" s="1"/>
  <c r="J125" i="48" s="1"/>
  <c r="H132" i="48"/>
  <c r="K65" i="48"/>
  <c r="K92" i="48" s="1"/>
  <c r="B24" i="6"/>
  <c r="C25" i="4"/>
  <c r="H79" i="48"/>
  <c r="J79" i="48" s="1"/>
  <c r="J82" i="48" s="1"/>
  <c r="J75" i="48" s="1"/>
  <c r="J172" i="48"/>
  <c r="J165" i="48" s="1"/>
  <c r="G92" i="48"/>
  <c r="H92" i="48" s="1"/>
  <c r="C20" i="79" s="1"/>
  <c r="E20" i="79" s="1"/>
  <c r="F24" i="79" s="1"/>
  <c r="E3" i="79" s="1"/>
  <c r="H69" i="48"/>
  <c r="J69" i="48" s="1"/>
  <c r="J72" i="48" s="1"/>
  <c r="C27" i="7" s="1"/>
  <c r="E27" i="7" s="1"/>
  <c r="F31" i="7" s="1"/>
  <c r="E3" i="7" s="1"/>
  <c r="F8" i="7" s="1"/>
  <c r="F32" i="7" s="1"/>
  <c r="J112" i="48"/>
  <c r="C25" i="21" s="1"/>
  <c r="E25" i="21" s="1"/>
  <c r="F29" i="21" s="1"/>
  <c r="E3" i="21" s="1"/>
  <c r="F7" i="21" s="1"/>
  <c r="F30" i="21" s="1"/>
  <c r="B25" i="21"/>
  <c r="C234" i="53"/>
  <c r="C175" i="53"/>
  <c r="C116" i="53"/>
  <c r="C56" i="53"/>
  <c r="B21" i="69"/>
  <c r="B23" i="58"/>
  <c r="B21" i="66"/>
  <c r="B23" i="22"/>
  <c r="B26" i="70"/>
  <c r="B24" i="15"/>
  <c r="B23" i="26"/>
  <c r="B21" i="61"/>
  <c r="B23" i="27"/>
  <c r="B24" i="24"/>
  <c r="B22" i="71"/>
  <c r="B21" i="62"/>
  <c r="B22" i="73"/>
  <c r="B21" i="68"/>
  <c r="B21" i="65"/>
  <c r="B21" i="67"/>
  <c r="C24" i="2"/>
  <c r="B21" i="63"/>
  <c r="B26" i="59"/>
  <c r="B24" i="25"/>
  <c r="B21" i="64"/>
  <c r="B21" i="60"/>
  <c r="B19" i="16"/>
  <c r="B22" i="72"/>
  <c r="B25" i="20"/>
  <c r="B22" i="18"/>
  <c r="B23" i="14"/>
  <c r="B24" i="1"/>
  <c r="H72" i="48"/>
  <c r="B27" i="7"/>
  <c r="D28" i="3"/>
  <c r="G152" i="48"/>
  <c r="H152" i="48" s="1"/>
  <c r="G142" i="48"/>
  <c r="H142" i="48" s="1"/>
  <c r="H90" i="48"/>
  <c r="J90" i="48" s="1"/>
  <c r="J92" i="48" s="1"/>
  <c r="G102" i="48"/>
  <c r="H102" i="48" s="1"/>
  <c r="J152" i="48"/>
  <c r="J145" i="48" s="1"/>
  <c r="J142" i="48"/>
  <c r="J135" i="48" s="1"/>
  <c r="G122" i="48"/>
  <c r="H122" i="48" s="1"/>
  <c r="H119" i="48"/>
  <c r="J119" i="48" s="1"/>
  <c r="J122" i="48" s="1"/>
  <c r="H99" i="48"/>
  <c r="J99" i="48" s="1"/>
  <c r="J102" i="48" s="1"/>
  <c r="C24" i="25" s="1"/>
  <c r="F34" i="7" l="1"/>
  <c r="F36" i="7"/>
  <c r="F37" i="7" s="1"/>
  <c r="F35" i="7"/>
  <c r="F33" i="21"/>
  <c r="F32" i="21"/>
  <c r="F34" i="21"/>
  <c r="C22" i="5"/>
  <c r="F22" i="5" s="1"/>
  <c r="G26" i="5" s="1"/>
  <c r="F3" i="5" s="1"/>
  <c r="G6" i="5" s="1"/>
  <c r="G27" i="5" s="1"/>
  <c r="C22" i="117"/>
  <c r="E22" i="117" s="1"/>
  <c r="F26" i="117" s="1"/>
  <c r="E3" i="117" s="1"/>
  <c r="F8" i="117" s="1"/>
  <c r="F27" i="117" s="1"/>
  <c r="E28" i="3"/>
  <c r="G28" i="3" s="1"/>
  <c r="H32" i="3" s="1"/>
  <c r="G4" i="3" s="1"/>
  <c r="H9" i="3" s="1"/>
  <c r="H33" i="3" s="1"/>
  <c r="C24" i="6"/>
  <c r="E24" i="6" s="1"/>
  <c r="F28" i="6" s="1"/>
  <c r="E3" i="6" s="1"/>
  <c r="F8" i="6" s="1"/>
  <c r="F29" i="6" s="1"/>
  <c r="D25" i="4"/>
  <c r="G25" i="4" s="1"/>
  <c r="H29" i="4" s="1"/>
  <c r="G3" i="4" s="1"/>
  <c r="H7" i="4" s="1"/>
  <c r="H30" i="4" s="1"/>
  <c r="J65" i="48"/>
  <c r="J105" i="48"/>
  <c r="E175" i="53"/>
  <c r="E56" i="53"/>
  <c r="G56" i="53" s="1"/>
  <c r="H61" i="53" s="1"/>
  <c r="E234" i="53"/>
  <c r="G234" i="53" s="1"/>
  <c r="H238" i="53" s="1"/>
  <c r="E116" i="53"/>
  <c r="J115" i="48"/>
  <c r="C21" i="57"/>
  <c r="F21" i="57" s="1"/>
  <c r="G25" i="57" s="1"/>
  <c r="F3" i="57" s="1"/>
  <c r="G8" i="57" s="1"/>
  <c r="C25" i="19"/>
  <c r="E25" i="19" s="1"/>
  <c r="F28" i="19" s="1"/>
  <c r="E3" i="19" s="1"/>
  <c r="F7" i="19" s="1"/>
  <c r="F29" i="19" s="1"/>
  <c r="C22" i="10"/>
  <c r="C25" i="23"/>
  <c r="E25" i="23" s="1"/>
  <c r="F29" i="23" s="1"/>
  <c r="E3" i="23" s="1"/>
  <c r="F8" i="23" s="1"/>
  <c r="C27" i="17"/>
  <c r="F27" i="17" s="1"/>
  <c r="G30" i="17" s="1"/>
  <c r="F4" i="17" s="1"/>
  <c r="G8" i="17" s="1"/>
  <c r="D22" i="8"/>
  <c r="F22" i="8" s="1"/>
  <c r="G26" i="8" s="1"/>
  <c r="F4" i="8" s="1"/>
  <c r="G8" i="8" s="1"/>
  <c r="C22" i="11"/>
  <c r="F22" i="11" s="1"/>
  <c r="G26" i="11" s="1"/>
  <c r="F3" i="11" s="1"/>
  <c r="G8" i="11" s="1"/>
  <c r="C24" i="9"/>
  <c r="E24" i="9" s="1"/>
  <c r="F28" i="9" s="1"/>
  <c r="E4" i="9" s="1"/>
  <c r="F8" i="9" s="1"/>
  <c r="C22" i="56"/>
  <c r="F22" i="56" s="1"/>
  <c r="G26" i="56" s="1"/>
  <c r="F3" i="56" s="1"/>
  <c r="G8" i="56" s="1"/>
  <c r="E20" i="78"/>
  <c r="E21" i="52"/>
  <c r="F21" i="52" s="1"/>
  <c r="J85" i="48"/>
  <c r="C23" i="14"/>
  <c r="E23" i="14" s="1"/>
  <c r="F27" i="14" s="1"/>
  <c r="E3" i="14" s="1"/>
  <c r="F8" i="14" s="1"/>
  <c r="F28" i="14" s="1"/>
  <c r="C22" i="18"/>
  <c r="F22" i="18" s="1"/>
  <c r="G26" i="18" s="1"/>
  <c r="F3" i="18" s="1"/>
  <c r="G8" i="18" s="1"/>
  <c r="G27" i="18" s="1"/>
  <c r="C25" i="20"/>
  <c r="E25" i="20" s="1"/>
  <c r="F29" i="20" s="1"/>
  <c r="E3" i="20" s="1"/>
  <c r="F7" i="20" s="1"/>
  <c r="F30" i="20" s="1"/>
  <c r="C24" i="1"/>
  <c r="G24" i="1" s="1"/>
  <c r="G3" i="1" s="1"/>
  <c r="E37" i="52"/>
  <c r="F37" i="52" s="1"/>
  <c r="E36" i="78"/>
  <c r="J95" i="48"/>
  <c r="C21" i="66"/>
  <c r="E21" i="66" s="1"/>
  <c r="F25" i="66" s="1"/>
  <c r="E3" i="66" s="1"/>
  <c r="F8" i="66" s="1"/>
  <c r="F26" i="66" s="1"/>
  <c r="C23" i="22"/>
  <c r="E23" i="22" s="1"/>
  <c r="F27" i="22" s="1"/>
  <c r="E4" i="22" s="1"/>
  <c r="F9" i="22" s="1"/>
  <c r="F28" i="22" s="1"/>
  <c r="C26" i="70"/>
  <c r="E26" i="70" s="1"/>
  <c r="F30" i="70" s="1"/>
  <c r="C24" i="15"/>
  <c r="E24" i="15" s="1"/>
  <c r="F28" i="15" s="1"/>
  <c r="E4" i="15" s="1"/>
  <c r="F9" i="15" s="1"/>
  <c r="C21" i="61"/>
  <c r="E21" i="61" s="1"/>
  <c r="F25" i="61" s="1"/>
  <c r="E3" i="61" s="1"/>
  <c r="F8" i="61" s="1"/>
  <c r="F26" i="61" s="1"/>
  <c r="C23" i="27"/>
  <c r="E23" i="27" s="1"/>
  <c r="F27" i="27" s="1"/>
  <c r="E3" i="27" s="1"/>
  <c r="F8" i="27" s="1"/>
  <c r="C24" i="24"/>
  <c r="E24" i="24" s="1"/>
  <c r="F28" i="24" s="1"/>
  <c r="E4" i="24" s="1"/>
  <c r="F9" i="24" s="1"/>
  <c r="F29" i="24" s="1"/>
  <c r="C22" i="71"/>
  <c r="E22" i="71" s="1"/>
  <c r="F26" i="71" s="1"/>
  <c r="E3" i="71" s="1"/>
  <c r="F8" i="71" s="1"/>
  <c r="F27" i="71" s="1"/>
  <c r="C22" i="73"/>
  <c r="E22" i="73" s="1"/>
  <c r="F26" i="73" s="1"/>
  <c r="E3" i="73" s="1"/>
  <c r="F8" i="73" s="1"/>
  <c r="F27" i="73" s="1"/>
  <c r="C21" i="68"/>
  <c r="E21" i="68" s="1"/>
  <c r="F25" i="68" s="1"/>
  <c r="E3" i="68" s="1"/>
  <c r="F8" i="68" s="1"/>
  <c r="F26" i="68" s="1"/>
  <c r="C21" i="65"/>
  <c r="E21" i="65" s="1"/>
  <c r="F25" i="65" s="1"/>
  <c r="E3" i="65" s="1"/>
  <c r="F8" i="65" s="1"/>
  <c r="F26" i="65" s="1"/>
  <c r="C19" i="16"/>
  <c r="E19" i="16" s="1"/>
  <c r="F23" i="16" s="1"/>
  <c r="E4" i="16" s="1"/>
  <c r="F8" i="16" s="1"/>
  <c r="C21" i="63"/>
  <c r="E21" i="63" s="1"/>
  <c r="F25" i="63" s="1"/>
  <c r="E3" i="63" s="1"/>
  <c r="F8" i="63" s="1"/>
  <c r="F26" i="63" s="1"/>
  <c r="C26" i="59"/>
  <c r="E26" i="59" s="1"/>
  <c r="F30" i="59" s="1"/>
  <c r="E3" i="59" s="1"/>
  <c r="F8" i="59" s="1"/>
  <c r="F31" i="59" s="1"/>
  <c r="E24" i="25"/>
  <c r="F28" i="25" s="1"/>
  <c r="E3" i="25" s="1"/>
  <c r="F8" i="25" s="1"/>
  <c r="F29" i="25" s="1"/>
  <c r="D24" i="2"/>
  <c r="G24" i="2" s="1"/>
  <c r="H28" i="2" s="1"/>
  <c r="G3" i="2" s="1"/>
  <c r="H8" i="2" s="1"/>
  <c r="H29" i="2" s="1"/>
  <c r="C23" i="58"/>
  <c r="E23" i="58" s="1"/>
  <c r="F27" i="58" s="1"/>
  <c r="E3" i="58" s="1"/>
  <c r="F8" i="58" s="1"/>
  <c r="F28" i="58" s="1"/>
  <c r="C21" i="60"/>
  <c r="E21" i="60" s="1"/>
  <c r="F25" i="60" s="1"/>
  <c r="E3" i="60" s="1"/>
  <c r="F8" i="60" s="1"/>
  <c r="F26" i="60" s="1"/>
  <c r="C22" i="72"/>
  <c r="E22" i="72" s="1"/>
  <c r="F26" i="72" s="1"/>
  <c r="E3" i="72" s="1"/>
  <c r="F8" i="72" s="1"/>
  <c r="F27" i="72" s="1"/>
  <c r="C21" i="67"/>
  <c r="E21" i="67" s="1"/>
  <c r="F25" i="67" s="1"/>
  <c r="E3" i="67" s="1"/>
  <c r="F8" i="67" s="1"/>
  <c r="F26" i="67" s="1"/>
  <c r="C21" i="64"/>
  <c r="E21" i="64" s="1"/>
  <c r="F25" i="64" s="1"/>
  <c r="E3" i="64" s="1"/>
  <c r="F8" i="64" s="1"/>
  <c r="F26" i="64" s="1"/>
  <c r="C23" i="26"/>
  <c r="E23" i="26" s="1"/>
  <c r="F27" i="26" s="1"/>
  <c r="E3" i="26" s="1"/>
  <c r="F8" i="26" s="1"/>
  <c r="C21" i="62"/>
  <c r="E21" i="62" s="1"/>
  <c r="F25" i="62" s="1"/>
  <c r="E3" i="62" s="1"/>
  <c r="F8" i="62" s="1"/>
  <c r="F26" i="62" s="1"/>
  <c r="C21" i="69"/>
  <c r="E21" i="69" s="1"/>
  <c r="F25" i="69" s="1"/>
  <c r="E3" i="69" s="1"/>
  <c r="F8" i="69" s="1"/>
  <c r="F26" i="69" s="1"/>
  <c r="F29" i="72" l="1"/>
  <c r="F31" i="72"/>
  <c r="F32" i="72" s="1"/>
  <c r="F30" i="72"/>
  <c r="F29" i="65"/>
  <c r="F28" i="65"/>
  <c r="F30" i="65"/>
  <c r="G30" i="18"/>
  <c r="G29" i="18"/>
  <c r="G31" i="18"/>
  <c r="G32" i="18" s="1"/>
  <c r="F34" i="20"/>
  <c r="F35" i="20" s="1"/>
  <c r="F32" i="20"/>
  <c r="F33" i="20"/>
  <c r="G30" i="5"/>
  <c r="G29" i="5"/>
  <c r="G31" i="5"/>
  <c r="G32" i="5" s="1"/>
  <c r="F31" i="73"/>
  <c r="F30" i="73"/>
  <c r="F29" i="73"/>
  <c r="F29" i="61"/>
  <c r="F28" i="61"/>
  <c r="F30" i="61"/>
  <c r="F31" i="61" s="1"/>
  <c r="F29" i="68"/>
  <c r="F30" i="68"/>
  <c r="F28" i="68"/>
  <c r="F31" i="71"/>
  <c r="F32" i="71" s="1"/>
  <c r="F29" i="71"/>
  <c r="F30" i="71"/>
  <c r="F32" i="6"/>
  <c r="F31" i="6"/>
  <c r="F33" i="6"/>
  <c r="F34" i="6" s="1"/>
  <c r="F30" i="60"/>
  <c r="F28" i="60"/>
  <c r="F29" i="60"/>
  <c r="F32" i="19"/>
  <c r="F33" i="19"/>
  <c r="F31" i="19"/>
  <c r="F35" i="59"/>
  <c r="F34" i="59"/>
  <c r="F33" i="59"/>
  <c r="H32" i="4"/>
  <c r="H33" i="4"/>
  <c r="H34" i="4"/>
  <c r="F36" i="78"/>
  <c r="H36" i="78"/>
  <c r="I36" i="78" s="1"/>
  <c r="J36" i="78" s="1"/>
  <c r="F20" i="78"/>
  <c r="C26" i="119" s="1"/>
  <c r="P27" i="119" s="1"/>
  <c r="P13" i="119" s="1"/>
  <c r="H20" i="78"/>
  <c r="I20" i="78" s="1"/>
  <c r="J20" i="78" s="1"/>
  <c r="C58" i="119"/>
  <c r="V59" i="119" s="1"/>
  <c r="L36" i="78"/>
  <c r="E67" i="78"/>
  <c r="F29" i="117"/>
  <c r="F30" i="117"/>
  <c r="F31" i="117"/>
  <c r="E3" i="70"/>
  <c r="F8" i="70" s="1"/>
  <c r="F31" i="70" s="1"/>
  <c r="F30" i="69"/>
  <c r="F29" i="69"/>
  <c r="F28" i="69"/>
  <c r="F30" i="67"/>
  <c r="F29" i="67"/>
  <c r="F28" i="67"/>
  <c r="F30" i="66"/>
  <c r="F29" i="66"/>
  <c r="F28" i="66"/>
  <c r="F28" i="64"/>
  <c r="F29" i="64"/>
  <c r="F30" i="64"/>
  <c r="F28" i="63"/>
  <c r="F29" i="63"/>
  <c r="F30" i="63"/>
  <c r="F31" i="63" s="1"/>
  <c r="F30" i="62"/>
  <c r="F29" i="62"/>
  <c r="F28" i="62"/>
  <c r="F30" i="58"/>
  <c r="F32" i="58"/>
  <c r="F33" i="58" s="1"/>
  <c r="F31" i="58"/>
  <c r="F33" i="25"/>
  <c r="F32" i="25"/>
  <c r="F31" i="25"/>
  <c r="F33" i="24"/>
  <c r="F32" i="24"/>
  <c r="F31" i="24"/>
  <c r="F32" i="22"/>
  <c r="F31" i="22"/>
  <c r="F30" i="22"/>
  <c r="F35" i="21"/>
  <c r="F31" i="14"/>
  <c r="F30" i="14"/>
  <c r="F32" i="14"/>
  <c r="F33" i="14" s="1"/>
  <c r="E16" i="78"/>
  <c r="H36" i="3"/>
  <c r="H35" i="3"/>
  <c r="H37" i="3"/>
  <c r="E17" i="52"/>
  <c r="F17" i="52" s="1"/>
  <c r="H31" i="2"/>
  <c r="H32" i="2"/>
  <c r="H33" i="2"/>
  <c r="E19" i="52"/>
  <c r="F19" i="52" s="1"/>
  <c r="E18" i="78"/>
  <c r="E19" i="78"/>
  <c r="E20" i="52"/>
  <c r="F20" i="52" s="1"/>
  <c r="G207" i="53"/>
  <c r="H208" i="53" s="1"/>
  <c r="H240" i="53" s="1"/>
  <c r="H242" i="53" s="1"/>
  <c r="G175" i="53"/>
  <c r="H179" i="53" s="1"/>
  <c r="G148" i="53" s="1"/>
  <c r="H149" i="53" s="1"/>
  <c r="H181" i="53" s="1"/>
  <c r="H183" i="53" s="1"/>
  <c r="G116" i="53"/>
  <c r="H120" i="53" s="1"/>
  <c r="G89" i="53" s="1"/>
  <c r="H90" i="53" s="1"/>
  <c r="H122" i="53" s="1"/>
  <c r="H124" i="53" s="1"/>
  <c r="C12" i="16" s="1"/>
  <c r="E12" i="16" s="1"/>
  <c r="F16" i="16" s="1"/>
  <c r="F24" i="16" s="1"/>
  <c r="G29" i="53"/>
  <c r="H30" i="53" s="1"/>
  <c r="H63" i="53" s="1"/>
  <c r="E35" i="78"/>
  <c r="E36" i="52"/>
  <c r="F36" i="52" s="1"/>
  <c r="E49" i="52"/>
  <c r="F49" i="52" s="1"/>
  <c r="E48" i="78"/>
  <c r="E42" i="78"/>
  <c r="E43" i="52"/>
  <c r="F43" i="52" s="1"/>
  <c r="E63" i="78"/>
  <c r="E64" i="52"/>
  <c r="F64" i="52" s="1"/>
  <c r="E46" i="52"/>
  <c r="F46" i="52" s="1"/>
  <c r="E45" i="78"/>
  <c r="E37" i="78"/>
  <c r="E38" i="52"/>
  <c r="F38" i="52" s="1"/>
  <c r="E62" i="78"/>
  <c r="E63" i="52"/>
  <c r="F63" i="52" s="1"/>
  <c r="E18" i="52"/>
  <c r="F18" i="52" s="1"/>
  <c r="E17" i="78"/>
  <c r="E55" i="52"/>
  <c r="F55" i="52" s="1"/>
  <c r="E54" i="78"/>
  <c r="E28" i="78"/>
  <c r="E29" i="52"/>
  <c r="F29" i="52" s="1"/>
  <c r="E60" i="52"/>
  <c r="F60" i="52" s="1"/>
  <c r="E59" i="78"/>
  <c r="E51" i="52"/>
  <c r="F51" i="52" s="1"/>
  <c r="E50" i="78"/>
  <c r="F22" i="10"/>
  <c r="G26" i="10" s="1"/>
  <c r="F4" i="10" s="1"/>
  <c r="G8" i="10" s="1"/>
  <c r="E22" i="10"/>
  <c r="E32" i="78"/>
  <c r="E33" i="52"/>
  <c r="F33" i="52" s="1"/>
  <c r="E49" i="78"/>
  <c r="E50" i="52"/>
  <c r="F50" i="52" s="1"/>
  <c r="E53" i="78"/>
  <c r="E54" i="52"/>
  <c r="F54" i="52" s="1"/>
  <c r="E34" i="78"/>
  <c r="E35" i="52"/>
  <c r="F35" i="52" s="1"/>
  <c r="E15" i="78"/>
  <c r="E16" i="52"/>
  <c r="F16" i="52" s="1"/>
  <c r="E51" i="78"/>
  <c r="E52" i="52"/>
  <c r="F52" i="52" s="1"/>
  <c r="E57" i="78"/>
  <c r="E58" i="52"/>
  <c r="F58" i="52" s="1"/>
  <c r="E42" i="52"/>
  <c r="F42" i="52" s="1"/>
  <c r="E41" i="78"/>
  <c r="E46" i="78"/>
  <c r="E47" i="52"/>
  <c r="F47" i="52" s="1"/>
  <c r="E53" i="52"/>
  <c r="F53" i="52" s="1"/>
  <c r="E52" i="78"/>
  <c r="E55" i="78"/>
  <c r="E56" i="52"/>
  <c r="F56" i="52" s="1"/>
  <c r="E64" i="78"/>
  <c r="E65" i="52"/>
  <c r="F65" i="52" s="1"/>
  <c r="H8" i="1"/>
  <c r="H28" i="1"/>
  <c r="F31" i="60" l="1"/>
  <c r="F31" i="68"/>
  <c r="F36" i="59"/>
  <c r="F31" i="65"/>
  <c r="F31" i="66"/>
  <c r="F34" i="19"/>
  <c r="F32" i="73"/>
  <c r="H35" i="4"/>
  <c r="F46" i="78"/>
  <c r="L46" i="78" s="1"/>
  <c r="H46" i="78"/>
  <c r="I46" i="78" s="1"/>
  <c r="J46" i="78" s="1"/>
  <c r="F37" i="78"/>
  <c r="L37" i="78" s="1"/>
  <c r="H37" i="78"/>
  <c r="I37" i="78" s="1"/>
  <c r="J37" i="78" s="1"/>
  <c r="F19" i="78"/>
  <c r="H19" i="78"/>
  <c r="I19" i="78" s="1"/>
  <c r="J19" i="78" s="1"/>
  <c r="F15" i="78"/>
  <c r="C16" i="119" s="1"/>
  <c r="O17" i="119" s="1"/>
  <c r="H15" i="78"/>
  <c r="I15" i="78" s="1"/>
  <c r="J15" i="78" s="1"/>
  <c r="F54" i="78"/>
  <c r="C93" i="119" s="1"/>
  <c r="AA94" i="119" s="1"/>
  <c r="H54" i="78"/>
  <c r="I54" i="78" s="1"/>
  <c r="J54" i="78" s="1"/>
  <c r="F45" i="78"/>
  <c r="C76" i="119" s="1"/>
  <c r="X77" i="119" s="1"/>
  <c r="H45" i="78"/>
  <c r="I45" i="78" s="1"/>
  <c r="J45" i="78" s="1"/>
  <c r="F18" i="78"/>
  <c r="H18" i="78"/>
  <c r="I18" i="78" s="1"/>
  <c r="J18" i="78" s="1"/>
  <c r="F28" i="78"/>
  <c r="C42" i="119" s="1"/>
  <c r="S43" i="119" s="1"/>
  <c r="H28" i="78"/>
  <c r="I28" i="78" s="1"/>
  <c r="J28" i="78" s="1"/>
  <c r="F64" i="78"/>
  <c r="L64" i="78" s="1"/>
  <c r="H64" i="78"/>
  <c r="I64" i="78" s="1"/>
  <c r="J64" i="78" s="1"/>
  <c r="F34" i="78"/>
  <c r="L34" i="78" s="1"/>
  <c r="H34" i="78"/>
  <c r="I34" i="78" s="1"/>
  <c r="J34" i="78" s="1"/>
  <c r="F35" i="78"/>
  <c r="H35" i="78"/>
  <c r="I35" i="78" s="1"/>
  <c r="J35" i="78" s="1"/>
  <c r="F48" i="78"/>
  <c r="L48" i="78" s="1"/>
  <c r="H48" i="78"/>
  <c r="I48" i="78" s="1"/>
  <c r="J48" i="78" s="1"/>
  <c r="F41" i="78"/>
  <c r="L41" i="78" s="1"/>
  <c r="H41" i="78"/>
  <c r="I41" i="78" s="1"/>
  <c r="J41" i="78" s="1"/>
  <c r="F50" i="78"/>
  <c r="C85" i="119" s="1"/>
  <c r="AA86" i="119" s="1"/>
  <c r="H50" i="78"/>
  <c r="I50" i="78" s="1"/>
  <c r="J50" i="78" s="1"/>
  <c r="F17" i="78"/>
  <c r="L17" i="78" s="1"/>
  <c r="H17" i="78"/>
  <c r="I17" i="78" s="1"/>
  <c r="J17" i="78" s="1"/>
  <c r="U59" i="119"/>
  <c r="F57" i="78"/>
  <c r="L57" i="78" s="1"/>
  <c r="H57" i="78"/>
  <c r="I57" i="78" s="1"/>
  <c r="J57" i="78" s="1"/>
  <c r="F53" i="78"/>
  <c r="H53" i="78"/>
  <c r="I53" i="78" s="1"/>
  <c r="J53" i="78" s="1"/>
  <c r="F63" i="78"/>
  <c r="L63" i="78" s="1"/>
  <c r="H63" i="78"/>
  <c r="I63" i="78" s="1"/>
  <c r="J63" i="78" s="1"/>
  <c r="W59" i="119"/>
  <c r="F67" i="78"/>
  <c r="C117" i="119" s="1"/>
  <c r="H67" i="78"/>
  <c r="I67" i="78" s="1"/>
  <c r="J67" i="78" s="1"/>
  <c r="F32" i="78"/>
  <c r="C50" i="119" s="1"/>
  <c r="S51" i="119" s="1"/>
  <c r="H32" i="78"/>
  <c r="I32" i="78" s="1"/>
  <c r="J32" i="78" s="1"/>
  <c r="F52" i="78"/>
  <c r="L52" i="78" s="1"/>
  <c r="H52" i="78"/>
  <c r="I52" i="78" s="1"/>
  <c r="J52" i="78" s="1"/>
  <c r="F59" i="78"/>
  <c r="H59" i="78"/>
  <c r="I59" i="78" s="1"/>
  <c r="J59" i="78" s="1"/>
  <c r="F16" i="78"/>
  <c r="C18" i="119" s="1"/>
  <c r="O19" i="119" s="1"/>
  <c r="H16" i="78"/>
  <c r="I16" i="78" s="1"/>
  <c r="J16" i="78" s="1"/>
  <c r="L20" i="78"/>
  <c r="F55" i="78"/>
  <c r="C95" i="119" s="1"/>
  <c r="AA96" i="119" s="1"/>
  <c r="H55" i="78"/>
  <c r="I55" i="78" s="1"/>
  <c r="J55" i="78" s="1"/>
  <c r="F51" i="78"/>
  <c r="L51" i="78" s="1"/>
  <c r="H51" i="78"/>
  <c r="I51" i="78" s="1"/>
  <c r="J51" i="78" s="1"/>
  <c r="F49" i="78"/>
  <c r="H49" i="78"/>
  <c r="I49" i="78" s="1"/>
  <c r="J49" i="78" s="1"/>
  <c r="F62" i="78"/>
  <c r="C107" i="119" s="1"/>
  <c r="X108" i="119" s="1"/>
  <c r="H62" i="78"/>
  <c r="I62" i="78" s="1"/>
  <c r="J62" i="78" s="1"/>
  <c r="F42" i="78"/>
  <c r="H42" i="78"/>
  <c r="I42" i="78" s="1"/>
  <c r="J42" i="78" s="1"/>
  <c r="C22" i="119"/>
  <c r="O23" i="119" s="1"/>
  <c r="L18" i="78"/>
  <c r="C56" i="119"/>
  <c r="S57" i="119" s="1"/>
  <c r="S53" i="119" s="1"/>
  <c r="L35" i="78"/>
  <c r="C20" i="119"/>
  <c r="N21" i="119" s="1"/>
  <c r="L55" i="78"/>
  <c r="C91" i="119"/>
  <c r="AA92" i="119" s="1"/>
  <c r="L53" i="78"/>
  <c r="C111" i="119"/>
  <c r="Z112" i="119" s="1"/>
  <c r="Z106" i="119" s="1"/>
  <c r="C89" i="119"/>
  <c r="AA90" i="119" s="1"/>
  <c r="C101" i="119"/>
  <c r="L59" i="78"/>
  <c r="C83" i="119"/>
  <c r="AA84" i="119" s="1"/>
  <c r="L49" i="78"/>
  <c r="C70" i="119"/>
  <c r="W71" i="119" s="1"/>
  <c r="W67" i="119" s="1"/>
  <c r="L42" i="78"/>
  <c r="C87" i="119"/>
  <c r="AA88" i="119" s="1"/>
  <c r="L32" i="78"/>
  <c r="C60" i="119"/>
  <c r="X61" i="119" s="1"/>
  <c r="C24" i="119"/>
  <c r="O25" i="119" s="1"/>
  <c r="L19" i="78"/>
  <c r="F32" i="117"/>
  <c r="F35" i="70"/>
  <c r="F33" i="70"/>
  <c r="F34" i="70"/>
  <c r="E61" i="52"/>
  <c r="F61" i="52" s="1"/>
  <c r="E60" i="78"/>
  <c r="F31" i="69"/>
  <c r="F31" i="67"/>
  <c r="F31" i="64"/>
  <c r="F31" i="62"/>
  <c r="F34" i="25"/>
  <c r="F34" i="24"/>
  <c r="F33" i="22"/>
  <c r="F28" i="16"/>
  <c r="F27" i="16"/>
  <c r="F26" i="16"/>
  <c r="H38" i="3"/>
  <c r="H34" i="2"/>
  <c r="T57" i="119"/>
  <c r="T53" i="119" s="1"/>
  <c r="Y102" i="119"/>
  <c r="Z102" i="119"/>
  <c r="C12" i="17"/>
  <c r="F12" i="17" s="1"/>
  <c r="G16" i="17" s="1"/>
  <c r="G31" i="17" s="1"/>
  <c r="C12" i="27"/>
  <c r="E12" i="27" s="1"/>
  <c r="F20" i="27" s="1"/>
  <c r="F28" i="27" s="1"/>
  <c r="C12" i="26"/>
  <c r="E12" i="26" s="1"/>
  <c r="F20" i="26" s="1"/>
  <c r="F28" i="26" s="1"/>
  <c r="I65" i="53"/>
  <c r="H65" i="53"/>
  <c r="C16" i="23" s="1"/>
  <c r="E16" i="23" s="1"/>
  <c r="H29" i="1"/>
  <c r="E30" i="78"/>
  <c r="E31" i="52"/>
  <c r="F31" i="52" s="1"/>
  <c r="G62" i="52"/>
  <c r="C68" i="119" l="1"/>
  <c r="V71" i="119"/>
  <c r="V67" i="119" s="1"/>
  <c r="C78" i="119"/>
  <c r="X79" i="119" s="1"/>
  <c r="C54" i="119"/>
  <c r="U71" i="119"/>
  <c r="U67" i="119" s="1"/>
  <c r="L54" i="78"/>
  <c r="L28" i="78"/>
  <c r="AC118" i="119"/>
  <c r="AC106" i="119" s="1"/>
  <c r="AC119" i="119" s="1"/>
  <c r="AC121" i="119" s="1"/>
  <c r="AC133" i="119" s="1"/>
  <c r="AC135" i="119" s="1"/>
  <c r="AC137" i="119" s="1"/>
  <c r="AB118" i="119"/>
  <c r="C98" i="119"/>
  <c r="AA99" i="119" s="1"/>
  <c r="U57" i="119"/>
  <c r="L62" i="78"/>
  <c r="Y61" i="119"/>
  <c r="L16" i="78"/>
  <c r="L15" i="78"/>
  <c r="C81" i="119"/>
  <c r="Z82" i="119" s="1"/>
  <c r="L67" i="78"/>
  <c r="AA112" i="119"/>
  <c r="C109" i="119"/>
  <c r="X110" i="119" s="1"/>
  <c r="F30" i="78"/>
  <c r="H30" i="78"/>
  <c r="I30" i="78" s="1"/>
  <c r="J30" i="78" s="1"/>
  <c r="L50" i="78"/>
  <c r="Y108" i="119"/>
  <c r="L45" i="78"/>
  <c r="F60" i="78"/>
  <c r="C103" i="119" s="1"/>
  <c r="Z104" i="119" s="1"/>
  <c r="H60" i="78"/>
  <c r="I60" i="78" s="1"/>
  <c r="J60" i="78" s="1"/>
  <c r="N23" i="119"/>
  <c r="R51" i="119"/>
  <c r="Y110" i="119"/>
  <c r="X67" i="119"/>
  <c r="AA67" i="119"/>
  <c r="T43" i="119"/>
  <c r="W43" i="119"/>
  <c r="V43" i="119"/>
  <c r="P43" i="119"/>
  <c r="T69" i="119"/>
  <c r="T67" i="119" s="1"/>
  <c r="R43" i="119"/>
  <c r="N17" i="119"/>
  <c r="Q43" i="119"/>
  <c r="S69" i="119"/>
  <c r="S67" i="119" s="1"/>
  <c r="U43" i="119"/>
  <c r="C46" i="119"/>
  <c r="P47" i="119" s="1"/>
  <c r="L30" i="78"/>
  <c r="X106" i="119"/>
  <c r="F36" i="70"/>
  <c r="E45" i="52"/>
  <c r="F45" i="52" s="1"/>
  <c r="F32" i="27"/>
  <c r="F31" i="27"/>
  <c r="F30" i="27"/>
  <c r="E43" i="78"/>
  <c r="F30" i="26"/>
  <c r="F32" i="26"/>
  <c r="F31" i="26"/>
  <c r="E32" i="52"/>
  <c r="F32" i="52" s="1"/>
  <c r="G33" i="17"/>
  <c r="G34" i="17"/>
  <c r="G35" i="17"/>
  <c r="F29" i="16"/>
  <c r="O13" i="119"/>
  <c r="O119" i="119" s="1"/>
  <c r="O121" i="119" s="1"/>
  <c r="O133" i="119" s="1"/>
  <c r="H33" i="1"/>
  <c r="H32" i="1"/>
  <c r="H31" i="1"/>
  <c r="E31" i="78"/>
  <c r="E44" i="78"/>
  <c r="E44" i="52"/>
  <c r="F44" i="52" s="1"/>
  <c r="C12" i="56"/>
  <c r="F12" i="56" s="1"/>
  <c r="G19" i="56" s="1"/>
  <c r="G27" i="56" s="1"/>
  <c r="C12" i="9"/>
  <c r="E12" i="9" s="1"/>
  <c r="F21" i="9" s="1"/>
  <c r="F29" i="9" s="1"/>
  <c r="C12" i="10"/>
  <c r="F12" i="10" s="1"/>
  <c r="G19" i="10" s="1"/>
  <c r="G27" i="10" s="1"/>
  <c r="C12" i="57"/>
  <c r="F12" i="57" s="1"/>
  <c r="G18" i="57" s="1"/>
  <c r="G26" i="57" s="1"/>
  <c r="C12" i="11"/>
  <c r="F12" i="11" s="1"/>
  <c r="G19" i="11" s="1"/>
  <c r="G27" i="11" s="1"/>
  <c r="D12" i="8"/>
  <c r="F12" i="8" s="1"/>
  <c r="G19" i="8" s="1"/>
  <c r="G27" i="8" s="1"/>
  <c r="C13" i="15"/>
  <c r="E13" i="15" s="1"/>
  <c r="F21" i="15" s="1"/>
  <c r="F29" i="15" s="1"/>
  <c r="C17" i="23"/>
  <c r="E17" i="23" s="1"/>
  <c r="F22" i="23" s="1"/>
  <c r="F30" i="23" s="1"/>
  <c r="E14" i="78"/>
  <c r="E14" i="52"/>
  <c r="F14" i="52" s="1"/>
  <c r="G13" i="52" s="1"/>
  <c r="G68" i="52" s="1"/>
  <c r="Y106" i="119" l="1"/>
  <c r="H34" i="1"/>
  <c r="X55" i="119"/>
  <c r="Y55" i="119"/>
  <c r="W55" i="119"/>
  <c r="E27" i="52"/>
  <c r="F27" i="52" s="1"/>
  <c r="G31" i="56"/>
  <c r="G29" i="56"/>
  <c r="G30" i="56"/>
  <c r="R69" i="119"/>
  <c r="Q69" i="119"/>
  <c r="Z67" i="119"/>
  <c r="Z119" i="119" s="1"/>
  <c r="Z121" i="119" s="1"/>
  <c r="Z133" i="119" s="1"/>
  <c r="Z135" i="119" s="1"/>
  <c r="Z137" i="119" s="1"/>
  <c r="F43" i="78"/>
  <c r="H43" i="78"/>
  <c r="I43" i="78" s="1"/>
  <c r="J43" i="78" s="1"/>
  <c r="F14" i="78"/>
  <c r="L14" i="78" s="1"/>
  <c r="H14" i="78"/>
  <c r="I14" i="78" s="1"/>
  <c r="J14" i="78" s="1"/>
  <c r="F44" i="78"/>
  <c r="L44" i="78" s="1"/>
  <c r="H44" i="78"/>
  <c r="I44" i="78" s="1"/>
  <c r="J44" i="78" s="1"/>
  <c r="L60" i="78"/>
  <c r="F31" i="78"/>
  <c r="L31" i="78" s="1"/>
  <c r="H31" i="78"/>
  <c r="I31" i="78" s="1"/>
  <c r="J31" i="78" s="1"/>
  <c r="Y104" i="119"/>
  <c r="Y67" i="119" s="1"/>
  <c r="C72" i="119"/>
  <c r="L43" i="78"/>
  <c r="R47" i="119"/>
  <c r="S47" i="119"/>
  <c r="Q47" i="119"/>
  <c r="C48" i="119"/>
  <c r="R49" i="119" s="1"/>
  <c r="E25" i="78"/>
  <c r="G31" i="11"/>
  <c r="G30" i="11"/>
  <c r="G29" i="11"/>
  <c r="G40" i="52"/>
  <c r="F33" i="26"/>
  <c r="F32" i="23"/>
  <c r="F34" i="23"/>
  <c r="F33" i="23"/>
  <c r="G36" i="17"/>
  <c r="F33" i="15"/>
  <c r="F32" i="15"/>
  <c r="F31" i="15"/>
  <c r="E27" i="78"/>
  <c r="G28" i="57"/>
  <c r="G30" i="57"/>
  <c r="G29" i="57"/>
  <c r="E24" i="78"/>
  <c r="G31" i="10"/>
  <c r="G29" i="10"/>
  <c r="G30" i="10"/>
  <c r="E24" i="52"/>
  <c r="F24" i="52" s="1"/>
  <c r="F32" i="9"/>
  <c r="F31" i="9"/>
  <c r="F33" i="9"/>
  <c r="E22" i="78"/>
  <c r="G30" i="8"/>
  <c r="G31" i="8"/>
  <c r="G29" i="8"/>
  <c r="O135" i="119"/>
  <c r="O137" i="119" s="1"/>
  <c r="I28" i="56"/>
  <c r="E23" i="78"/>
  <c r="E25" i="52"/>
  <c r="F25" i="52" s="1"/>
  <c r="E26" i="78"/>
  <c r="E28" i="52"/>
  <c r="F28" i="52" s="1"/>
  <c r="E26" i="52"/>
  <c r="F26" i="52" s="1"/>
  <c r="I28" i="11"/>
  <c r="E23" i="52"/>
  <c r="F23" i="52" s="1"/>
  <c r="G22" i="52" s="1"/>
  <c r="E39" i="52"/>
  <c r="F39" i="52" s="1"/>
  <c r="G34" i="52" s="1"/>
  <c r="E38" i="78"/>
  <c r="E30" i="52"/>
  <c r="F30" i="52" s="1"/>
  <c r="E29" i="78"/>
  <c r="G70" i="52"/>
  <c r="G69" i="52"/>
  <c r="G72" i="52" s="1"/>
  <c r="G75" i="52" s="1"/>
  <c r="G77" i="52" s="1"/>
  <c r="G71" i="52"/>
  <c r="F34" i="9" l="1"/>
  <c r="G32" i="56"/>
  <c r="C14" i="119"/>
  <c r="F34" i="15"/>
  <c r="G13" i="78"/>
  <c r="L13" i="78" s="1"/>
  <c r="F22" i="78"/>
  <c r="H22" i="78"/>
  <c r="I22" i="78" s="1"/>
  <c r="J22" i="78" s="1"/>
  <c r="F24" i="78"/>
  <c r="C34" i="119" s="1"/>
  <c r="H24" i="78"/>
  <c r="I24" i="78" s="1"/>
  <c r="J24" i="78" s="1"/>
  <c r="F25" i="78"/>
  <c r="L25" i="78" s="1"/>
  <c r="H25" i="78"/>
  <c r="I25" i="78" s="1"/>
  <c r="J25" i="78" s="1"/>
  <c r="F29" i="78"/>
  <c r="L29" i="78" s="1"/>
  <c r="H29" i="78"/>
  <c r="I29" i="78" s="1"/>
  <c r="J29" i="78" s="1"/>
  <c r="H13" i="78"/>
  <c r="I13" i="78" s="1"/>
  <c r="K13" i="78" s="1"/>
  <c r="C74" i="119"/>
  <c r="R75" i="119" s="1"/>
  <c r="G39" i="78"/>
  <c r="F26" i="78"/>
  <c r="C38" i="119" s="1"/>
  <c r="U39" i="119" s="1"/>
  <c r="U29" i="119" s="1"/>
  <c r="H26" i="78"/>
  <c r="I26" i="78" s="1"/>
  <c r="J26" i="78" s="1"/>
  <c r="F23" i="78"/>
  <c r="C32" i="119" s="1"/>
  <c r="H23" i="78"/>
  <c r="I23" i="78" s="1"/>
  <c r="J23" i="78" s="1"/>
  <c r="F27" i="78"/>
  <c r="L27" i="78" s="1"/>
  <c r="H27" i="78"/>
  <c r="I27" i="78" s="1"/>
  <c r="J27" i="78" s="1"/>
  <c r="F38" i="78"/>
  <c r="L38" i="78" s="1"/>
  <c r="H38" i="78"/>
  <c r="I38" i="78" s="1"/>
  <c r="J38" i="78" s="1"/>
  <c r="S49" i="119"/>
  <c r="C44" i="119"/>
  <c r="T45" i="119" s="1"/>
  <c r="C30" i="119"/>
  <c r="Q31" i="119" s="1"/>
  <c r="L22" i="78"/>
  <c r="R73" i="119"/>
  <c r="Q73" i="119"/>
  <c r="G32" i="11"/>
  <c r="C36" i="119"/>
  <c r="F35" i="23"/>
  <c r="G31" i="57"/>
  <c r="G32" i="10"/>
  <c r="G32" i="8"/>
  <c r="N15" i="119"/>
  <c r="N13" i="119" s="1"/>
  <c r="N119" i="119" s="1"/>
  <c r="C12" i="119"/>
  <c r="Q75" i="119" l="1"/>
  <c r="C64" i="119"/>
  <c r="S45" i="119"/>
  <c r="L39" i="78"/>
  <c r="H39" i="78"/>
  <c r="I39" i="78" s="1"/>
  <c r="G21" i="78"/>
  <c r="C62" i="119"/>
  <c r="C52" i="119" s="1"/>
  <c r="L26" i="78"/>
  <c r="G33" i="78"/>
  <c r="T33" i="119"/>
  <c r="C40" i="119"/>
  <c r="L23" i="78"/>
  <c r="L24" i="78"/>
  <c r="V39" i="119"/>
  <c r="V29" i="119" s="1"/>
  <c r="Q35" i="119"/>
  <c r="P35" i="119"/>
  <c r="S33" i="119"/>
  <c r="R33" i="119"/>
  <c r="Q67" i="119"/>
  <c r="S39" i="119"/>
  <c r="T39" i="119"/>
  <c r="W39" i="119"/>
  <c r="W29" i="119" s="1"/>
  <c r="R67" i="119"/>
  <c r="R31" i="119"/>
  <c r="P31" i="119"/>
  <c r="R37" i="119"/>
  <c r="S37" i="119"/>
  <c r="Q37" i="119"/>
  <c r="Y63" i="119"/>
  <c r="Y53" i="119" s="1"/>
  <c r="Y119" i="119" s="1"/>
  <c r="Y121" i="119" s="1"/>
  <c r="Y133" i="119" s="1"/>
  <c r="Y135" i="119" s="1"/>
  <c r="Y137" i="119" s="1"/>
  <c r="W63" i="119"/>
  <c r="W53" i="119" s="1"/>
  <c r="V63" i="119"/>
  <c r="V53" i="119" s="1"/>
  <c r="N121" i="119"/>
  <c r="N122" i="119" s="1"/>
  <c r="O122" i="119" s="1"/>
  <c r="N120" i="119"/>
  <c r="O120" i="119" s="1"/>
  <c r="X63" i="119" l="1"/>
  <c r="X53" i="119" s="1"/>
  <c r="X119" i="119" s="1"/>
  <c r="X121" i="119" s="1"/>
  <c r="J39" i="78"/>
  <c r="K39" i="78"/>
  <c r="U63" i="119"/>
  <c r="U53" i="119" s="1"/>
  <c r="U119" i="119" s="1"/>
  <c r="L21" i="78"/>
  <c r="H21" i="78"/>
  <c r="I21" i="78" s="1"/>
  <c r="L33" i="78"/>
  <c r="H33" i="78"/>
  <c r="I33" i="78" s="1"/>
  <c r="Q29" i="119"/>
  <c r="Q119" i="119" s="1"/>
  <c r="T41" i="119"/>
  <c r="T29" i="119" s="1"/>
  <c r="T119" i="119" s="1"/>
  <c r="T121" i="119" s="1"/>
  <c r="T133" i="119" s="1"/>
  <c r="T135" i="119" s="1"/>
  <c r="T137" i="119" s="1"/>
  <c r="S41" i="119"/>
  <c r="S29" i="119" s="1"/>
  <c r="S119" i="119" s="1"/>
  <c r="S121" i="119" s="1"/>
  <c r="S133" i="119" s="1"/>
  <c r="S135" i="119" s="1"/>
  <c r="S137" i="119" s="1"/>
  <c r="V119" i="119"/>
  <c r="V121" i="119" s="1"/>
  <c r="V133" i="119" s="1"/>
  <c r="V135" i="119" s="1"/>
  <c r="V137" i="119" s="1"/>
  <c r="R29" i="119"/>
  <c r="R119" i="119" s="1"/>
  <c r="R121" i="119" s="1"/>
  <c r="R133" i="119" s="1"/>
  <c r="R135" i="119" s="1"/>
  <c r="R137" i="119" s="1"/>
  <c r="P29" i="119"/>
  <c r="P119" i="119" s="1"/>
  <c r="P121" i="119" s="1"/>
  <c r="P133" i="119" s="1"/>
  <c r="P135" i="119" s="1"/>
  <c r="P137" i="119" s="1"/>
  <c r="C28" i="119"/>
  <c r="W119" i="119"/>
  <c r="W121" i="119" s="1"/>
  <c r="W133" i="119" s="1"/>
  <c r="Q121" i="119"/>
  <c r="N133" i="119"/>
  <c r="U121" i="119"/>
  <c r="U133" i="119" s="1"/>
  <c r="U135" i="119" s="1"/>
  <c r="U137" i="119" s="1"/>
  <c r="X133" i="119"/>
  <c r="X135" i="119" s="1"/>
  <c r="X137" i="119" s="1"/>
  <c r="I21" i="77"/>
  <c r="I23" i="77" s="1"/>
  <c r="J33" i="78" l="1"/>
  <c r="K33" i="78"/>
  <c r="I24" i="77"/>
  <c r="I25" i="77" s="1"/>
  <c r="J21" i="78"/>
  <c r="K21" i="78"/>
  <c r="P122" i="119"/>
  <c r="Q122" i="119"/>
  <c r="R122" i="119" s="1"/>
  <c r="S122" i="119" s="1"/>
  <c r="T122" i="119" s="1"/>
  <c r="U122" i="119" s="1"/>
  <c r="V122" i="119" s="1"/>
  <c r="W122" i="119" s="1"/>
  <c r="X122" i="119" s="1"/>
  <c r="Y122" i="119" s="1"/>
  <c r="Z122" i="119" s="1"/>
  <c r="P120" i="119"/>
  <c r="Q120" i="119" s="1"/>
  <c r="R120" i="119" s="1"/>
  <c r="S120" i="119" s="1"/>
  <c r="T120" i="119" s="1"/>
  <c r="U120" i="119" s="1"/>
  <c r="V120" i="119" s="1"/>
  <c r="W120" i="119" s="1"/>
  <c r="X120" i="119" s="1"/>
  <c r="Y120" i="119" s="1"/>
  <c r="Z120" i="119" s="1"/>
  <c r="W135" i="119"/>
  <c r="W137" i="119" s="1"/>
  <c r="N135" i="119"/>
  <c r="N134" i="119"/>
  <c r="O134" i="119" s="1"/>
  <c r="P134" i="119" s="1"/>
  <c r="Q133" i="119"/>
  <c r="Q135" i="119" s="1"/>
  <c r="Q137" i="119" s="1"/>
  <c r="F8" i="79"/>
  <c r="F25" i="79" s="1"/>
  <c r="E65" i="78" l="1"/>
  <c r="F29" i="79"/>
  <c r="F27" i="79"/>
  <c r="F28" i="79"/>
  <c r="Q134" i="119"/>
  <c r="R134" i="119" s="1"/>
  <c r="S134" i="119" s="1"/>
  <c r="T134" i="119" s="1"/>
  <c r="U134" i="119" s="1"/>
  <c r="V134" i="119" s="1"/>
  <c r="W134" i="119" s="1"/>
  <c r="X134" i="119" s="1"/>
  <c r="Y134" i="119" s="1"/>
  <c r="Z134" i="119" s="1"/>
  <c r="N137" i="119"/>
  <c r="N138" i="119" s="1"/>
  <c r="O138" i="119" s="1"/>
  <c r="P138" i="119" s="1"/>
  <c r="Q138" i="119" s="1"/>
  <c r="R138" i="119" s="1"/>
  <c r="S138" i="119" s="1"/>
  <c r="T138" i="119" s="1"/>
  <c r="U138" i="119" s="1"/>
  <c r="V138" i="119" s="1"/>
  <c r="W138" i="119" s="1"/>
  <c r="X138" i="119" s="1"/>
  <c r="Y138" i="119" s="1"/>
  <c r="Z138" i="119" s="1"/>
  <c r="N136" i="119"/>
  <c r="O136" i="119" s="1"/>
  <c r="P136" i="119" s="1"/>
  <c r="Q136" i="119" s="1"/>
  <c r="R136" i="119" s="1"/>
  <c r="S136" i="119" s="1"/>
  <c r="T136" i="119" s="1"/>
  <c r="U136" i="119" s="1"/>
  <c r="V136" i="119" s="1"/>
  <c r="W136" i="119" s="1"/>
  <c r="X136" i="119" s="1"/>
  <c r="Y136" i="119" s="1"/>
  <c r="Z136" i="119" s="1"/>
  <c r="F65" i="78" l="1"/>
  <c r="H65" i="78"/>
  <c r="I65" i="78" s="1"/>
  <c r="J65" i="78" s="1"/>
  <c r="G61" i="78"/>
  <c r="L65" i="78"/>
  <c r="C113" i="119"/>
  <c r="AA114" i="119" s="1"/>
  <c r="AA106" i="119" s="1"/>
  <c r="AA119" i="119" s="1"/>
  <c r="F30" i="79"/>
  <c r="L61" i="78"/>
  <c r="G68" i="78" l="1"/>
  <c r="G71" i="78" s="1"/>
  <c r="H61" i="78"/>
  <c r="I61" i="78" s="1"/>
  <c r="C105" i="119"/>
  <c r="C119" i="119" s="1"/>
  <c r="D105" i="119" s="1"/>
  <c r="AB114" i="119"/>
  <c r="AB106" i="119" s="1"/>
  <c r="AB119" i="119" s="1"/>
  <c r="AB121" i="119" s="1"/>
  <c r="AB133" i="119" s="1"/>
  <c r="AB135" i="119" s="1"/>
  <c r="AB137" i="119" s="1"/>
  <c r="AA121" i="119"/>
  <c r="AA120" i="119"/>
  <c r="J61" i="78" l="1"/>
  <c r="J68" i="78" s="1"/>
  <c r="K61" i="78"/>
  <c r="G70" i="78"/>
  <c r="G69" i="78"/>
  <c r="G72" i="78" s="1"/>
  <c r="G79" i="78" s="1"/>
  <c r="AB120" i="119"/>
  <c r="AC120" i="119" s="1"/>
  <c r="L72" i="78"/>
  <c r="L81" i="78" s="1"/>
  <c r="D52" i="119"/>
  <c r="D70" i="119"/>
  <c r="D109" i="119"/>
  <c r="D44" i="119"/>
  <c r="D36" i="119"/>
  <c r="D98" i="119"/>
  <c r="D22" i="119"/>
  <c r="D85" i="119"/>
  <c r="D107" i="119"/>
  <c r="D32" i="119"/>
  <c r="D12" i="119"/>
  <c r="D18" i="119"/>
  <c r="D64" i="119"/>
  <c r="D28" i="119"/>
  <c r="D42" i="119"/>
  <c r="D93" i="119"/>
  <c r="D54" i="119"/>
  <c r="D30" i="119"/>
  <c r="D76" i="119"/>
  <c r="D117" i="119"/>
  <c r="D50" i="119"/>
  <c r="C121" i="119"/>
  <c r="C133" i="119" s="1"/>
  <c r="C135" i="119" s="1"/>
  <c r="C137" i="119" s="1"/>
  <c r="D87" i="119"/>
  <c r="D14" i="119"/>
  <c r="D115" i="119"/>
  <c r="D101" i="119"/>
  <c r="D81" i="119"/>
  <c r="D48" i="119"/>
  <c r="D56" i="119"/>
  <c r="D38" i="119"/>
  <c r="D74" i="119"/>
  <c r="D46" i="119"/>
  <c r="D34" i="119"/>
  <c r="D72" i="119"/>
  <c r="D40" i="119"/>
  <c r="D58" i="119"/>
  <c r="D78" i="119"/>
  <c r="D111" i="119"/>
  <c r="D16" i="119"/>
  <c r="D62" i="119"/>
  <c r="D95" i="119"/>
  <c r="D26" i="119"/>
  <c r="D89" i="119"/>
  <c r="D91" i="119"/>
  <c r="D103" i="119"/>
  <c r="D20" i="119"/>
  <c r="D24" i="119"/>
  <c r="D68" i="119"/>
  <c r="D60" i="119"/>
  <c r="D83" i="119"/>
  <c r="D113" i="119"/>
  <c r="AA133" i="119"/>
  <c r="AA122" i="119"/>
  <c r="AB122" i="119" s="1"/>
  <c r="AC122" i="119" s="1"/>
  <c r="J69" i="78" l="1"/>
  <c r="L68" i="78"/>
  <c r="L69" i="78" s="1"/>
  <c r="M68" i="78"/>
  <c r="G80" i="78"/>
  <c r="M80" i="78" s="1"/>
  <c r="M81" i="78" s="1"/>
  <c r="L83" i="78"/>
  <c r="L85" i="78" s="1"/>
  <c r="L27" i="77"/>
  <c r="L29" i="77" s="1"/>
  <c r="L30" i="77" s="1"/>
  <c r="L31" i="77" s="1"/>
  <c r="F5" i="76"/>
  <c r="I14" i="76" s="1"/>
  <c r="R81" i="78"/>
  <c r="AA135" i="119"/>
  <c r="AA134" i="119"/>
  <c r="AB134" i="119" s="1"/>
  <c r="AC134" i="119" s="1"/>
  <c r="D119" i="119"/>
  <c r="I33" i="76" l="1"/>
  <c r="I13" i="76"/>
  <c r="I22" i="76"/>
  <c r="H24" i="76"/>
  <c r="G81" i="78"/>
  <c r="N82" i="78" s="1"/>
  <c r="I10" i="76"/>
  <c r="I30" i="76"/>
  <c r="H26" i="76"/>
  <c r="I11" i="76"/>
  <c r="I29" i="76"/>
  <c r="H18" i="76"/>
  <c r="H17" i="76"/>
  <c r="I9" i="76"/>
  <c r="H20" i="76"/>
  <c r="I32" i="76"/>
  <c r="I31" i="76"/>
  <c r="H19" i="76"/>
  <c r="H21" i="76"/>
  <c r="I23" i="76"/>
  <c r="I28" i="76"/>
  <c r="I15" i="76"/>
  <c r="AA137" i="119"/>
  <c r="AA138" i="119" s="1"/>
  <c r="AB138" i="119" s="1"/>
  <c r="AC138" i="119" s="1"/>
  <c r="AA136" i="119"/>
  <c r="AB136" i="119" s="1"/>
  <c r="AC136" i="119" s="1"/>
  <c r="I7" i="76" l="1"/>
  <c r="I39" i="76" s="1"/>
</calcChain>
</file>

<file path=xl/sharedStrings.xml><?xml version="1.0" encoding="utf-8"?>
<sst xmlns="http://schemas.openxmlformats.org/spreadsheetml/2006/main" count="5435" uniqueCount="1452">
  <si>
    <r>
      <rPr>
        <sz val="8"/>
        <rFont val="Arial MT"/>
        <family val="2"/>
      </rPr>
      <t xml:space="preserve">MUNICIPIO LUGAR FECHA
</t>
    </r>
    <r>
      <rPr>
        <sz val="8"/>
        <rFont val="Arial MT"/>
        <family val="2"/>
      </rPr>
      <t xml:space="preserve">Localización y replanteo UNIDAD: M2
</t>
    </r>
    <r>
      <rPr>
        <sz val="8"/>
        <rFont val="Arial MT"/>
        <family val="2"/>
      </rPr>
      <t>I.  EQUIPO</t>
    </r>
  </si>
  <si>
    <r>
      <rPr>
        <sz val="8"/>
        <rFont val="Arial MT"/>
        <family val="2"/>
      </rPr>
      <t>Descripción</t>
    </r>
  </si>
  <si>
    <r>
      <rPr>
        <sz val="8"/>
        <rFont val="Arial MT"/>
        <family val="2"/>
      </rPr>
      <t>Tipo</t>
    </r>
  </si>
  <si>
    <r>
      <rPr>
        <sz val="8"/>
        <rFont val="Arial MT"/>
        <family val="2"/>
      </rPr>
      <t>Tarifa</t>
    </r>
  </si>
  <si>
    <r>
      <rPr>
        <sz val="8"/>
        <rFont val="Arial MT"/>
        <family val="2"/>
      </rPr>
      <t>Rendimiento</t>
    </r>
  </si>
  <si>
    <r>
      <rPr>
        <sz val="8"/>
        <rFont val="Arial MT"/>
        <family val="2"/>
      </rPr>
      <t>Valor Unitario</t>
    </r>
  </si>
  <si>
    <r>
      <rPr>
        <sz val="8"/>
        <rFont val="Arial MT"/>
        <family val="2"/>
      </rPr>
      <t>Herramienta Menor</t>
    </r>
  </si>
  <si>
    <r>
      <rPr>
        <sz val="8"/>
        <rFont val="Arial MT"/>
        <family val="2"/>
      </rPr>
      <t>Global</t>
    </r>
  </si>
  <si>
    <r>
      <rPr>
        <sz val="8"/>
        <rFont val="Arial MT"/>
        <family val="2"/>
      </rPr>
      <t>II.  MATERIALES  EN OBRA</t>
    </r>
  </si>
  <si>
    <r>
      <rPr>
        <sz val="8"/>
        <rFont val="Arial MT"/>
        <family val="2"/>
      </rPr>
      <t>Sub-total</t>
    </r>
  </si>
  <si>
    <r>
      <rPr>
        <sz val="8"/>
        <rFont val="Arial MT"/>
        <family val="2"/>
      </rPr>
      <t>Descripcion</t>
    </r>
  </si>
  <si>
    <r>
      <rPr>
        <sz val="8"/>
        <rFont val="Arial MT"/>
        <family val="2"/>
      </rPr>
      <t>Unidad</t>
    </r>
  </si>
  <si>
    <r>
      <rPr>
        <sz val="8"/>
        <rFont val="Arial MT"/>
        <family val="2"/>
      </rPr>
      <t>Precio Unit.</t>
    </r>
  </si>
  <si>
    <r>
      <rPr>
        <sz val="8"/>
        <rFont val="Arial MT"/>
        <family val="2"/>
      </rPr>
      <t>Cantidad</t>
    </r>
  </si>
  <si>
    <r>
      <rPr>
        <sz val="8"/>
        <rFont val="Arial MT"/>
        <family val="2"/>
      </rPr>
      <t>Puntilla 2"</t>
    </r>
  </si>
  <si>
    <r>
      <rPr>
        <sz val="8"/>
        <rFont val="Arial MT"/>
        <family val="2"/>
      </rPr>
      <t>Lb</t>
    </r>
  </si>
  <si>
    <r>
      <rPr>
        <sz val="8"/>
        <rFont val="Arial MT"/>
        <family val="2"/>
      </rPr>
      <t>Cerco madera ,05*,10“3,00</t>
    </r>
  </si>
  <si>
    <r>
      <rPr>
        <sz val="8"/>
        <rFont val="Arial MT"/>
        <family val="2"/>
      </rPr>
      <t>ML</t>
    </r>
  </si>
  <si>
    <r>
      <rPr>
        <sz val="8"/>
        <rFont val="Arial MT"/>
        <family val="2"/>
      </rPr>
      <t>Pintura esmalte</t>
    </r>
  </si>
  <si>
    <r>
      <rPr>
        <sz val="8"/>
        <rFont val="Arial MT"/>
        <family val="2"/>
      </rPr>
      <t>GI</t>
    </r>
  </si>
  <si>
    <r>
      <rPr>
        <sz val="8"/>
        <rFont val="Arial MT"/>
        <family val="2"/>
      </rPr>
      <t>IV.  MANO DE OBRA</t>
    </r>
  </si>
  <si>
    <r>
      <rPr>
        <sz val="8"/>
        <rFont val="Arial MT"/>
        <family val="2"/>
      </rPr>
      <t>Sub-Total</t>
    </r>
  </si>
  <si>
    <r>
      <rPr>
        <sz val="8"/>
        <rFont val="Arial MT"/>
        <family val="2"/>
      </rPr>
      <t>Trabajador</t>
    </r>
  </si>
  <si>
    <r>
      <rPr>
        <sz val="8"/>
        <rFont val="Arial MT"/>
        <family val="2"/>
      </rPr>
      <t>Jornal</t>
    </r>
  </si>
  <si>
    <r>
      <rPr>
        <sz val="8"/>
        <rFont val="Arial MT"/>
        <family val="2"/>
      </rPr>
      <t>Jornal Total</t>
    </r>
  </si>
  <si>
    <r>
      <rPr>
        <sz val="8.5"/>
        <rFont val="Arial MT"/>
        <family val="2"/>
      </rPr>
      <t>Herramienta Menor</t>
    </r>
  </si>
  <si>
    <r>
      <rPr>
        <sz val="9.5"/>
        <rFont val="Arial MT"/>
        <family val="2"/>
      </rPr>
      <t>II. MATERIALES EN OBRA</t>
    </r>
  </si>
  <si>
    <r>
      <rPr>
        <sz val="9.5"/>
        <rFont val="Arial MT"/>
        <family val="2"/>
      </rPr>
      <t>IV. MANO DE OBRA</t>
    </r>
  </si>
  <si>
    <r>
      <rPr>
        <sz val="7.5"/>
        <rFont val="Arial MT"/>
        <family val="2"/>
      </rPr>
      <t>Trabajador</t>
    </r>
  </si>
  <si>
    <r>
      <rPr>
        <sz val="9"/>
        <rFont val="Arial MT"/>
        <family val="2"/>
      </rPr>
      <t>Tipo</t>
    </r>
  </si>
  <si>
    <r>
      <rPr>
        <sz val="8"/>
        <rFont val="Arial MT"/>
        <family val="2"/>
      </rPr>
      <t>Hr</t>
    </r>
  </si>
  <si>
    <r>
      <rPr>
        <sz val="10"/>
        <rFont val="Arial MT"/>
        <family val="2"/>
      </rPr>
      <t>II. MATERIALES EN OBRA</t>
    </r>
  </si>
  <si>
    <r>
      <rPr>
        <sz val="8"/>
        <rFont val="Arial MT"/>
        <family val="2"/>
      </rPr>
      <t>sub-total</t>
    </r>
  </si>
  <si>
    <r>
      <rPr>
        <sz val="8"/>
        <rFont val="Arial MT"/>
        <family val="2"/>
      </rPr>
      <t>Material</t>
    </r>
  </si>
  <si>
    <r>
      <rPr>
        <sz val="8"/>
        <rFont val="Arial MT"/>
        <family val="2"/>
      </rPr>
      <t>M3-Km</t>
    </r>
  </si>
  <si>
    <r>
      <rPr>
        <sz val="7"/>
        <rFont val="Arial MT"/>
        <family val="2"/>
      </rPr>
      <t>I rabajador</t>
    </r>
  </si>
  <si>
    <r>
      <rPr>
        <sz val="8.5"/>
        <rFont val="Arial MT"/>
        <family val="2"/>
      </rPr>
      <t>Descripcion</t>
    </r>
  </si>
  <si>
    <r>
      <rPr>
        <sz val="8.5"/>
        <rFont val="Arial MT"/>
        <family val="2"/>
      </rPr>
      <t>Tipo</t>
    </r>
  </si>
  <si>
    <r>
      <rPr>
        <sz val="8.5"/>
        <rFont val="Arial MT"/>
        <family val="2"/>
      </rPr>
      <t>Sub-total</t>
    </r>
  </si>
  <si>
    <r>
      <rPr>
        <sz val="8"/>
        <rFont val="Arial MT"/>
        <family val="2"/>
      </rPr>
      <t>Recebo</t>
    </r>
  </si>
  <si>
    <r>
      <rPr>
        <sz val="8"/>
        <rFont val="Arial MT"/>
        <family val="2"/>
      </rPr>
      <t>M3</t>
    </r>
  </si>
  <si>
    <r>
      <rPr>
        <sz val="8.5"/>
        <rFont val="Times New Roman"/>
        <family val="1"/>
      </rPr>
      <t>Sub-Total</t>
    </r>
  </si>
  <si>
    <r>
      <rPr>
        <sz val="8"/>
        <rFont val="Arial MT"/>
        <family val="2"/>
      </rPr>
      <t>I-'recio Unit.</t>
    </r>
  </si>
  <si>
    <r>
      <rPr>
        <sz val="9.5"/>
        <rFont val="Arial MT"/>
        <family val="2"/>
      </rPr>
      <t>III. TRANSPORTE</t>
    </r>
  </si>
  <si>
    <r>
      <rPr>
        <sz val="8"/>
        <rFont val="Arial MT"/>
        <family val="2"/>
      </rPr>
      <t>Vibrador de concreto</t>
    </r>
  </si>
  <si>
    <r>
      <rPr>
        <sz val="7.5"/>
        <rFont val="Arial MT"/>
        <family val="2"/>
      </rPr>
      <t>Sub-total</t>
    </r>
  </si>
  <si>
    <r>
      <rPr>
        <sz val="8"/>
        <rFont val="Arial MT"/>
        <family val="2"/>
      </rPr>
      <t>Kgr.</t>
    </r>
  </si>
  <si>
    <r>
      <rPr>
        <sz val="8"/>
        <rFont val="Arial MT"/>
        <family val="2"/>
      </rPr>
      <t>Tabla burra 0.03x0.3x3.0 mts</t>
    </r>
  </si>
  <si>
    <r>
      <rPr>
        <sz val="10"/>
        <rFont val="Arial MT"/>
        <family val="2"/>
      </rPr>
      <t>IV. MANO DE OBRA</t>
    </r>
  </si>
  <si>
    <r>
      <rPr>
        <sz val="7.5"/>
        <rFont val="Arial MT"/>
        <family val="2"/>
      </rPr>
      <t>Jornal</t>
    </r>
  </si>
  <si>
    <r>
      <rPr>
        <sz val="7.5"/>
        <rFont val="Arial MT"/>
        <family val="2"/>
      </rPr>
      <t>Jornal Total</t>
    </r>
  </si>
  <si>
    <r>
      <rPr>
        <sz val="7.5"/>
        <rFont val="Arial MT"/>
        <family val="2"/>
      </rPr>
      <t>Rendimiento</t>
    </r>
  </si>
  <si>
    <r>
      <rPr>
        <sz val="7.5"/>
        <rFont val="Arial MT"/>
        <family val="2"/>
      </rPr>
      <t>Valor Unitario</t>
    </r>
  </si>
  <si>
    <r>
      <rPr>
        <sz val="8.5"/>
        <rFont val="Arial MT"/>
        <family val="2"/>
      </rPr>
      <t>Descripción</t>
    </r>
  </si>
  <si>
    <r>
      <rPr>
        <sz val="8"/>
        <rFont val="Arial MT"/>
        <family val="2"/>
      </rPr>
      <t>M2</t>
    </r>
  </si>
  <si>
    <r>
      <rPr>
        <sz val="8"/>
        <rFont val="Arial MT"/>
        <family val="2"/>
      </rPr>
      <t>Sello Termoplastico</t>
    </r>
  </si>
  <si>
    <r>
      <rPr>
        <sz val="8"/>
        <rFont val="Arial MT"/>
        <family val="2"/>
      </rPr>
      <t>MI</t>
    </r>
  </si>
  <si>
    <r>
      <rPr>
        <sz val="7.5"/>
        <rFont val="Arial MT"/>
        <family val="2"/>
      </rPr>
      <t>Descripción</t>
    </r>
  </si>
  <si>
    <r>
      <rPr>
        <sz val="8"/>
        <rFont val="Arial MT"/>
        <family val="2"/>
      </rPr>
      <t>dia</t>
    </r>
  </si>
  <si>
    <r>
      <rPr>
        <sz val="8"/>
        <rFont val="Arial MT"/>
        <family val="2"/>
      </rPr>
      <t>Vara de clavo de 6 mts</t>
    </r>
  </si>
  <si>
    <r>
      <rPr>
        <sz val="8"/>
        <rFont val="Arial MT"/>
        <family val="2"/>
      </rPr>
      <t>Jornal  total</t>
    </r>
  </si>
  <si>
    <r>
      <rPr>
        <sz val="8"/>
        <rFont val="Arial MT"/>
        <family val="2"/>
      </rPr>
      <t>Alambre negro No 18</t>
    </r>
  </si>
  <si>
    <r>
      <rPr>
        <sz val="9.5"/>
        <rFont val="Arial MT"/>
        <family val="2"/>
      </rPr>
      <t>I. EQUIPO</t>
    </r>
  </si>
  <si>
    <r>
      <rPr>
        <sz val="8.5"/>
        <rFont val="Arial MT"/>
        <family val="2"/>
      </rPr>
      <t>Herramienta menor</t>
    </r>
  </si>
  <si>
    <r>
      <rPr>
        <sz val="8"/>
        <rFont val="Arial MT"/>
        <family val="2"/>
      </rPr>
      <t>Tapa y marco en angulo de 3/16" DE E</t>
    </r>
  </si>
  <si>
    <r>
      <rPr>
        <sz val="8"/>
        <rFont val="Arial MT"/>
        <family val="2"/>
      </rPr>
      <t>UND</t>
    </r>
  </si>
  <si>
    <r>
      <rPr>
        <sz val="8"/>
        <rFont val="Arial MT"/>
        <family val="2"/>
      </rPr>
      <t>Concreto de 3000 P.S.I.</t>
    </r>
  </si>
  <si>
    <r>
      <rPr>
        <sz val="8"/>
        <rFont val="Cambria"/>
        <family val="1"/>
      </rPr>
      <t>Descripcion</t>
    </r>
  </si>
  <si>
    <r>
      <rPr>
        <sz val="8"/>
        <rFont val="Cambria"/>
        <family val="1"/>
      </rPr>
      <t>Tipo</t>
    </r>
  </si>
  <si>
    <r>
      <rPr>
        <sz val="8"/>
        <rFont val="Cambria"/>
        <family val="1"/>
      </rPr>
      <t>Tarifa</t>
    </r>
  </si>
  <si>
    <r>
      <rPr>
        <sz val="8"/>
        <rFont val="Cambria"/>
        <family val="1"/>
      </rPr>
      <t>Rendimiento</t>
    </r>
  </si>
  <si>
    <r>
      <rPr>
        <sz val="8"/>
        <rFont val="Cambria"/>
        <family val="1"/>
      </rPr>
      <t>Valor Unitario</t>
    </r>
  </si>
  <si>
    <r>
      <rPr>
        <sz val="8"/>
        <rFont val="Cambria"/>
        <family val="1"/>
      </rPr>
      <t>Herramienta Menor</t>
    </r>
  </si>
  <si>
    <r>
      <rPr>
        <sz val="8"/>
        <rFont val="Cambria"/>
        <family val="1"/>
      </rPr>
      <t>Und</t>
    </r>
  </si>
  <si>
    <r>
      <rPr>
        <sz val="9.5"/>
        <rFont val="Cambria"/>
        <family val="1"/>
      </rPr>
      <t>II. MATERIALES EN OBRA</t>
    </r>
  </si>
  <si>
    <r>
      <rPr>
        <sz val="8"/>
        <rFont val="Cambria"/>
        <family val="1"/>
      </rPr>
      <t>Sub-total</t>
    </r>
  </si>
  <si>
    <r>
      <rPr>
        <sz val="8"/>
        <rFont val="Cambria"/>
        <family val="1"/>
      </rPr>
      <t>Descripción</t>
    </r>
  </si>
  <si>
    <r>
      <rPr>
        <sz val="8"/>
        <rFont val="Cambria"/>
        <family val="1"/>
      </rPr>
      <t>Unidad</t>
    </r>
  </si>
  <si>
    <r>
      <rPr>
        <sz val="8"/>
        <rFont val="Cambria"/>
        <family val="1"/>
      </rPr>
      <t>Precio Unit.</t>
    </r>
  </si>
  <si>
    <r>
      <rPr>
        <sz val="8"/>
        <rFont val="Cambria"/>
        <family val="1"/>
      </rPr>
      <t>Cantidad</t>
    </r>
  </si>
  <si>
    <r>
      <rPr>
        <sz val="8"/>
        <rFont val="Cambria"/>
        <family val="1"/>
      </rPr>
      <t>M3</t>
    </r>
  </si>
  <si>
    <r>
      <rPr>
        <sz val="9.5"/>
        <rFont val="Cambria"/>
        <family val="1"/>
      </rPr>
      <t>IV. MANO DE OBRA</t>
    </r>
  </si>
  <si>
    <r>
      <rPr>
        <sz val="8"/>
        <rFont val="Cambria"/>
        <family val="1"/>
      </rPr>
      <t>Sub-Total</t>
    </r>
  </si>
  <si>
    <r>
      <rPr>
        <sz val="7.5"/>
        <rFont val="Cambria"/>
        <family val="1"/>
      </rPr>
      <t>Trabajador</t>
    </r>
  </si>
  <si>
    <r>
      <rPr>
        <sz val="8"/>
        <rFont val="Cambria"/>
        <family val="1"/>
      </rPr>
      <t>Jornal</t>
    </r>
  </si>
  <si>
    <r>
      <rPr>
        <sz val="8"/>
        <rFont val="Cambria"/>
        <family val="1"/>
      </rPr>
      <t>Jornal Total</t>
    </r>
  </si>
  <si>
    <r>
      <rPr>
        <sz val="7.5"/>
        <rFont val="Cambria"/>
        <family val="1"/>
      </rPr>
      <t>Sub—total</t>
    </r>
  </si>
  <si>
    <r>
      <rPr>
        <sz val="8"/>
        <rFont val="Cambria"/>
        <family val="1"/>
      </rPr>
      <t>Hr</t>
    </r>
  </si>
  <si>
    <r>
      <rPr>
        <sz val="8"/>
        <rFont val="Cambria"/>
        <family val="1"/>
      </rPr>
      <t>Sub—total</t>
    </r>
  </si>
  <si>
    <r>
      <rPr>
        <sz val="8"/>
        <rFont val="Cambria"/>
        <family val="1"/>
      </rPr>
      <t>Precio Unid</t>
    </r>
  </si>
  <si>
    <r>
      <rPr>
        <sz val="8"/>
        <rFont val="Cambria"/>
        <family val="1"/>
      </rPr>
      <t>piedra media zonga</t>
    </r>
  </si>
  <si>
    <r>
      <rPr>
        <sz val="7.5"/>
        <rFont val="Cambria"/>
        <family val="1"/>
      </rPr>
      <t>Jornal</t>
    </r>
  </si>
  <si>
    <r>
      <rPr>
        <sz val="7.5"/>
        <rFont val="Cambria"/>
        <family val="1"/>
      </rPr>
      <t>Jornal Total</t>
    </r>
  </si>
  <si>
    <r>
      <rPr>
        <sz val="7.5"/>
        <rFont val="Cambria"/>
        <family val="1"/>
      </rPr>
      <t>Rendimiento</t>
    </r>
  </si>
  <si>
    <r>
      <rPr>
        <sz val="7.5"/>
        <rFont val="Cambria"/>
        <family val="1"/>
      </rPr>
      <t>Valor Unitario</t>
    </r>
  </si>
  <si>
    <r>
      <rPr>
        <sz val="8"/>
        <rFont val="Arial MT"/>
        <family val="2"/>
      </rPr>
      <t>Tubo PVC 6" sanitario</t>
    </r>
  </si>
  <si>
    <r>
      <rPr>
        <sz val="8"/>
        <rFont val="Arial MT"/>
        <family val="2"/>
      </rPr>
      <t>Limpiador/soldadura PVC</t>
    </r>
  </si>
  <si>
    <r>
      <rPr>
        <sz val="8"/>
        <rFont val="Arial MT"/>
        <family val="2"/>
      </rPr>
      <t>1/4GI</t>
    </r>
  </si>
  <si>
    <r>
      <rPr>
        <sz val="8"/>
        <rFont val="Arial MT"/>
        <family val="2"/>
      </rPr>
      <t>Un</t>
    </r>
  </si>
  <si>
    <r>
      <rPr>
        <sz val="8"/>
        <rFont val="Times New Roman"/>
        <family val="1"/>
      </rPr>
      <t>Tipo</t>
    </r>
  </si>
  <si>
    <r>
      <rPr>
        <sz val="8"/>
        <rFont val="Times New Roman"/>
        <family val="1"/>
      </rPr>
      <t>Und</t>
    </r>
  </si>
  <si>
    <r>
      <rPr>
        <sz val="8"/>
        <rFont val="Cambria"/>
        <family val="1"/>
      </rPr>
      <t>Equipo de soldadura</t>
    </r>
  </si>
  <si>
    <r>
      <rPr>
        <sz val="8"/>
        <rFont val="Cambria"/>
        <family val="1"/>
      </rPr>
      <t>platina metálica de 30x45 e=3/8"</t>
    </r>
  </si>
  <si>
    <r>
      <rPr>
        <sz val="9"/>
        <rFont val="Cambria"/>
        <family val="1"/>
      </rPr>
      <t xml:space="preserve">angulo de Fijación a canal </t>
    </r>
    <r>
      <rPr>
        <sz val="8"/>
        <rFont val="Cambria"/>
        <family val="1"/>
      </rPr>
      <t xml:space="preserve">4' x1/4''
</t>
    </r>
    <r>
      <rPr>
        <sz val="8"/>
        <rFont val="Cambria"/>
        <family val="1"/>
      </rPr>
      <t>L=0,25 m</t>
    </r>
  </si>
  <si>
    <r>
      <rPr>
        <sz val="8"/>
        <rFont val="Cambria"/>
        <family val="1"/>
      </rPr>
      <t>Pernos anclaje de 1/2"</t>
    </r>
  </si>
  <si>
    <r>
      <rPr>
        <sz val="8"/>
        <rFont val="Cambria"/>
        <family val="1"/>
      </rPr>
      <t>Soldadura 8018</t>
    </r>
  </si>
  <si>
    <r>
      <rPr>
        <sz val="8"/>
        <rFont val="Cambria"/>
        <family val="1"/>
      </rPr>
      <t>Kg</t>
    </r>
  </si>
  <si>
    <r>
      <rPr>
        <sz val="8"/>
        <rFont val="Cambria"/>
        <family val="1"/>
      </rPr>
      <t>Soldadura 6011 x 3/32</t>
    </r>
  </si>
  <si>
    <r>
      <rPr>
        <sz val="8"/>
        <rFont val="Cambria"/>
        <family val="1"/>
      </rPr>
      <t>Soldadura 8018 x 1/8</t>
    </r>
  </si>
  <si>
    <r>
      <rPr>
        <sz val="9.5"/>
        <rFont val="Cambria"/>
        <family val="1"/>
      </rPr>
      <t>III. TRANSPORTE</t>
    </r>
  </si>
  <si>
    <r>
      <rPr>
        <sz val="8"/>
        <rFont val="Cambria"/>
        <family val="1"/>
      </rPr>
      <t>Material</t>
    </r>
  </si>
  <si>
    <r>
      <rPr>
        <b/>
        <sz val="7"/>
        <rFont val="Cambria"/>
        <family val="1"/>
      </rPr>
      <t>Dist</t>
    </r>
  </si>
  <si>
    <r>
      <rPr>
        <sz val="8"/>
        <rFont val="Cambria"/>
        <family val="1"/>
      </rPr>
      <t>M3-Km</t>
    </r>
  </si>
  <si>
    <r>
      <rPr>
        <sz val="8"/>
        <rFont val="Cambria"/>
        <family val="1"/>
      </rPr>
      <t>Trabajador</t>
    </r>
  </si>
  <si>
    <r>
      <rPr>
        <b/>
        <sz val="8"/>
        <rFont val="Cambria"/>
        <family val="1"/>
      </rPr>
      <t>TOTAL COSTO DIRECTO</t>
    </r>
  </si>
  <si>
    <r>
      <rPr>
        <sz val="7.5"/>
        <rFont val="Cambria"/>
        <family val="1"/>
      </rPr>
      <t>Tipo</t>
    </r>
  </si>
  <si>
    <r>
      <rPr>
        <sz val="8"/>
        <rFont val="Cambria"/>
        <family val="1"/>
      </rPr>
      <t>Dia</t>
    </r>
  </si>
  <si>
    <r>
      <rPr>
        <sz val="8"/>
        <rFont val="Cambria"/>
        <family val="1"/>
      </rPr>
      <t>Diferencial de 2 toneladas</t>
    </r>
  </si>
  <si>
    <r>
      <rPr>
        <sz val="8"/>
        <rFont val="Cambria"/>
        <family val="1"/>
      </rPr>
      <t>Andamiaje para aplicar carga</t>
    </r>
  </si>
  <si>
    <r>
      <rPr>
        <sz val="8"/>
        <rFont val="Cambria"/>
        <family val="1"/>
      </rPr>
      <t>Día</t>
    </r>
  </si>
  <si>
    <r>
      <rPr>
        <sz val="8"/>
        <rFont val="Cambria"/>
        <family val="1"/>
      </rPr>
      <t>Canalón metálico  de 3/16"</t>
    </r>
  </si>
  <si>
    <r>
      <rPr>
        <sz val="8"/>
        <rFont val="Cambria"/>
        <family val="1"/>
      </rPr>
      <t>m</t>
    </r>
  </si>
  <si>
    <r>
      <rPr>
        <sz val="8"/>
        <rFont val="Cambria"/>
        <family val="1"/>
      </rPr>
      <t>Pintura en esmalte</t>
    </r>
  </si>
  <si>
    <r>
      <rPr>
        <sz val="8"/>
        <rFont val="Cambria"/>
        <family val="1"/>
      </rPr>
      <t>Gal</t>
    </r>
  </si>
  <si>
    <r>
      <rPr>
        <sz val="8"/>
        <rFont val="Cambria"/>
        <family val="1"/>
      </rPr>
      <t>"l“hinner</t>
    </r>
  </si>
  <si>
    <r>
      <rPr>
        <sz val="7.5"/>
        <rFont val="Cambria"/>
        <family val="1"/>
      </rPr>
      <t>M3-Km</t>
    </r>
  </si>
  <si>
    <r>
      <rPr>
        <sz val="10"/>
        <rFont val="Cambria"/>
        <family val="1"/>
      </rPr>
      <t>IV. MANO DE OBRA</t>
    </r>
  </si>
  <si>
    <r>
      <rPr>
        <sz val="8.5"/>
        <rFont val="Arial MT"/>
        <family val="2"/>
      </rPr>
      <t>Rendimiento</t>
    </r>
  </si>
  <si>
    <r>
      <rPr>
        <sz val="8.5"/>
        <rFont val="Arial MT"/>
        <family val="2"/>
      </rPr>
      <t>Valor Unitario</t>
    </r>
  </si>
  <si>
    <r>
      <rPr>
        <sz val="8"/>
        <rFont val="Arial MT"/>
        <family val="2"/>
      </rPr>
      <t>Tubo PVC 4" A.LL</t>
    </r>
  </si>
  <si>
    <r>
      <rPr>
        <sz val="8"/>
        <rFont val="Arial MT"/>
        <family val="2"/>
      </rPr>
      <t>Codo PVC  4" A.LL</t>
    </r>
  </si>
  <si>
    <r>
      <rPr>
        <sz val="8"/>
        <rFont val="Arial MT"/>
        <family val="2"/>
      </rPr>
      <t>TUBERIA GALV. DE 2"</t>
    </r>
  </si>
  <si>
    <r>
      <rPr>
        <sz val="8"/>
        <rFont val="Arial MT"/>
        <family val="2"/>
      </rPr>
      <t>SOLADURA METAL 1/8"</t>
    </r>
  </si>
  <si>
    <r>
      <rPr>
        <sz val="8"/>
        <rFont val="Arial MT"/>
        <family val="2"/>
      </rPr>
      <t>KG</t>
    </r>
  </si>
  <si>
    <r>
      <rPr>
        <sz val="8"/>
        <rFont val="Arial MT"/>
        <family val="2"/>
      </rPr>
      <t>ANTICORROSIVO</t>
    </r>
  </si>
  <si>
    <r>
      <rPr>
        <sz val="8"/>
        <rFont val="Arial MT"/>
        <family val="2"/>
      </rPr>
      <t>GAL</t>
    </r>
  </si>
  <si>
    <r>
      <rPr>
        <sz val="8"/>
        <rFont val="Arial MT"/>
        <family val="2"/>
      </rPr>
      <t>MURO EN LADRILLO A LA VISTA</t>
    </r>
  </si>
  <si>
    <r>
      <rPr>
        <sz val="8"/>
        <rFont val="Arial MT"/>
        <family val="2"/>
      </rPr>
      <t>COLUMNETA DE ANCLAJE PARA TL</t>
    </r>
  </si>
  <si>
    <r>
      <rPr>
        <sz val="8"/>
        <rFont val="Arial MT"/>
        <family val="2"/>
      </rPr>
      <t>VIGA DE CIMIENTO</t>
    </r>
  </si>
  <si>
    <r>
      <rPr>
        <sz val="8"/>
        <rFont val="Arial MT"/>
        <family val="2"/>
      </rPr>
      <t>VIGACINTA</t>
    </r>
  </si>
  <si>
    <r>
      <rPr>
        <sz val="8"/>
        <rFont val="Arial MT"/>
        <family val="2"/>
      </rPr>
      <t xml:space="preserve">UNIDAD: MI
</t>
    </r>
    <r>
      <rPr>
        <sz val="9.5"/>
        <rFont val="Arial MT"/>
        <family val="2"/>
      </rPr>
      <t>I. EQUIPO</t>
    </r>
  </si>
  <si>
    <r>
      <rPr>
        <sz val="8"/>
        <rFont val="Arial MT"/>
        <family val="2"/>
      </rPr>
      <t>UNION EMT 3/4"</t>
    </r>
  </si>
  <si>
    <r>
      <rPr>
        <sz val="8"/>
        <rFont val="Arial MT"/>
        <family val="2"/>
      </rPr>
      <t>TERMINAL EMT 3/4"</t>
    </r>
  </si>
  <si>
    <r>
      <rPr>
        <sz val="8"/>
        <rFont val="Arial MT"/>
        <family val="2"/>
      </rPr>
      <t xml:space="preserve">ABRAZADERA METALICA 3/4"
</t>
    </r>
    <r>
      <rPr>
        <sz val="8"/>
        <rFont val="Arial MT"/>
        <family val="2"/>
      </rPr>
      <t>DOBLE ALA + ANCLAJE</t>
    </r>
  </si>
  <si>
    <r>
      <rPr>
        <sz val="8"/>
        <rFont val="Arial MT"/>
        <family val="2"/>
      </rPr>
      <t>Descripciõn</t>
    </r>
  </si>
  <si>
    <r>
      <rPr>
        <sz val="7.5"/>
        <rFont val="Arial MT"/>
        <family val="2"/>
      </rPr>
      <t>Tipo</t>
    </r>
  </si>
  <si>
    <r>
      <rPr>
        <sz val="8"/>
        <rFont val="Arial MT"/>
        <family val="2"/>
      </rPr>
      <t>Herramienta menor</t>
    </r>
  </si>
  <si>
    <r>
      <rPr>
        <sz val="9.5"/>
        <rFont val="Arial MT"/>
        <family val="2"/>
      </rPr>
      <t>Il. MATERIALES EN OBRA</t>
    </r>
  </si>
  <si>
    <r>
      <rPr>
        <sz val="8"/>
        <rFont val="Arial MT"/>
        <family val="2"/>
      </rPr>
      <t>TOMA CORRIENTE DOBLE</t>
    </r>
  </si>
  <si>
    <r>
      <rPr>
        <sz val="8"/>
        <rFont val="Arial MT"/>
        <family val="2"/>
      </rPr>
      <t xml:space="preserve">TUBO GALVANIZADO DE 1/2" X </t>
    </r>
    <r>
      <rPr>
        <sz val="7.5"/>
        <rFont val="Arial MT"/>
        <family val="2"/>
      </rPr>
      <t>3</t>
    </r>
  </si>
  <si>
    <r>
      <rPr>
        <sz val="7.5"/>
        <rFont val="Arial MT"/>
        <family val="2"/>
      </rPr>
      <t>UND</t>
    </r>
  </si>
  <si>
    <r>
      <rPr>
        <sz val="8.5"/>
        <rFont val="Arial MT"/>
        <family val="2"/>
      </rPr>
      <t xml:space="preserve">CABLE DE COBRE AISLADO No </t>
    </r>
    <r>
      <rPr>
        <sz val="8"/>
        <rFont val="Arial MT"/>
        <family val="2"/>
      </rPr>
      <t>12</t>
    </r>
  </si>
  <si>
    <r>
      <rPr>
        <sz val="8.5"/>
        <rFont val="Arial MT"/>
        <family val="2"/>
      </rPr>
      <t>AWG -HF/FR/LS/CT</t>
    </r>
  </si>
  <si>
    <r>
      <rPr>
        <sz val="8"/>
        <rFont val="Arial MT"/>
        <family val="2"/>
      </rPr>
      <t>CONECTOR  RESORTE</t>
    </r>
  </si>
  <si>
    <r>
      <rPr>
        <sz val="8"/>
        <rFont val="Arial MT"/>
        <family val="2"/>
      </rPr>
      <t>I ipo</t>
    </r>
  </si>
  <si>
    <r>
      <rPr>
        <sz val="8"/>
        <rFont val="Arial MT"/>
        <family val="2"/>
      </rPr>
      <t xml:space="preserve">Tapa y marco en ángulo de 3/16" DE
</t>
    </r>
    <r>
      <rPr>
        <sz val="8"/>
        <rFont val="Arial MT"/>
        <family val="2"/>
      </rPr>
      <t>60*60 cm</t>
    </r>
  </si>
  <si>
    <r>
      <rPr>
        <sz val="8"/>
        <rFont val="Arial MT"/>
        <family val="2"/>
      </rPr>
      <t>Concreto de 2500 P.S.I.</t>
    </r>
  </si>
  <si>
    <r>
      <rPr>
        <sz val="8"/>
        <rFont val="Arial MT"/>
        <family val="2"/>
      </rPr>
      <t>Placa EH</t>
    </r>
  </si>
  <si>
    <r>
      <rPr>
        <sz val="7.5"/>
        <rFont val="Arial MT"/>
        <family val="2"/>
      </rPr>
      <t>Herramienta menor</t>
    </r>
  </si>
  <si>
    <r>
      <rPr>
        <sz val="7.5"/>
        <rFont val="Arial MT"/>
        <family val="2"/>
      </rPr>
      <t>Concreto de 2500 P.S.I.</t>
    </r>
  </si>
  <si>
    <r>
      <rPr>
        <sz val="7.5"/>
        <rFont val="Arial MT"/>
        <family val="2"/>
      </rPr>
      <t>Placa EN</t>
    </r>
  </si>
  <si>
    <r>
      <rPr>
        <sz val="8"/>
        <rFont val="Arial MT"/>
        <family val="2"/>
      </rPr>
      <t>JornalTotal</t>
    </r>
  </si>
  <si>
    <r>
      <rPr>
        <sz val="8"/>
        <rFont val="Arial MT"/>
        <family val="2"/>
      </rPr>
      <t xml:space="preserve">ANCLAJES PARA FIJACION DE
</t>
    </r>
    <r>
      <rPr>
        <sz val="8"/>
        <rFont val="Arial MT"/>
        <family val="2"/>
      </rPr>
      <t>PUNTA FRANKLIN</t>
    </r>
  </si>
  <si>
    <r>
      <rPr>
        <sz val="8"/>
        <rFont val="Arial MT"/>
        <family val="2"/>
      </rPr>
      <t xml:space="preserve">SOPORTE SNAP PLASTICO PARA
</t>
    </r>
    <r>
      <rPr>
        <sz val="8"/>
        <rFont val="Arial MT"/>
        <family val="2"/>
      </rPr>
      <t>ALAMBRON</t>
    </r>
  </si>
  <si>
    <r>
      <rPr>
        <sz val="8"/>
        <rFont val="Arial MT"/>
        <family val="2"/>
      </rPr>
      <t xml:space="preserve">TUBO  GALVANIZADO   DE  3/4"  X  </t>
    </r>
    <r>
      <rPr>
        <vertAlign val="subscript"/>
        <sz val="8"/>
        <rFont val="Arial MT"/>
        <family val="2"/>
      </rPr>
      <t xml:space="preserve">3 </t>
    </r>
    <r>
      <rPr>
        <sz val="8"/>
        <rFont val="Arial MT"/>
        <family val="2"/>
      </rPr>
      <t>MTS</t>
    </r>
  </si>
  <si>
    <r>
      <rPr>
        <sz val="8"/>
        <rFont val="Arial MT"/>
        <family val="2"/>
      </rPr>
      <t>Riel Omega</t>
    </r>
  </si>
  <si>
    <r>
      <rPr>
        <sz val="8"/>
        <rFont val="Arial MT"/>
        <family val="2"/>
      </rPr>
      <t>Selector de dos posiciones</t>
    </r>
  </si>
  <si>
    <r>
      <rPr>
        <sz val="8"/>
        <rFont val="Arial MT"/>
        <family val="2"/>
      </rPr>
      <t>borneras para tierra</t>
    </r>
  </si>
  <si>
    <r>
      <rPr>
        <sz val="8"/>
        <rFont val="Arial MT"/>
        <family val="2"/>
      </rPr>
      <t>Frenos</t>
    </r>
  </si>
  <si>
    <r>
      <rPr>
        <sz val="8"/>
        <rFont val="Arial MT"/>
        <family val="2"/>
      </rPr>
      <t>Cofre metalico</t>
    </r>
  </si>
  <si>
    <r>
      <rPr>
        <sz val="8"/>
        <rFont val="Arial MT"/>
        <family val="2"/>
      </rPr>
      <t>Barraje de cobre</t>
    </r>
  </si>
  <si>
    <r>
      <rPr>
        <sz val="8"/>
        <rFont val="Arial MT"/>
        <family val="2"/>
      </rPr>
      <t>Acrílico de proteccion</t>
    </r>
  </si>
  <si>
    <r>
      <rPr>
        <sz val="8"/>
        <rFont val="Arial MT"/>
        <family val="2"/>
      </rPr>
      <t>Minibreaker 2x16A</t>
    </r>
  </si>
  <si>
    <r>
      <rPr>
        <sz val="8"/>
        <rFont val="Arial MT"/>
        <family val="2"/>
      </rPr>
      <t>Minibreaker 1x16A</t>
    </r>
  </si>
  <si>
    <r>
      <rPr>
        <sz val="8"/>
        <rFont val="Cambria"/>
        <family val="1"/>
      </rPr>
      <t>Andamio metálico tubular l.5x1.5</t>
    </r>
  </si>
  <si>
    <r>
      <rPr>
        <sz val="8"/>
        <rFont val="Arial MT"/>
        <family val="2"/>
      </rPr>
      <t>Esmalte Pintura</t>
    </r>
  </si>
  <si>
    <r>
      <rPr>
        <sz val="8"/>
        <rFont val="Arial MT"/>
        <family val="2"/>
      </rPr>
      <t>Thinner</t>
    </r>
  </si>
  <si>
    <r>
      <rPr>
        <sz val="8"/>
        <rFont val="Arial MT"/>
        <family val="2"/>
      </rPr>
      <t>Brocha de 3 "</t>
    </r>
  </si>
  <si>
    <t>dia</t>
  </si>
  <si>
    <t>FACTOR PRESTACIONAL SALARIO MENOR A 2 SMMLV</t>
  </si>
  <si>
    <t>MENSUAL</t>
  </si>
  <si>
    <t>DIARIO</t>
  </si>
  <si>
    <t>VALOR SALARIO MÍNIMO 2025</t>
  </si>
  <si>
    <t>VALOR AUX. TRANSPORTE</t>
  </si>
  <si>
    <t>PRESTACIONES</t>
  </si>
  <si>
    <t>VALOR</t>
  </si>
  <si>
    <t>PORCENTAJE</t>
  </si>
  <si>
    <t>Salud</t>
  </si>
  <si>
    <t>Pensión</t>
  </si>
  <si>
    <t>Riesgos Profesionales</t>
  </si>
  <si>
    <t>Auxilio Transporte (&lt;2smmlv)</t>
  </si>
  <si>
    <t>Dotación (&lt;2smmlv) y haber trabajado 3 meses de manera ininterrumpida</t>
  </si>
  <si>
    <t>Prima Servicios (1 salario x año)</t>
  </si>
  <si>
    <t xml:space="preserve">Cesantías </t>
  </si>
  <si>
    <t>Intereses Cesantías (12% del valor cesantías mensual)</t>
  </si>
  <si>
    <t>Vacaciones (laborado &gt;1 mes)</t>
  </si>
  <si>
    <t>Caja de Compensación</t>
  </si>
  <si>
    <t>Sena</t>
  </si>
  <si>
    <t>Icbf</t>
  </si>
  <si>
    <t>TOTAL</t>
  </si>
  <si>
    <t>FACTOR PRESTACIONAL SALARIO MAYOR A 2 SMMLV</t>
  </si>
  <si>
    <t>Exámenes médicos</t>
  </si>
  <si>
    <t>%</t>
  </si>
  <si>
    <t>A.</t>
  </si>
  <si>
    <t>VALOR BASE (Sueldo)</t>
  </si>
  <si>
    <t>A1.</t>
  </si>
  <si>
    <t>Subsidio de transporte</t>
  </si>
  <si>
    <t>B.</t>
  </si>
  <si>
    <t>PRESTACIONES SOCIALES</t>
  </si>
  <si>
    <t>a.</t>
  </si>
  <si>
    <t xml:space="preserve">Cesantías  </t>
  </si>
  <si>
    <t>(A/12)</t>
  </si>
  <si>
    <t>b.</t>
  </si>
  <si>
    <t>Intereses sobre cesantía</t>
  </si>
  <si>
    <t>(A*12%)</t>
  </si>
  <si>
    <t>c.</t>
  </si>
  <si>
    <t>Prima anual</t>
  </si>
  <si>
    <t>d.</t>
  </si>
  <si>
    <t>% A</t>
  </si>
  <si>
    <t>e.</t>
  </si>
  <si>
    <t xml:space="preserve">Subsidio de transporte </t>
  </si>
  <si>
    <t>f.</t>
  </si>
  <si>
    <t>SENA</t>
  </si>
  <si>
    <t>g.</t>
  </si>
  <si>
    <t>ICBF</t>
  </si>
  <si>
    <t>h.</t>
  </si>
  <si>
    <t>Sistema de seguridad social : Salud</t>
  </si>
  <si>
    <t>i.</t>
  </si>
  <si>
    <t>Sistema de seguridad social : Pensión</t>
  </si>
  <si>
    <t>j.</t>
  </si>
  <si>
    <t>ARP personal</t>
  </si>
  <si>
    <t>k.</t>
  </si>
  <si>
    <t>Vacaciones</t>
  </si>
  <si>
    <t>(15/360*100)</t>
  </si>
  <si>
    <t>l.</t>
  </si>
  <si>
    <t xml:space="preserve">Dotación </t>
  </si>
  <si>
    <t xml:space="preserve">C. </t>
  </si>
  <si>
    <t>COSTOS INDIRECTOS</t>
  </si>
  <si>
    <t>D.</t>
  </si>
  <si>
    <t>SUBTOTAL (A + A1 + B + C)</t>
  </si>
  <si>
    <t>E.</t>
  </si>
  <si>
    <t xml:space="preserve">HONORARIOS </t>
  </si>
  <si>
    <t>FACTOR MULTIPLICADOR FINAL</t>
  </si>
  <si>
    <t>F.</t>
  </si>
  <si>
    <t>UNIDAD</t>
  </si>
  <si>
    <t>Agua</t>
  </si>
  <si>
    <t>Unidad</t>
  </si>
  <si>
    <t>Cantidad</t>
  </si>
  <si>
    <t>Arena</t>
  </si>
  <si>
    <t>viaje</t>
  </si>
  <si>
    <t>ANÁLISIS DE MANO DE OBRA</t>
  </si>
  <si>
    <t>BASE SALARIAL ANN 2025</t>
  </si>
  <si>
    <t>Horas Calendario - Año</t>
  </si>
  <si>
    <t>365 días * 8 horas</t>
  </si>
  <si>
    <t>Hora Laboral - Año</t>
  </si>
  <si>
    <t>(52 semanas x 48 horas)+8 horas</t>
  </si>
  <si>
    <t>Salario Mínimo Mes</t>
  </si>
  <si>
    <t>Horas Hábiles - Año</t>
  </si>
  <si>
    <t>(horas calendario-((52 domingos+17 festivos+3 permisos)x 8 horas)</t>
  </si>
  <si>
    <t>Vr Hora Calendario</t>
  </si>
  <si>
    <t>Salario Año con prestaciones / Hora Calendario</t>
  </si>
  <si>
    <t>Subsidio Trasporte Mes</t>
  </si>
  <si>
    <t>Vr Hora Laboral</t>
  </si>
  <si>
    <t>Salario Año con prestaciones / Hora Laborales Anuales</t>
  </si>
  <si>
    <t>Vr Hora Efectiva</t>
  </si>
  <si>
    <t>Salario Año con prestaciones / Horas Hábiles - Año</t>
  </si>
  <si>
    <r>
      <rPr>
        <b/>
        <sz val="10"/>
        <rFont val="Calibri"/>
        <family val="2"/>
      </rPr>
      <t>Nota:</t>
    </r>
    <r>
      <rPr>
        <sz val="10"/>
        <rFont val="Calibri"/>
        <family val="2"/>
      </rPr>
      <t xml:space="preserve">
Subsidio de trasporte se paga hasta sueldos de dos(2) salarios mínimos mensuales.</t>
    </r>
  </si>
  <si>
    <t>Días calendario</t>
  </si>
  <si>
    <t>Días Laborales</t>
  </si>
  <si>
    <t>F-Prestacional</t>
  </si>
  <si>
    <t>Hasta 2 SMLV</t>
  </si>
  <si>
    <t>Días Hábiles</t>
  </si>
  <si>
    <t>Mayores de 2 SMLV</t>
  </si>
  <si>
    <t>CALCULO DE SUELDOS Y JORNALES</t>
  </si>
  <si>
    <t>ID</t>
  </si>
  <si>
    <t>SALARIOS
MÍNIMOS</t>
  </si>
  <si>
    <t xml:space="preserve">CARGO </t>
  </si>
  <si>
    <t>SALARIO
BASE</t>
  </si>
  <si>
    <t>FACTOR
SALARIAL</t>
  </si>
  <si>
    <t>SALARIO
TOTAL</t>
  </si>
  <si>
    <t>JORNAL
SIN
PRESTACIONES</t>
  </si>
  <si>
    <t>PRESTACIONES 
DÍA</t>
  </si>
  <si>
    <t>JORNAL
TOTAL</t>
  </si>
  <si>
    <t>MES</t>
  </si>
  <si>
    <t>NIVELES SALARIALES PERSONAL DE OBRA</t>
  </si>
  <si>
    <t>1.1.1</t>
  </si>
  <si>
    <t>MAESTRO DE OBRA</t>
  </si>
  <si>
    <t>1.1.2</t>
  </si>
  <si>
    <t>OFICIAL DE OBRA</t>
  </si>
  <si>
    <t>1.1.3</t>
  </si>
  <si>
    <t>AYUDANTE DE OBRA</t>
  </si>
  <si>
    <t>1.1.4</t>
  </si>
  <si>
    <t>OBRERO OFICIOS VARIOS</t>
  </si>
  <si>
    <t>1.1.5</t>
  </si>
  <si>
    <t>PALETERO</t>
  </si>
  <si>
    <t>1.1.6</t>
  </si>
  <si>
    <t>TOPÓGRAFO</t>
  </si>
  <si>
    <t>1.1.7</t>
  </si>
  <si>
    <t>CADENERO</t>
  </si>
  <si>
    <t>1.1.8</t>
  </si>
  <si>
    <t>SOLDADOR 1A</t>
  </si>
  <si>
    <t>1.1.9</t>
  </si>
  <si>
    <t>SOLDADOR</t>
  </si>
  <si>
    <t>1.1.10</t>
  </si>
  <si>
    <t>CORTADOR</t>
  </si>
  <si>
    <t>1.1.11</t>
  </si>
  <si>
    <t>INSPECTOR</t>
  </si>
  <si>
    <t>1.1.12</t>
  </si>
  <si>
    <t>SECRETARIA</t>
  </si>
  <si>
    <t>1.1.13</t>
  </si>
  <si>
    <t>CONDUCTOR</t>
  </si>
  <si>
    <t>1.1.14</t>
  </si>
  <si>
    <t>CELADOR</t>
  </si>
  <si>
    <t>1.1.15</t>
  </si>
  <si>
    <t>ALMACENISTA</t>
  </si>
  <si>
    <t>1 - Porcentaje de Horas Extras</t>
  </si>
  <si>
    <t>Total de Horas trabajadas al Mes</t>
  </si>
  <si>
    <t>Máximo de Horas Extras permitidas al mes</t>
  </si>
  <si>
    <t>Total Horas Máximas Trabajadas Mes</t>
  </si>
  <si>
    <t>Distribución de horas Extras en el mes</t>
  </si>
  <si>
    <t>Descripción</t>
  </si>
  <si>
    <t>Horas Extras Máximas Mes</t>
  </si>
  <si>
    <t>Factor Multiplicador
Hora Extra</t>
  </si>
  <si>
    <t>Hora Extra Equivalente</t>
  </si>
  <si>
    <t>% de Total Horas Máximas Mes</t>
  </si>
  <si>
    <t>H-EXTRA DIURNA</t>
  </si>
  <si>
    <t>HORA</t>
  </si>
  <si>
    <t>H-EXTRA NOCTURNA</t>
  </si>
  <si>
    <t>H-EXTRA FESTIVA DIURNA</t>
  </si>
  <si>
    <t>Porcentaje Máximo de Horas Extras asignadas al Mes</t>
  </si>
  <si>
    <t>2 – El cálculo del Factor Prestacional no considera Elementos de Protección Personal ni Exámenes Médicos Ocupacionales.</t>
  </si>
  <si>
    <t>ANÁLISIS DE CUADRILLAS</t>
  </si>
  <si>
    <t>CUADRILLA TIPO 0 - (2 Ay)</t>
  </si>
  <si>
    <t>Vr Unitario</t>
  </si>
  <si>
    <t>Trabajador</t>
  </si>
  <si>
    <t>Jornal</t>
  </si>
  <si>
    <t>Prestaciones</t>
  </si>
  <si>
    <t>Jornal Total</t>
  </si>
  <si>
    <t>Valor Total</t>
  </si>
  <si>
    <t>1.2.1</t>
  </si>
  <si>
    <t xml:space="preserve"> </t>
  </si>
  <si>
    <t>Totales</t>
  </si>
  <si>
    <t>CUADRILLA TIPO I - (3 Ay)</t>
  </si>
  <si>
    <t>1.2.2</t>
  </si>
  <si>
    <t>CUADRILLA TIPO II - (1 Of + 1 Ay)</t>
  </si>
  <si>
    <t>1.2.3</t>
  </si>
  <si>
    <t>CUADRILLA TIPO III - (1 Of + 2 Ay)</t>
  </si>
  <si>
    <t>CUADRILLA TIPO IV - (1 Of + 3 Ay)</t>
  </si>
  <si>
    <t>1.2.4</t>
  </si>
  <si>
    <t>CUADRILLA TIPO V - (1 Of + 4 Ay)</t>
  </si>
  <si>
    <t>1.2.5</t>
  </si>
  <si>
    <t>CUADRILLA TIPO VI - (1 Of + 8 Ay)</t>
  </si>
  <si>
    <t>1.2.6</t>
  </si>
  <si>
    <t>1.2.7</t>
  </si>
  <si>
    <t>CUADRILLA TIPO VII - (1 Maes + 1 Of + 5 Ay)</t>
  </si>
  <si>
    <t>1.2.8</t>
  </si>
  <si>
    <t>CUADRILLA TIPO VIII - (1 Maes + 1 Of + 10 Ay)</t>
  </si>
  <si>
    <t>1.2.9,</t>
  </si>
  <si>
    <t>CUADRILLA TIPO IX - (5 Obr)</t>
  </si>
  <si>
    <t>1.2.9</t>
  </si>
  <si>
    <t>1.2.10</t>
  </si>
  <si>
    <t>CUADRILLA TIPO X - (1 Top + 2 Cad)</t>
  </si>
  <si>
    <t>1.2.11</t>
  </si>
  <si>
    <t>CUADRILLA TIPO XI - (2 Paleteros)</t>
  </si>
  <si>
    <t xml:space="preserve">TOTAL COSTO DIRECTO         </t>
  </si>
  <si>
    <t>tipo</t>
  </si>
  <si>
    <t xml:space="preserve">TOTAL COSTO DIRECTO     </t>
  </si>
  <si>
    <t>Retroexcavadora de llantas</t>
  </si>
  <si>
    <t>Volqueta 6m3 distancia hasta 10km</t>
  </si>
  <si>
    <r>
      <rPr>
        <b/>
        <sz val="7.5"/>
        <rFont val="Arial"/>
        <family val="2"/>
      </rPr>
      <t xml:space="preserve">TOTAL COSTO DIRECTO         </t>
    </r>
    <r>
      <rPr>
        <u/>
        <sz val="7.5"/>
        <rFont val="Arial MT"/>
        <family val="2"/>
      </rPr>
      <t> </t>
    </r>
  </si>
  <si>
    <t xml:space="preserve">TOTAL COSTO DIRECTO    </t>
  </si>
  <si>
    <t>Herramienta Menor</t>
  </si>
  <si>
    <t xml:space="preserve">TOTAL COSTO DIRECTO       </t>
  </si>
  <si>
    <t>día</t>
  </si>
  <si>
    <t>Grua</t>
  </si>
  <si>
    <t xml:space="preserve">TOTAL COSTO DIRECTO      </t>
  </si>
  <si>
    <t>Concreto 3000 psi</t>
  </si>
  <si>
    <t>m3</t>
  </si>
  <si>
    <t xml:space="preserve">TOTAL COSTO DIRECTO  </t>
  </si>
  <si>
    <t>Vibrador de concreto</t>
  </si>
  <si>
    <t xml:space="preserve">TOTAL COSTO DIRECTO   </t>
  </si>
  <si>
    <t xml:space="preserve">Código </t>
  </si>
  <si>
    <t>ACTIVIDADES</t>
  </si>
  <si>
    <t>Valor Unitario</t>
  </si>
  <si>
    <t>A01</t>
  </si>
  <si>
    <t>Acero de refuerzo PDR-60, Fy: 4200 kg/cm2</t>
  </si>
  <si>
    <t>A02</t>
  </si>
  <si>
    <t>A03</t>
  </si>
  <si>
    <t>A04</t>
  </si>
  <si>
    <t>A05</t>
  </si>
  <si>
    <t>A06</t>
  </si>
  <si>
    <t>A07</t>
  </si>
  <si>
    <t>A08</t>
  </si>
  <si>
    <t>A09</t>
  </si>
  <si>
    <t>lt</t>
  </si>
  <si>
    <t>A10</t>
  </si>
  <si>
    <t>A11</t>
  </si>
  <si>
    <t>Cemento gris</t>
  </si>
  <si>
    <t>A12</t>
  </si>
  <si>
    <t>A13</t>
  </si>
  <si>
    <t>A14</t>
  </si>
  <si>
    <t>A15</t>
  </si>
  <si>
    <t>A16</t>
  </si>
  <si>
    <t>A17</t>
  </si>
  <si>
    <t>Puntilla con cabeza 1"</t>
  </si>
  <si>
    <t>lb</t>
  </si>
  <si>
    <t>A18</t>
  </si>
  <si>
    <t>Puntilla con cabeza 2 ½"</t>
  </si>
  <si>
    <t>A19</t>
  </si>
  <si>
    <t>A20</t>
  </si>
  <si>
    <t>A21</t>
  </si>
  <si>
    <t>Polin madera 5x5x300 cm</t>
  </si>
  <si>
    <t>A22</t>
  </si>
  <si>
    <t>A23</t>
  </si>
  <si>
    <t>A24</t>
  </si>
  <si>
    <t>A25</t>
  </si>
  <si>
    <t>ml</t>
  </si>
  <si>
    <t>A26</t>
  </si>
  <si>
    <t>A27</t>
  </si>
  <si>
    <t>A28</t>
  </si>
  <si>
    <t>A29</t>
  </si>
  <si>
    <t>A30</t>
  </si>
  <si>
    <t>Tabla burra 3x25x300 cm</t>
  </si>
  <si>
    <t>A31</t>
  </si>
  <si>
    <t>Cerco madera 10x5x300 cm</t>
  </si>
  <si>
    <t>m</t>
  </si>
  <si>
    <t>A32</t>
  </si>
  <si>
    <t>A33</t>
  </si>
  <si>
    <t>GALON</t>
  </si>
  <si>
    <t>A34</t>
  </si>
  <si>
    <t>A35</t>
  </si>
  <si>
    <t>UN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</si>
  <si>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</si>
  <si>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</si>
  <si>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</si>
  <si>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</si>
  <si>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</si>
  <si>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</si>
  <si>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</si>
  <si>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</si>
  <si>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</si>
  <si>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</si>
  <si>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</si>
  <si>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Und</t>
  </si>
  <si>
    <t>Galón</t>
  </si>
  <si>
    <t>Puntilla 2"</t>
  </si>
  <si>
    <t>Lb</t>
  </si>
  <si>
    <t>Cerco madera ,05*,10“3,00</t>
  </si>
  <si>
    <t>Pintura esmalte</t>
  </si>
  <si>
    <t>Hr</t>
  </si>
  <si>
    <t>Vibrocompactador manual tipo canguro</t>
  </si>
  <si>
    <t xml:space="preserve">Recebo </t>
  </si>
  <si>
    <t>Gompresor 80 hp con martillo</t>
  </si>
  <si>
    <t xml:space="preserve">Grua </t>
  </si>
  <si>
    <t>bulto</t>
  </si>
  <si>
    <t>triutrado</t>
  </si>
  <si>
    <t>und</t>
  </si>
  <si>
    <t>Sello Termoplastico</t>
  </si>
  <si>
    <t xml:space="preserve">Malla electrosoldada 5mm </t>
  </si>
  <si>
    <t>Mezcladora de concreto</t>
  </si>
  <si>
    <t>Hoja de segueta</t>
  </si>
  <si>
    <t xml:space="preserve">Varilla acero corrugado 3/8 x 6m </t>
  </si>
  <si>
    <t xml:space="preserve">Varilla acero corrugado 1/2 x 6m </t>
  </si>
  <si>
    <t xml:space="preserve">Varilla acero corrugado 5/8 x 6m </t>
  </si>
  <si>
    <t xml:space="preserve">Varilla acero corrugado 1 x 6m </t>
  </si>
  <si>
    <t>Tubo PVC 6" sanitario</t>
  </si>
  <si>
    <t>Limpiador/soldadura PVC</t>
  </si>
  <si>
    <t>1/4GI</t>
  </si>
  <si>
    <t>Union PVC  6" A.LL</t>
  </si>
  <si>
    <t>Soldadura 8018</t>
  </si>
  <si>
    <t>Kg</t>
  </si>
  <si>
    <t>Soldadura 6011 x 3/32</t>
  </si>
  <si>
    <t>Soldadura 8018 x 1/8</t>
  </si>
  <si>
    <t>Pintura en esmalte</t>
  </si>
  <si>
    <t>Gal</t>
  </si>
  <si>
    <t>"l“hinner</t>
  </si>
  <si>
    <t>Arandelas amarre</t>
  </si>
  <si>
    <t>Codo PVC  4" A.LL</t>
  </si>
  <si>
    <t>Union PVC  4" A.LL</t>
  </si>
  <si>
    <t>TUBERIA GALV. DE 2"</t>
  </si>
  <si>
    <t>ML</t>
  </si>
  <si>
    <t>SOLADURA METAL 1/8"</t>
  </si>
  <si>
    <t>KG</t>
  </si>
  <si>
    <t>ANTICORROSIVO</t>
  </si>
  <si>
    <t>GAL</t>
  </si>
  <si>
    <t>ANGULO DE 1/8" X 1"</t>
  </si>
  <si>
    <t>VIGACINTA</t>
  </si>
  <si>
    <t>MALLA ESLABONADA GALV. CAL.
10</t>
  </si>
  <si>
    <t>GABLE DE COBRE AISLADO No 12
AWG -HF/FR/LS/CT</t>
  </si>
  <si>
    <t>CABLE DE COBRE AISLADO No 14
AWG -HF/FR/LS/CT</t>
  </si>
  <si>
    <t>TUBO GALVANIZADO DE 3/4"</t>
  </si>
  <si>
    <t>UNION EMT 3/4"</t>
  </si>
  <si>
    <t>TERMINAL EMT 3/4"</t>
  </si>
  <si>
    <t>ABRAZADERA METALICA 3/4"
DOBLE ALA + ANCLAJE</t>
  </si>
  <si>
    <t>TOMA CORRIENTE DOBLE</t>
  </si>
  <si>
    <t>CAJA RADWELD DE 10X10 CM</t>
  </si>
  <si>
    <t>CONECTOR  RESORTE</t>
  </si>
  <si>
    <t>UND</t>
  </si>
  <si>
    <t>TUBO GALVANIZADO DE 1/2" X 3 MTS</t>
  </si>
  <si>
    <t>CABLE DE COBRE AISLADO No 12 AWG -HF/FR/LS/CT</t>
  </si>
  <si>
    <t>CABLE ANTIFRAUDE 2#6+1#6 AWG</t>
  </si>
  <si>
    <t>TUBO PVC TIPO PESADO DE 2" X 3
MTRS</t>
  </si>
  <si>
    <t>HEBILLA BANDIT DE ACERO
NOXIDABLE DE 5/8"</t>
  </si>
  <si>
    <t>CINTA OE ACERO INOXIDABLE
BANDIT DE 5/8" X MT</t>
  </si>
  <si>
    <t>CONDULETADE2"</t>
  </si>
  <si>
    <t>TUBO GALVANIZADO DE 2" X 3 MTS</t>
  </si>
  <si>
    <t>TERMINAL RECTO DE 2"</t>
  </si>
  <si>
    <t>TERMINAL CURVO DE 2"</t>
  </si>
  <si>
    <t>CABLEANTIFRAUDE 2#6+1#6</t>
  </si>
  <si>
    <t>CONECTOR DE PERFORACION</t>
  </si>
  <si>
    <t>PUNTA TIPO FRANKLIN DE 60 CM</t>
  </si>
  <si>
    <t>TUBO GALVANIZADO DE 3/4" X 3
MTS</t>
  </si>
  <si>
    <t>ANCLAJES PARA FIJACION DE
PUNTA FRANKLIN</t>
  </si>
  <si>
    <t>ALAMBRON METALICO
GALVANIZADO DE 8 MM</t>
  </si>
  <si>
    <t>TUBO  GALVANIZADO   DE  3/4"  X  3 MTS</t>
  </si>
  <si>
    <t>ABRAZADERA       METALICA       3/4’
DOBLE ALA + ANCLAJE</t>
  </si>
  <si>
    <t>CONECTOR           AL-AL           PARA
APANTALLAMIENTO</t>
  </si>
  <si>
    <t>CONECTOR           AL-CU          PAG
APANTALLAMIENTO</t>
  </si>
  <si>
    <t>CONDUCTOR   ACSR  No.  1/0  AWG
POR MT.</t>
  </si>
  <si>
    <t>VARILLA COOPER WELL 2.4 DE 1/2</t>
  </si>
  <si>
    <t>SOLDADURA CADWELD 110 GR</t>
  </si>
  <si>
    <t>GABLE DE COBRE DESNUDO 2/0
AWG</t>
  </si>
  <si>
    <t>Proyector Led de 200 W</t>
  </si>
  <si>
    <t>LUN I ADfJR  BIFASICO
ELECTRONICO 5(1000) A 208/120 V</t>
  </si>
  <si>
    <t>ENCHUFABLE</t>
  </si>
  <si>
    <t>Cable No.8 Verde</t>
  </si>
  <si>
    <t>Caja metalica para medidor</t>
  </si>
  <si>
    <t>Riel Omega</t>
  </si>
  <si>
    <t>Selector de dos posiciones</t>
  </si>
  <si>
    <t>borneras para tierra</t>
  </si>
  <si>
    <t>Frenos</t>
  </si>
  <si>
    <t>Cofre metalico</t>
  </si>
  <si>
    <t>Barraje de cobre</t>
  </si>
  <si>
    <t>Acrílico de proteccion</t>
  </si>
  <si>
    <t>Minibreaker 2x16A</t>
  </si>
  <si>
    <t>Minibreaker 1x16A</t>
  </si>
  <si>
    <t>Espátula</t>
  </si>
  <si>
    <t>Graniplast</t>
  </si>
  <si>
    <t>Vinilo tipo 1</t>
  </si>
  <si>
    <t>PINTURA PARA CANCffAS
ANTIDESLIZANTE</t>
  </si>
  <si>
    <t>Esmalte Pintura</t>
  </si>
  <si>
    <t>Thinner</t>
  </si>
  <si>
    <t>Brocha de 3 "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</si>
  <si>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</si>
  <si>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</si>
  <si>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</si>
  <si>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</si>
  <si>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</si>
  <si>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</si>
  <si>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</si>
  <si>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</si>
  <si>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</si>
  <si>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</si>
  <si>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</si>
  <si>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</si>
  <si>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</si>
  <si>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</si>
  <si>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</si>
  <si>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</si>
  <si>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</si>
  <si>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</si>
  <si>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</si>
  <si>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</si>
  <si>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</si>
  <si>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</si>
  <si>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</si>
  <si>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</si>
  <si>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</si>
  <si>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</si>
  <si>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</si>
  <si>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</si>
  <si>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</si>
  <si>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</si>
  <si>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</si>
  <si>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</si>
  <si>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</si>
  <si>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</si>
  <si>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</si>
  <si>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</si>
  <si>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</si>
  <si>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</si>
  <si>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</si>
  <si>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</si>
  <si>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</si>
  <si>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</si>
  <si>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</si>
  <si>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</si>
  <si>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</si>
  <si>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</si>
  <si>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</si>
  <si>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</si>
  <si>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</si>
  <si>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</si>
  <si>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</si>
  <si>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</si>
  <si>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ITEM</t>
  </si>
  <si>
    <t>DESCRIPCION</t>
  </si>
  <si>
    <t>CANTIDAD</t>
  </si>
  <si>
    <t xml:space="preserve">V/R. UNITARIO </t>
  </si>
  <si>
    <t xml:space="preserve">V/PARCIAL </t>
  </si>
  <si>
    <t>V/R. TOTAL</t>
  </si>
  <si>
    <t>PRELIMINARES</t>
  </si>
  <si>
    <t>Localización y replanteo</t>
  </si>
  <si>
    <t>M2</t>
  </si>
  <si>
    <t>Excavación en material común con retiro de sobrantes</t>
  </si>
  <si>
    <t>M3</t>
  </si>
  <si>
    <t>Excavación mecanica para explanación a todo factor</t>
  </si>
  <si>
    <t>Relleno en recebo compactado</t>
  </si>
  <si>
    <t>Demolición de piso en concreto. Incluye: Retiro</t>
  </si>
  <si>
    <t>Desmonte de malla eslabonada</t>
  </si>
  <si>
    <t>Retiro de postes existentes, incluye demolición y retiro de cimentación, acometida, lamparas, crucetas y demás elementos</t>
  </si>
  <si>
    <t>CONSTRUCCION DE ESTRUCTURA EN CONCRETO</t>
  </si>
  <si>
    <t>Viga de cimiento de 0.30*0.35 cms, en concreto de 3000 PSI</t>
  </si>
  <si>
    <t>Piso en concreto de 3000 PSI, e=0.10 mts incluye malla electrosoldada</t>
  </si>
  <si>
    <t>Concreto Zapatas de 3000 PSI</t>
  </si>
  <si>
    <t>Columna de 0.30*,45 cms, en concreto de
3000 PSI</t>
  </si>
  <si>
    <t>Viga de amarre Intermedia de 0.35*0.40 cms, en concreto de 3000 PSI</t>
  </si>
  <si>
    <t>Ml</t>
  </si>
  <si>
    <t>Acero de refuerzo 60.000 y 37.000 PSI</t>
  </si>
  <si>
    <t>Kg.</t>
  </si>
  <si>
    <t>Caja de inspección de 60*,60 m en concreto para sistema de agua lluvias en concreto de 3000 PSI</t>
  </si>
  <si>
    <t>Concreto pobre de 2000 PSI para limpieza e=0.05 mts.</t>
  </si>
  <si>
    <t>Concreto ciclópeo, 60% en concreto de
2500 PSI, y 40% en piedra.</t>
  </si>
  <si>
    <t>Suministro e instalación de tuberia de 6" sanitaria incluye accesorios.</t>
  </si>
  <si>
    <t>CONSTRUCCION DE CUBIERTA</t>
  </si>
  <si>
    <t>instalación de anclajes de
canalón, compuesto por platina metálica de 30x45 e-3/8 ángulo de fijación a canal de 4"x1/4" L=0,25 m, 4 pernos de anclaje de
01/2 long= 0,50m, según diseño.</t>
  </si>
  <si>
    <t>Suministro e Instalación de canalón metálico de acero estructural con 3/16" de espesor (según diseño), una mano de pintura 3 en 1 de Pintuco.</t>
  </si>
  <si>
    <t>Bajante aguas lluvias en PVC 4" incluye:
Accesorios</t>
  </si>
  <si>
    <t>Cerramiento en malla eslabonada y tubo h= 3.0m, antepecho en ladrillo a la vista de h=0.40m, pedestal en concreto de
0.15x0.20m, viga cinta de 0.10x0.15m y viga de cimiento de ,20x,20 incluye acero incluye acero 1/2 y estribos en 3/8"</t>
  </si>
  <si>
    <t>CONSTRUCCIÓN DE ILUMINACIÓN POLIDEPORTIVO</t>
  </si>
  <si>
    <t>ACOMETIDAS Y ALIMENTADORES EN BAJA
TENSION</t>
  </si>
  <si>
    <t>4,1,1</t>
  </si>
  <si>
    <t>Suministro e instalación de circuito de iluminacion en 2#12+1#12T a instalar en tuberia EMT y/o PVC 3/4". Incluye tubería, accesorios y todo lo necesario para su correcto funcionamiento</t>
  </si>
  <si>
    <t>4,1,2</t>
  </si>
  <si>
    <t>4,1,3</t>
  </si>
  <si>
    <t xml:space="preserve">Suministro e instalación de camaras de inspeccion de 0,6x0,6 mts para sistema eléctrico en concreto de 2500 PSI
</t>
  </si>
  <si>
    <t>4,1,4</t>
  </si>
  <si>
    <t>Suministro e instalación de camaras de inspeccion de 0,4x0,4 mts para sistema eléctrico en concreto de 2500 PSI</t>
  </si>
  <si>
    <t>4,1,5</t>
  </si>
  <si>
    <t>4,1,6</t>
  </si>
  <si>
    <t>Suministro e instalación de bajante de 2" IMC para acometida general en cable antifraude 2#6+1#6 AWG.</t>
  </si>
  <si>
    <t>APANTALLAMIENTO</t>
  </si>
  <si>
    <t>4,2,1</t>
  </si>
  <si>
    <t>Suministro e instalación de punta captadora convencional ipo Frankin roscada a instalar en tuberia IMC 3/4%</t>
  </si>
  <si>
    <t>4,2,2</t>
  </si>
  <si>
    <t>Suministro e instalación de tuberia IMC de 3/4" x 1.5m para soportar puntas Franklin.
Incluye soportes y todo lo necesario para su correcto funcionamiento.</t>
  </si>
  <si>
    <t>4,2,3</t>
  </si>
  <si>
    <t>Suministro e instalación de alambron 8 mm a instalar en techo.</t>
  </si>
  <si>
    <t>4,2,4</t>
  </si>
  <si>
    <t>Suministro e instalación de bajantes en cable de aluminio 1/0 AWG a instalar en tubería IMC 3/4".</t>
  </si>
  <si>
    <t>4,2,5</t>
  </si>
  <si>
    <t>Suministro e instalación de electrodo de puesta a tierra tipo varilla copperweld de 5/8" x 2,4 m.</t>
  </si>
  <si>
    <t>4,2,6</t>
  </si>
  <si>
    <t>Suministro e instalación de soldadura
exotérmica de 90gr.</t>
  </si>
  <si>
    <t>4,2,7</t>
  </si>
  <si>
    <t>Suministro e instalación de caja de
inspección 30x30cm.</t>
  </si>
  <si>
    <t>4,2,8</t>
  </si>
  <si>
    <t>Suministro e insta cable de cobre desnudo 2/0 AWG a enterrar directamente.</t>
  </si>
  <si>
    <t>ILUMINACION</t>
  </si>
  <si>
    <t>4,3,1</t>
  </si>
  <si>
    <t>TABLERO DE MEDIDA Y CONTROL</t>
  </si>
  <si>
    <t>4,4,1</t>
  </si>
  <si>
    <t>Suministro e instalacion de caja para medidor. Incluye medidor bifasico y breaker</t>
  </si>
  <si>
    <t>4,4,2</t>
  </si>
  <si>
    <t>Suministro e instalacion de tablero de control de alumbrado.</t>
  </si>
  <si>
    <t>CANCHA Y DEMARCACIÓN Y ACABADOS</t>
  </si>
  <si>
    <t>Graniplast aplicado en muros o superficies receptoras de la aplicación</t>
  </si>
  <si>
    <t>Pintura para muros en vinilo tipo 1</t>
  </si>
  <si>
    <t>Pintura antideslizante resistente al trafico peatonal y deportivo</t>
  </si>
  <si>
    <t>Demarcación de cancha multiple</t>
  </si>
  <si>
    <t xml:space="preserve">COSTOS DIRECTOS </t>
  </si>
  <si>
    <t>ADMINISTRACION (26%)</t>
  </si>
  <si>
    <t>IMPREVISTOS (1%)</t>
  </si>
  <si>
    <t>UTILIDAD (5%)</t>
  </si>
  <si>
    <t>TOTAL AIU DEL 32%</t>
  </si>
  <si>
    <t>PMA</t>
  </si>
  <si>
    <t xml:space="preserve">COSTO OBRA </t>
  </si>
  <si>
    <t>COSTO TOTAL</t>
  </si>
  <si>
    <t>DEPARTAMENTO DEL HUILA</t>
  </si>
  <si>
    <t>MUNICIPIO DE OPORAPA</t>
  </si>
  <si>
    <t>PRESUPUESTO GENERAL</t>
  </si>
  <si>
    <t>CONSTRUCCION DE CUBIERTA EN EL POLIDEPORTIVO DE LA VEREDA EL CARMEN 
AREA RURAL DEL MUNICIPIO DE OPORAPA HUILA</t>
  </si>
  <si>
    <t>MUNICIPIO:</t>
  </si>
  <si>
    <t>LUGAR:</t>
  </si>
  <si>
    <t>FECHA:</t>
  </si>
  <si>
    <t>OPORAPA</t>
  </si>
  <si>
    <t>VDA EL CARMEN</t>
  </si>
  <si>
    <t>JUNIO DE 2025</t>
  </si>
  <si>
    <t>Cerramiento provisional en lona verde</t>
  </si>
  <si>
    <t>DEAPRTAMENTO DEL HUILA
MUNICIPIO DE OPORAPA</t>
  </si>
  <si>
    <t>Reteica</t>
  </si>
  <si>
    <t>Ing. JOSE DAVID VARGAS ARIAS</t>
  </si>
  <si>
    <t>INGENIERO CIVIL</t>
  </si>
  <si>
    <t>Secretario de Planeación</t>
  </si>
  <si>
    <t xml:space="preserve">DEPARTAMENTO DEL HUILA </t>
  </si>
  <si>
    <t>FORMULARIO UNICO</t>
  </si>
  <si>
    <t>PRESUPUESTO DE OBRA</t>
  </si>
  <si>
    <t>DEPENDENCIA:</t>
  </si>
  <si>
    <t>PROPONENTE:</t>
  </si>
  <si>
    <t>REPRESENTANTE LEGAL:</t>
  </si>
  <si>
    <t>PRESTACIONES:</t>
  </si>
  <si>
    <t>ANÁLISIS DE PRECIOS UNITARIOS - BASICOS</t>
  </si>
  <si>
    <t>OBJETO:</t>
  </si>
  <si>
    <t>ITEM:</t>
  </si>
  <si>
    <t>UNIDAD:</t>
  </si>
  <si>
    <t>DESCRIPCION ITEM:</t>
  </si>
  <si>
    <t>CONCRETO 3000 PSI</t>
  </si>
  <si>
    <t>I. EQUIPO</t>
  </si>
  <si>
    <t>Especificacion</t>
  </si>
  <si>
    <t>Unidad de pago</t>
  </si>
  <si>
    <t>Tarifa/Hora</t>
  </si>
  <si>
    <t>Rendimiento</t>
  </si>
  <si>
    <t>Valor-Unit.</t>
  </si>
  <si>
    <t>MEZCLADORA 1 BULTO</t>
  </si>
  <si>
    <t>DIA</t>
  </si>
  <si>
    <t>-</t>
  </si>
  <si>
    <t>HERRAMIENTA MENOR (% S./M.O.)</t>
  </si>
  <si>
    <t>Sub-Total</t>
  </si>
  <si>
    <t>II. MATERIALES EN OBRA</t>
  </si>
  <si>
    <t>Detalle</t>
  </si>
  <si>
    <t>Precio-Unit.</t>
  </si>
  <si>
    <t>CEMENTO</t>
  </si>
  <si>
    <t>BULTO 50 KG</t>
  </si>
  <si>
    <t>ARENA</t>
  </si>
  <si>
    <t>TRITURADO</t>
  </si>
  <si>
    <t>AGUA</t>
  </si>
  <si>
    <t>LT</t>
  </si>
  <si>
    <t>III. TRANSPORTES</t>
  </si>
  <si>
    <t>Material</t>
  </si>
  <si>
    <t>Vol-peso ó Cant.</t>
  </si>
  <si>
    <t>Distancia</t>
  </si>
  <si>
    <t>Tarifa</t>
  </si>
  <si>
    <t/>
  </si>
  <si>
    <t>IV. MANO DE OBRA</t>
  </si>
  <si>
    <t xml:space="preserve">NOMBRE Y FIRMA DEL REPRESENTANTE LEGAL: </t>
  </si>
  <si>
    <t>Total Costo Directo</t>
  </si>
  <si>
    <t>Precio unitario total aproximado al peso</t>
  </si>
  <si>
    <t>CONCRETO 2000 PSI</t>
  </si>
  <si>
    <t>MORTERO 1:4</t>
  </si>
  <si>
    <t xml:space="preserve"> POLIDEPORTIVO VEREDA EL CARMEN</t>
  </si>
  <si>
    <t>ALCALDIA DE OPORAPA</t>
  </si>
  <si>
    <r>
      <t>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>-Km</t>
    </r>
  </si>
  <si>
    <t>185%  -  171%</t>
  </si>
  <si>
    <t>JOSÉ DAVID VARGAS  ARIAS
INGENIERO CIVIL</t>
  </si>
  <si>
    <t>MUNICIPIO LUGAR FECHA
Relleno en recebo compactado  UNIDAD: M3
I.  EQUIPO</t>
  </si>
  <si>
    <t>Lt</t>
  </si>
  <si>
    <t>Compresor 80 hp con martillo</t>
  </si>
  <si>
    <t>MUNICIPIO LUGAR FECHA
Demolición piso en concrerto  UNIDAD: M3
I.  EQUIPO</t>
  </si>
  <si>
    <t>DESCRIPCIÓN</t>
  </si>
  <si>
    <t>Cuneta A LL. en concreto de 3000 psi
  a=0.50 y e=0,10</t>
  </si>
  <si>
    <t>MUNICIPIO LUGAR FECHA
Concreto Zapatas de 3000 PSI  UNIDAD: M3
I.  EQUIPO</t>
  </si>
  <si>
    <t xml:space="preserve">TOTAL COSTO DIRECTO          </t>
  </si>
  <si>
    <t>Sección Andamio</t>
  </si>
  <si>
    <t>Cizalla manual 90cm</t>
  </si>
  <si>
    <t>Tronzadora</t>
  </si>
  <si>
    <t xml:space="preserve">TOTAL COSTO DIRECTO               </t>
  </si>
  <si>
    <t>Concreto 2000 psi</t>
  </si>
  <si>
    <t xml:space="preserve">TOTAL COSTO DIRECTO           </t>
  </si>
  <si>
    <t>MUNICIPIO LUGAR FECHA
Suministro e instalación de tuberia de 6" sanitaria incluye accesorios.
UNIDAD: mL
I.  EQUIPO</t>
  </si>
  <si>
    <t xml:space="preserve">TOTAL COSTO DIRECTO        </t>
  </si>
  <si>
    <t>Union PVC  6" sanitaria</t>
  </si>
  <si>
    <t>Suministro, fabricación e instalación de cubierta auto portante elaborada en sitio, con lamina de acero, color blanco almendra, calibre 22 galvanizado, prepintado y en grado 40, flecha al 20% con respecto al ancho a cubrir, tipo membrana (Sistema modular con secciones únicas y sin traslapo a lo ancho, unidas entre sí por medio de grafado mecánico). para placa de polideportivo.</t>
  </si>
  <si>
    <t>MUNICIPIO LUGAR FECHA
Suministro e instalación de cubierta autoportante
UNIDAD: m2
I.  EQUIPO</t>
  </si>
  <si>
    <t>Camión Grua</t>
  </si>
  <si>
    <t>Maquina roladora BH-914-610</t>
  </si>
  <si>
    <t>Lamina prepintada Calibre 22</t>
  </si>
  <si>
    <t>Platina en lamina galvanizada calibre 18</t>
  </si>
  <si>
    <t>Chazos expansivos de diametro 1/2" X 3 3/4</t>
  </si>
  <si>
    <t>Sikaflex construcción blanco</t>
  </si>
  <si>
    <t>Transporte Lamina</t>
  </si>
  <si>
    <t>Vo-Pe-Cant.</t>
  </si>
  <si>
    <t>Transporte Maquina</t>
  </si>
  <si>
    <t xml:space="preserve">TOTAL COSTO DIRECTO              </t>
  </si>
  <si>
    <t>Tranporte lamina</t>
  </si>
  <si>
    <t>MUNICIPIO LUGAR FECHA
instalación de anclajes de canalón, compuesto por platina metálica de 30x45 e-3/8 ángulo de fijación a canal de 4"x1/4" L=0,25 m, 4 pernos de anclaje de 01/2 long= 0,50m, según diseño.
UNIDAD: Und
I.  EQUIPO</t>
  </si>
  <si>
    <t>MUNICIPIO LUGAR FECHA
Bajante aguas lluvias en PVC 4" incluye: Accesorios
UNIDAD: Und
I.  EQUIPO</t>
  </si>
  <si>
    <t xml:space="preserve">TOTAL COSTO DIRECTO                  </t>
  </si>
  <si>
    <t>Acero Fy = 4200 Kg/Cm2</t>
  </si>
  <si>
    <t>MUNICIPIO LUGAR FECHA
Suministro e instalación de circuito de iluminacion en 2#12+1#12T a instalar en tuberia EMT y/o PVC 3/4". Incluye tubería, accesorios y todo lo necesario para su correcto funcionamiento
UNIDAD: ml
I.  EQUIPO</t>
  </si>
  <si>
    <t>Suministro e instalación de salida para tomacorriente. Incluye tubería aparato y todo lo necesario para su cortecto
funcionamiento.</t>
  </si>
  <si>
    <t>MUNICIPIO LUGAR FECHA
Suministro e instalación de salida para tomacorriente. Incluye tubería aparato y todo lo necesario para su cortecto funcionamiento.
UNIDAD: ml
I.  EQUIPO</t>
  </si>
  <si>
    <t>4.1.2</t>
  </si>
  <si>
    <t xml:space="preserve">TOTAL COSTO DIRECTO                   </t>
  </si>
  <si>
    <t>CONCRETO 2500 PSI</t>
  </si>
  <si>
    <t>MUNICIPIO LUGAR FECHA
Suministro e instalación de camaras de inspeccion de 0,6x0,6 mts para sistema eléctrico en concreto de 2500 PSI
UNIDAD: Und
I.  EQUIPO</t>
  </si>
  <si>
    <t>4.1.3</t>
  </si>
  <si>
    <t>Suministro e instalación de circuito
alimentador en cable antifraude 2#6+1#6 AWG para tablero de distribución. Incluye tubería PVC DB 2", accesorios y todo lo
necesario para su correcto funcionamiento.</t>
  </si>
  <si>
    <t>MUNICIPIO LUGAR FECHA
Suministro e instalación de camaras de inspeccion de 0,4x0,4 mts para sistema eléctrico en concreto de 2500 PSI
UNIDAD: Und
I.  EQUIPO</t>
  </si>
  <si>
    <t>4.1.4</t>
  </si>
  <si>
    <r>
      <rPr>
        <sz val="7.5"/>
        <rFont val="Arial MT"/>
        <family val="2"/>
      </rPr>
      <t xml:space="preserve">Tapa y marco en ángulo de 3/16" </t>
    </r>
    <r>
      <rPr>
        <sz val="8"/>
        <rFont val="Arial MT"/>
        <family val="2"/>
      </rPr>
      <t>DE
40“40 cm</t>
    </r>
  </si>
  <si>
    <t>MUNICIPIO LUGAR FECHA
Suministro e instalación de circuito alimentador en cable antifraude 2#6+1#6 AWG para tablero de distribución. Incluye tubería PVC DB 2", accesorios y todo lo necesario para su correcto funcionamiento
UNIDAD: ml
I.  EQUIPO</t>
  </si>
  <si>
    <t>4.1.5</t>
  </si>
  <si>
    <t>MUNICIPIO LUGAR FECHA
Suministro e instalación de bajante de 2" IMC para acometida general en cable antifraude 2#6+1#6 AWG.
UNIDAD: ml
I.  EQUIPO</t>
  </si>
  <si>
    <t>4.1.6</t>
  </si>
  <si>
    <t>MUNICIPIO LUGAR FECHA
Suministro e instalación de punta captadora convencional ipo Frankin roscada a instalar en tuberia IMC 3/4%
UNIDAD: Und
I.  EQUIPO</t>
  </si>
  <si>
    <t>4.2.1</t>
  </si>
  <si>
    <t>MUNICIPIO LUGAR FECHA
Suministro e instalación de tuberia IMC de 3/4" x 1.5m para soportar puntas Franklin. Incluye soportes y todo lo necesario para su correcto funcionamiento.
UNIDAD: Und
I.  EQUIPO</t>
  </si>
  <si>
    <t>MUNICIPIO LUGAR FECHA
Suministro e instalación de alambron 8 mm a instalar en techo.
UNIDAD: ml
I.  EQUIPO</t>
  </si>
  <si>
    <t>4.2.2</t>
  </si>
  <si>
    <t>4.2.3</t>
  </si>
  <si>
    <t>MUNICIPIO LUGAR FECHA
Suministro e instalación de bajantes en cable de aluminio 1/0 AWG a instalar en tubería IMC 3/4".
UNIDAD:Und
I.  EQUIPO</t>
  </si>
  <si>
    <t>4.2.4</t>
  </si>
  <si>
    <t>4.2.5</t>
  </si>
  <si>
    <t>MUNICIPIO LUGAR FECHA
Suministro e instalación de soldadura exotérmica de 90gr.
UNIDAD:Und
I.  EQUIPO</t>
  </si>
  <si>
    <t>4.2.6</t>
  </si>
  <si>
    <t>4.2.7</t>
  </si>
  <si>
    <t>MUNICIPIO LUGAR FECHA
Suministro e instalación de caja de inspección 30x30cm.
UNIDAD:Und
I.  EQUIPO</t>
  </si>
  <si>
    <t>MUNICIPIO LUGAR FECHA
Suministro e insta cable de cobre desnudo 2/0 AWG a enterrar directamente.
UNIDAD:Und
I.  EQUIPO</t>
  </si>
  <si>
    <t>4.2.8</t>
  </si>
  <si>
    <t xml:space="preserve">
Proyector Led 200W-110/220V
</t>
  </si>
  <si>
    <t>Sección andamio</t>
  </si>
  <si>
    <t>MUNICIPIO LUGAR FECHA
Suministro e instalacion de caja para medidor. Incluye medidor bifasico y breaker
UNIDAD:Und
I.  EQUIPO</t>
  </si>
  <si>
    <t>MUNICIPIO LUGAR FECHA
Suministro e instalacion de tablero de control de alumbrado.UNIDAD:Und
I.  EQUIPO</t>
  </si>
  <si>
    <t>4.3.1</t>
  </si>
  <si>
    <t>4.4.1</t>
  </si>
  <si>
    <t>4.4.2</t>
  </si>
  <si>
    <t>MUNICIPIO LUGAR FECHA
Pintura antideslizante resistente al trafico peatonal y deportivo
UNIDAD:m2
I.  EQUIPO</t>
  </si>
  <si>
    <t>Cinta tirro</t>
  </si>
  <si>
    <t>Rollo</t>
  </si>
  <si>
    <t>Marco polifuncional para microfútbol y baloncesto en tubo galvanizado tipo pesado de 2" Y 1 1/2", tableros para baloncesto en acrílico según especificaciones técnicas; incluye anclaje, instalación y todo lo necesario para su correcto funcionamiento.</t>
  </si>
  <si>
    <t>REPUBLICA DE COLOMBIA</t>
  </si>
  <si>
    <t>ANALISIS A.I.U</t>
  </si>
  <si>
    <t>PRESUPUESTO OFICIAL COSTO DIRECTO DE OBRA</t>
  </si>
  <si>
    <t>ÍTEM</t>
  </si>
  <si>
    <t>DEDICACIÓN</t>
  </si>
  <si>
    <t>TIEMPO (meses)</t>
  </si>
  <si>
    <t>VR. UNIT.</t>
  </si>
  <si>
    <t>FACTOR PRESTACIONAL</t>
  </si>
  <si>
    <t>VR. PARCIAL</t>
  </si>
  <si>
    <t>A</t>
  </si>
  <si>
    <t>ADMINISTRACIÓN</t>
  </si>
  <si>
    <t>PERSONAL PROFESIONAL</t>
  </si>
  <si>
    <t>Director de Obra</t>
  </si>
  <si>
    <t>Ingeniero Residente de Obra</t>
  </si>
  <si>
    <t>IMPUESTOS</t>
  </si>
  <si>
    <t>GASTOS DE LEGALIZACION</t>
  </si>
  <si>
    <t>Polizas</t>
  </si>
  <si>
    <t>ADMINISTRACIÓN CENTRAL</t>
  </si>
  <si>
    <t>Alquiler Oficina</t>
  </si>
  <si>
    <t>B</t>
  </si>
  <si>
    <t>IMPREVISTOS</t>
  </si>
  <si>
    <t>C</t>
  </si>
  <si>
    <t>UTILIDAD</t>
  </si>
  <si>
    <t>A.I.U</t>
  </si>
  <si>
    <t>DEPARTAMENTO DEL HUILA
MUNICIPIO DE OPORAPA</t>
  </si>
  <si>
    <t>Registro fotográfico - informes</t>
  </si>
  <si>
    <t>Registro elaboración planos record</t>
  </si>
  <si>
    <t>TRAMITES ELECTRIFICADORA - CERTIFICADO RETIE Y/O RETILAP</t>
  </si>
  <si>
    <t>PRESUPUESTO GENERAL DE INTERVENTORÍA</t>
  </si>
  <si>
    <t>CONCEPTO</t>
  </si>
  <si>
    <t>SUELDO MES BASICO</t>
  </si>
  <si>
    <t>% DE DEDICACION</t>
  </si>
  <si>
    <t>FM %</t>
  </si>
  <si>
    <t>VALORES MES</t>
  </si>
  <si>
    <t>No MESES</t>
  </si>
  <si>
    <t>TOTAL PARCIAL</t>
  </si>
  <si>
    <t>DIRECTOR DE INTERVENTORÍA</t>
  </si>
  <si>
    <t>RESIDENTE DE INTERVENTORÍA</t>
  </si>
  <si>
    <t>SUBTOTAL COSTO PERSONAL PROFESIONAL</t>
  </si>
  <si>
    <t>PROFESIONAL TECNICO</t>
  </si>
  <si>
    <t>SUBTOTAL COSTO PERSONAL TECNICO</t>
  </si>
  <si>
    <t>OTROS COSTOS DIRECTOS</t>
  </si>
  <si>
    <t>VALOR UNITARIO</t>
  </si>
  <si>
    <t>VALOR TOTAL</t>
  </si>
  <si>
    <t>IVA 19%</t>
  </si>
  <si>
    <t>VALOR  TOTAL  DE LA INTERVENTORIA</t>
  </si>
  <si>
    <t>REPUBLICA DE COLOMBIA
DEPARTAMENTO DEL HUILA
MUNICIPIO DE OPORAPA</t>
  </si>
  <si>
    <t>INTERVENTORÍA 9%</t>
  </si>
  <si>
    <t>INTERVENTORÍA 7%</t>
  </si>
  <si>
    <t>MEMORIA DE CANTIDADES DE OBRA</t>
  </si>
  <si>
    <t>OBJETO</t>
  </si>
  <si>
    <t>MUNICIPIO</t>
  </si>
  <si>
    <t>DEPARTAMENTO</t>
  </si>
  <si>
    <t>HUILA</t>
  </si>
  <si>
    <t>MEMORIAS DE CANTIDADES DE OBRA GENERAL</t>
  </si>
  <si>
    <t>ACTIVIDAD</t>
  </si>
  <si>
    <t>DIMENSIONES</t>
  </si>
  <si>
    <t>BARRA Nº</t>
  </si>
  <si>
    <t>PESO/ml - m2</t>
  </si>
  <si>
    <t>PESO</t>
  </si>
  <si>
    <t>L</t>
  </si>
  <si>
    <t>H</t>
  </si>
  <si>
    <t>CANT</t>
  </si>
  <si>
    <t>mts.</t>
  </si>
  <si>
    <t>Kg./ml - m2</t>
  </si>
  <si>
    <t>1.  PRELIMINARES</t>
  </si>
  <si>
    <t>1</t>
  </si>
  <si>
    <t>Localizacion y replanteo</t>
  </si>
  <si>
    <t>1.1</t>
  </si>
  <si>
    <t>Localizacion y Replanteo</t>
  </si>
  <si>
    <t>m2</t>
  </si>
  <si>
    <t>1.2</t>
  </si>
  <si>
    <t>Excavación manual en material común con retiro de sobrantes</t>
  </si>
  <si>
    <t>Excavacion zapatas</t>
  </si>
  <si>
    <t>Excavacion viga para estructura</t>
  </si>
  <si>
    <t>Excavacion cunetas</t>
  </si>
  <si>
    <t>descuento graderia</t>
  </si>
  <si>
    <t>Excavación Cajas de inspección</t>
  </si>
  <si>
    <t>Excavación Para tubería aguas lluvias</t>
  </si>
  <si>
    <t>excavacion cerramiento</t>
  </si>
  <si>
    <t>1.3</t>
  </si>
  <si>
    <t>Excavación mecanica  para explanación a todo factor</t>
  </si>
  <si>
    <t>1.3.1</t>
  </si>
  <si>
    <t>1.4</t>
  </si>
  <si>
    <t>Relleno con recebo compactado</t>
  </si>
  <si>
    <t>1.3.2</t>
  </si>
  <si>
    <t>1.4.1</t>
  </si>
  <si>
    <t>Relleno zapatas</t>
  </si>
  <si>
    <t>1.4.2</t>
  </si>
  <si>
    <t>Relleno Viga para estructura</t>
  </si>
  <si>
    <t>1.4.4</t>
  </si>
  <si>
    <t>relleno cunetas</t>
  </si>
  <si>
    <t>1.4.5</t>
  </si>
  <si>
    <t>Relleno cajas de inspección</t>
  </si>
  <si>
    <t>1.4.6</t>
  </si>
  <si>
    <t>Relleno Para tubería aguas lluvias</t>
  </si>
  <si>
    <t>relleno andenes perimetrales</t>
  </si>
  <si>
    <t>relleno cerramiento</t>
  </si>
  <si>
    <t>relleno plca poli</t>
  </si>
  <si>
    <t>1.5</t>
  </si>
  <si>
    <t>1.5.2</t>
  </si>
  <si>
    <t>Demolición placa de juegos existente cimentacion</t>
  </si>
  <si>
    <t>1.6</t>
  </si>
  <si>
    <t>1.6.1</t>
  </si>
  <si>
    <t>1.7</t>
  </si>
  <si>
    <t>1.7.1</t>
  </si>
  <si>
    <t>2.  ESTRUCTURA EN CONCRETO</t>
  </si>
  <si>
    <t>2.1</t>
  </si>
  <si>
    <t>2.1.1</t>
  </si>
  <si>
    <t>2.2</t>
  </si>
  <si>
    <t xml:space="preserve">Piso en concreto de 3000 PSI, e=0.10 mts incluye malla electrosoldada </t>
  </si>
  <si>
    <t>2.2.1</t>
  </si>
  <si>
    <t>placa de piso polideportivo</t>
  </si>
  <si>
    <t>2.2.2</t>
  </si>
  <si>
    <t>circulacion</t>
  </si>
  <si>
    <t>descuento</t>
  </si>
  <si>
    <t>2.3</t>
  </si>
  <si>
    <t xml:space="preserve">Concreto Zapatas  de 3000 PSI </t>
  </si>
  <si>
    <t>2.3.1</t>
  </si>
  <si>
    <t>2.4</t>
  </si>
  <si>
    <t>2.4.1</t>
  </si>
  <si>
    <t>2.5</t>
  </si>
  <si>
    <t>2.5.1</t>
  </si>
  <si>
    <t>2.5.2</t>
  </si>
  <si>
    <t>2,6</t>
  </si>
  <si>
    <t>Cuneta A LL. en concreto de 3000 psi a=0.50 y e=0,10</t>
  </si>
  <si>
    <t>2,6,1</t>
  </si>
  <si>
    <t>2,7</t>
  </si>
  <si>
    <t>2,7,1</t>
  </si>
  <si>
    <t>kg</t>
  </si>
  <si>
    <t>2,7,2</t>
  </si>
  <si>
    <t>Acero de refuerzo Viga de cimentación</t>
  </si>
  <si>
    <t>2,7,3</t>
  </si>
  <si>
    <t>Acero Flejes Viga de cimentación</t>
  </si>
  <si>
    <t>2,7,4</t>
  </si>
  <si>
    <t>2,7,5</t>
  </si>
  <si>
    <t>2,7,6</t>
  </si>
  <si>
    <t>2,7,7</t>
  </si>
  <si>
    <t>Acero de refuerzo Viga Superior</t>
  </si>
  <si>
    <t>2,7,8</t>
  </si>
  <si>
    <t>Acero Flejes Viga Superior</t>
  </si>
  <si>
    <t>2,7,9</t>
  </si>
  <si>
    <t>2,7,10</t>
  </si>
  <si>
    <t>Desperdisio por corte y figurado</t>
  </si>
  <si>
    <t>2,8</t>
  </si>
  <si>
    <t>2,8,1</t>
  </si>
  <si>
    <t>2,9</t>
  </si>
  <si>
    <t>2,9,1</t>
  </si>
  <si>
    <t xml:space="preserve"> zapatas</t>
  </si>
  <si>
    <t>2,9,2</t>
  </si>
  <si>
    <t xml:space="preserve"> Viga para estructura</t>
  </si>
  <si>
    <t>2,10</t>
  </si>
  <si>
    <t>2,10,1</t>
  </si>
  <si>
    <t>2,11</t>
  </si>
  <si>
    <t>2,11,1</t>
  </si>
  <si>
    <t>3.  CONSTRUCCIÓN DE CUBIERTA Y CERRAMIENTO</t>
  </si>
  <si>
    <t>3.1</t>
  </si>
  <si>
    <t>3.1.1</t>
  </si>
  <si>
    <t>3,2</t>
  </si>
  <si>
    <t>3,2,1</t>
  </si>
  <si>
    <t>3,3</t>
  </si>
  <si>
    <t>3,3,1</t>
  </si>
  <si>
    <t>3,4</t>
  </si>
  <si>
    <t>Bajante aguas lluvias en PVC 4" incluye: Accesorios</t>
  </si>
  <si>
    <t>3,4,1</t>
  </si>
  <si>
    <t>3.9</t>
  </si>
  <si>
    <t>Cerramiento en malla eslabonada y tubo h= 2.20m, antepecho en ladrillo</t>
  </si>
  <si>
    <t>3.9.1</t>
  </si>
  <si>
    <t>3,5</t>
  </si>
  <si>
    <t>3,5,1</t>
  </si>
  <si>
    <t>4.  ILUMINACION POLIDEPORTIVO</t>
  </si>
  <si>
    <t>4,1</t>
  </si>
  <si>
    <t>ACOMETIDAS Y ALIMENTADORES EN BAJA TENSION</t>
  </si>
  <si>
    <t>4.1.1</t>
  </si>
  <si>
    <t>Suministro e instalación de circuito de iluminacion en 2#12+1#12T a instalar en tubería EMT y/o PVC 3/4". Incluye tubería, accesorios y todo lo necesario para su correcto funcionamiento.</t>
  </si>
  <si>
    <t>Suministro e instalación de salida para tomacorriente. Incluye tubería aparato y todo lo necesario para su correcto funcionamiento.</t>
  </si>
  <si>
    <t xml:space="preserve">Suministro e instalación de camaras de inspeccion  de 0,6x0,6 mts </t>
  </si>
  <si>
    <t xml:space="preserve">Suministro e instalación de camaras de inspeccion  de 0,4x0,4 mts </t>
  </si>
  <si>
    <t>Suministro e instalación de circuito alimentador en cable antifraude 2#6+1#6 AWG para tablero de distribución. Incluye tubería PVC DB 2", accesorios y todo lo necesario para su correcto funcionamiento.</t>
  </si>
  <si>
    <t>4,2</t>
  </si>
  <si>
    <t>Suministro e instalación de punta captadora convencional tipo Franklin roscada a instalar en tubería IMC 3/4".</t>
  </si>
  <si>
    <t>Suministro e instalación de tubería IMC de 3/4" x 1.5m para soportar puntas Franklin. Incluye soportes y todo lo necesario para su correcto funcionamiento.</t>
  </si>
  <si>
    <t>Suministro e instalación de bajantes en cable de aluminio 1/0 AWG a instalar en tubería  IMC 3/4".</t>
  </si>
  <si>
    <t>Suministro e instalación de soldadura exotérmica de 90gr.</t>
  </si>
  <si>
    <t>Suministro e instalación de caja de inspección 30x30cm.</t>
  </si>
  <si>
    <t>4,3</t>
  </si>
  <si>
    <t>Proyector Led 200W-110/220V</t>
  </si>
  <si>
    <t>4,4</t>
  </si>
  <si>
    <t xml:space="preserve">Suministro e instalacion de caja para medidor. Incluye medidor bifasico y breaker </t>
  </si>
  <si>
    <t>5.  CONSTRUCCIÓN DE CANCHA Y DEMARCACIÓN</t>
  </si>
  <si>
    <t>5,1</t>
  </si>
  <si>
    <t>5,1,1</t>
  </si>
  <si>
    <t>Zona de columnas</t>
  </si>
  <si>
    <t>Zona de vigas aéreas</t>
  </si>
  <si>
    <t>TAPAS</t>
  </si>
  <si>
    <t>5,2</t>
  </si>
  <si>
    <t>5,2,1</t>
  </si>
  <si>
    <t>Pintura muros</t>
  </si>
  <si>
    <t>5,3</t>
  </si>
  <si>
    <t>5,3,1</t>
  </si>
  <si>
    <t>Pintura sobre placa</t>
  </si>
  <si>
    <t>5,4</t>
  </si>
  <si>
    <t>5,4,1</t>
  </si>
  <si>
    <t>SEC DE PLANEACION</t>
  </si>
  <si>
    <t>Vo.Bo. ALEJANDRO PARRA COLLAZOS</t>
  </si>
  <si>
    <t>VoBo.  ALEJANDRO PARRA COLLAZOS</t>
  </si>
  <si>
    <t xml:space="preserve"> ALEJANDRO PARRA COLLAZOS</t>
  </si>
  <si>
    <t>VoBo. ALEJANDRO PARRA COLLAZOS</t>
  </si>
  <si>
    <r>
      <rPr>
        <b/>
        <sz val="8"/>
        <rFont val="Arial"/>
        <family val="2"/>
      </rPr>
      <t xml:space="preserve">Vo.Bo. ALEJANDRO PARRA COLLAZOS
</t>
    </r>
    <r>
      <rPr>
        <b/>
        <sz val="8"/>
        <rFont val="Arial MT"/>
        <family val="2"/>
      </rPr>
      <t>SECRETARIO DE PLANEACION</t>
    </r>
  </si>
  <si>
    <t>Vo.Bo. ALEJANDRO PARRA COLLAZOS
SECRETARIO DE PLANEACION</t>
  </si>
  <si>
    <r>
      <t>Vo.Bo. ALEJANDRO PARRA COLLAZOS</t>
    </r>
    <r>
      <rPr>
        <b/>
        <sz val="8"/>
        <rFont val="Arial MT"/>
        <family val="2"/>
      </rPr>
      <t xml:space="preserve">
SEC DE PLANEACION</t>
    </r>
  </si>
  <si>
    <t>Vo.Bo. ALEJANDRO PARRA COLLAZOS
SEC DE PLANEACION</t>
  </si>
  <si>
    <r>
      <rPr>
        <b/>
        <sz val="10"/>
        <rFont val="Arial"/>
        <family val="2"/>
      </rPr>
      <t xml:space="preserve">Vo.Bo. ALEJANDRO PARRA COLLAZOS
</t>
    </r>
    <r>
      <rPr>
        <b/>
        <sz val="10"/>
        <rFont val="Arial MT"/>
        <family val="2"/>
      </rPr>
      <t>SEC DE PLANEACION</t>
    </r>
  </si>
  <si>
    <r>
      <rPr>
        <b/>
        <sz val="10"/>
        <color rgb="FF000000"/>
        <rFont val="Times New Roman"/>
        <family val="1"/>
      </rPr>
      <t>Vo.Bo. ALEJANDRO PARRA COLLAZOS</t>
    </r>
    <r>
      <rPr>
        <sz val="10"/>
        <color rgb="FF000000"/>
        <rFont val="Times New Roman"/>
        <family val="1"/>
      </rPr>
      <t xml:space="preserve">
SEC DE PLANEACION</t>
    </r>
  </si>
  <si>
    <r>
      <rPr>
        <b/>
        <sz val="10"/>
        <color rgb="FF000000"/>
        <rFont val="Times New Roman"/>
        <family val="1"/>
      </rPr>
      <t>JOSÉ DAVID VARGAS  ARIAS</t>
    </r>
    <r>
      <rPr>
        <sz val="10"/>
        <color rgb="FF000000"/>
        <rFont val="Times New Roman"/>
        <family val="1"/>
      </rPr>
      <t xml:space="preserve">
INGENIERO CIVIL</t>
    </r>
  </si>
  <si>
    <t>Caja  de   inspección de 0,80*0,80, en concreto</t>
  </si>
  <si>
    <t>Concreto pobre de 2000 PSI para limpieza e=0.10 mts.</t>
  </si>
  <si>
    <t>Concreto ciclópeo, 60% en concreto de 2500 PSI,  y 40% en piedra cerramiento</t>
  </si>
  <si>
    <t>revisar los metros de canal Vs planos</t>
  </si>
  <si>
    <t>revisar los metros de cerramiento Vs planos</t>
  </si>
  <si>
    <t>AJUSTAR LOS PESOS DE CADA VARILLA</t>
  </si>
  <si>
    <t>Suministro e instalación de salida para tomacorriente. Incluye tubería aparato y todo lo necesario para su cortecto funcionamiento.</t>
  </si>
  <si>
    <t>Suministro e instalación de camaras de inspeccion de 0,6x0,6 mts para sistema eléctrico en concreto de 2500 PSI</t>
  </si>
  <si>
    <t>Suministro e instalación de tuberia IMC de 3/4" x 1.5m para soportar puntas Franklin. Incluye soportes y todo lo necesario para su correcto funcionamiento.</t>
  </si>
  <si>
    <t>2.3.2</t>
  </si>
  <si>
    <t>2.3.3</t>
  </si>
  <si>
    <t>1.4.3</t>
  </si>
  <si>
    <t>1.4.7</t>
  </si>
  <si>
    <t>1.4.8</t>
  </si>
  <si>
    <t>1.4.9</t>
  </si>
  <si>
    <t>1.4.10</t>
  </si>
  <si>
    <t>Columna de 0.35*0,40 cms, en concreto de 3000 PSI</t>
  </si>
  <si>
    <t>Viga de amarre Intermedia de 0.30*0.40 cms, en concreto de 3000 PSI</t>
  </si>
  <si>
    <t>2,9,3</t>
  </si>
  <si>
    <t>2,9,4</t>
  </si>
  <si>
    <t>Concreto ciclópeo, 60% en concreto de 2500 PSI, y 40% en piedra, para cerramiento</t>
  </si>
  <si>
    <t>Concreto ciclópeo, 60% en concreto de 2500 PSI,  y 40% en piedra, para cerramiento</t>
  </si>
  <si>
    <t>Suministro e instalación de anclajes de canalón, compuesto por platina metálica de 30x45 e-3/8 ángulo de fijación a canal de 4"x1/4" L=0,25 m, 4 pernos de anclaje de 01/2 long= 0,10m, según diseño.</t>
  </si>
  <si>
    <t>Suministro e Instalación de canalón metálico de acero estructural con 3/16" de espesor (según diseño), una mano de pintura 3 en 1.</t>
  </si>
  <si>
    <t>III. TRANSPORTE</t>
  </si>
  <si>
    <t>I.  EQUIPO</t>
  </si>
  <si>
    <t>Viga de cimiento de 0.40*0.40 m, en concreto de 3000 PSI</t>
  </si>
  <si>
    <t>Viga de cimiento de 0.40*0.40 m.</t>
  </si>
  <si>
    <t>MUNICIPIO LUGAR FECHA
Viga de cimiento de 0.40*0.40 m, en concreto de 3000 PSI  UNIDAD: M3
I.  EQUIPO</t>
  </si>
  <si>
    <t>MUNICIPIO LUGAR FECHA
Columna de 0.35*,40 cms, en concreto de
3000 PSI  UNIDAD: M3
I.  EQUIPO</t>
  </si>
  <si>
    <t>MUNICIPIO LUGAR FECHA
Viga de amarre Intermedia de 0.30*0.40 cms, en concreto de 3000 PSI  UNIDAD: M3
I.  EQUIPO</t>
  </si>
  <si>
    <t>Sub-total</t>
  </si>
  <si>
    <t>Precio Unit.</t>
  </si>
  <si>
    <t>Tapa en Madera Plástica de 50x70 cm</t>
  </si>
  <si>
    <t>MUNICIPIO LUGAR FECHA
Cuneta A. LL. en concreto de 3000 psi a= 0.50 mt. Incluye: tapa en madera plástica UNIDAD: Ml
I.  EQUIPO</t>
  </si>
  <si>
    <t>Cuneta A. LL. en concreto de 3000 psi a= 0.50 mt. Incluye: tapa en madera plástica</t>
  </si>
  <si>
    <t xml:space="preserve">
IV. MANO DE OBRA</t>
  </si>
  <si>
    <t>MUNICIPIO LUGAR FECHA
Concreto ciclópeo, 60% en concreto de
2000 PSI, y 40% en piedra.
UNIDAD: m3
I.  EQUIPO</t>
  </si>
  <si>
    <t>MUNICIPIO LUGAR FECHA
Suministro e Instalación de canalón metálico de acero estructural con 3/16" de espesor (según diseño), una mano de pintura 3 en 1.
UNIDAD: Und
I.  EQUIPO</t>
  </si>
  <si>
    <t>MI</t>
  </si>
  <si>
    <t>Cinta Bandy</t>
  </si>
  <si>
    <r>
      <rPr>
        <sz val="8"/>
        <rFont val="Arial MT"/>
      </rPr>
      <t>ABRAZADERA       METALICA       3/4’
DOBLE ALA + ANCLAJE</t>
    </r>
  </si>
  <si>
    <r>
      <rPr>
        <sz val="8"/>
        <rFont val="Arial MT"/>
      </rPr>
      <t>CONECTOR           AL-AL           PARA
APANTALLAMIENTO</t>
    </r>
  </si>
  <si>
    <r>
      <rPr>
        <sz val="8"/>
        <rFont val="Arial MT"/>
      </rPr>
      <t>CONECTOR           AL-CU          PAG
APANTALLAMIENTO</t>
    </r>
  </si>
  <si>
    <r>
      <rPr>
        <sz val="8"/>
        <rFont val="Arial MT"/>
      </rPr>
      <t>CONDUCTOR   ACSR  No.  1/0  AWG
POR MT.</t>
    </r>
  </si>
  <si>
    <t>camaras   de   inspeccion   CS  274  de 0,4x0,4  mtrs,  marco  en  angulo  de  1 1/2"x1 1/2"x3/16"  y tapa  en platina de 1 1/2"x3/16" y varilla de 3/8"</t>
  </si>
  <si>
    <t>Herramienta menor</t>
  </si>
  <si>
    <r>
      <rPr>
        <sz val="8"/>
        <rFont val="Arial MT"/>
        <family val="2"/>
      </rPr>
      <t>Tarifa</t>
    </r>
    <r>
      <rPr>
        <sz val="8"/>
        <rFont val="Arial MT"/>
      </rPr>
      <t>/Dia</t>
    </r>
  </si>
  <si>
    <t>Tarifa/Dia</t>
  </si>
  <si>
    <t>TRANSPORTE CEMENTO</t>
  </si>
  <si>
    <t>TOTAL AIU DEL 30%</t>
  </si>
  <si>
    <t>COTIZACIÓN 1</t>
  </si>
  <si>
    <t>COTIZACIÓN 2</t>
  </si>
  <si>
    <t>COTIZACIÓN 3</t>
  </si>
  <si>
    <t>II. TRANSPORTE</t>
  </si>
  <si>
    <t>Tabla burra 0.03x0.3x3.0 mts</t>
  </si>
  <si>
    <t>Malla electrosoldada 6mm</t>
  </si>
  <si>
    <t>Vara de clavo de 6 mts</t>
  </si>
  <si>
    <t>Kgr.</t>
  </si>
  <si>
    <t>Alambre negro No 18</t>
  </si>
  <si>
    <t>piedra media zonga</t>
  </si>
  <si>
    <t>Un</t>
  </si>
  <si>
    <t>platina metálica de 30x45 e=3/8"</t>
  </si>
  <si>
    <t>angulo de Fijación a canal 4' x1/4''
L=0,25 m</t>
  </si>
  <si>
    <t>Pernos anclaje de 1/2"</t>
  </si>
  <si>
    <t>Canalón metálico  de 3/16"</t>
  </si>
  <si>
    <t>Tubo PVC 4" A.LL</t>
  </si>
  <si>
    <t>TUBO GALVANIZADO DE 1/2" X 3</t>
  </si>
  <si>
    <t>Tapa y marco en ángulo de 3/16" DE
60*60 cm</t>
  </si>
  <si>
    <t>Placa EH</t>
  </si>
  <si>
    <t>Tapa y marco en ángulo de 3/16" DE
40“40 cm</t>
  </si>
  <si>
    <t>SOPORTE SNAP PLASTICO PARA
ALAMBRON</t>
  </si>
  <si>
    <t>CONECTOR AL-AL PARA APANTALLAMIENTO</t>
  </si>
  <si>
    <t>CONECTOR AL-CU PAG APANTALLAMIENTO</t>
  </si>
  <si>
    <t>ABRAZADERA METALICA  3/4’ DOBLE ALA + ANCLAJE</t>
  </si>
  <si>
    <t>CONTADOR  BIFASICO ELECTRONICO 5(1000) A 208/120 V</t>
  </si>
  <si>
    <t>CONTADOR  BIFASICO
ELECTRONICO 5(1000) A 208/120 V</t>
  </si>
  <si>
    <t>CABLE DE COBRE DESNUDO 2/0 AWG</t>
  </si>
  <si>
    <t>PINTURA PARA CANCHAS ANTIDESLIZANTE</t>
  </si>
  <si>
    <t>ÍTEMS</t>
  </si>
  <si>
    <t>PROMEDIO</t>
  </si>
  <si>
    <t>ESTUDIO DE MERCADO</t>
  </si>
  <si>
    <r>
      <t>SE REALIZA EL ESTUDIO DE MERCADO, PRESENTANDO 3 COTIZACIONES; 1 FERREAGRÍCOLA CENTRAL NIT. 83,245,691-3 DEL MUNICIPIO DE ÍQUIRA; 2 MATDISCOL NIT. 900.489.040-9 DE LA CIUDAD DE NEIVA Y 3 INVERSIONES RODRIGUEZ CAMPO S.A.S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0"/>
        <color rgb="FF000000"/>
        <rFont val="Times New Roman"/>
        <family val="1"/>
      </rPr>
      <t>NIT. 901.741.535-6 DE NEIVA HUILA , LOS CUALES SE ANEXAN AL PRESENTE ESTUDIO DE MERCADO</t>
    </r>
  </si>
  <si>
    <r>
      <rPr>
        <b/>
        <sz val="13"/>
        <rFont val="Calibri"/>
        <family val="2"/>
        <scheme val="minor"/>
      </rPr>
      <t>Nota:</t>
    </r>
    <r>
      <rPr>
        <sz val="13"/>
        <rFont val="Calibri"/>
        <family val="2"/>
        <scheme val="minor"/>
      </rPr>
      <t xml:space="preserve"> Para el càlculo del valor final de cada uno de los items la entidad estimó pertinente escoger el promedio de las cotizaciones presentadas, la cual se ajusta a la disponibildad de recursos de las entidades a financiar el proyecto</t>
    </r>
  </si>
  <si>
    <t>Acero de refuerzo zapatas 2,30</t>
  </si>
  <si>
    <t>Acero de refuerzo zapatas 2,40</t>
  </si>
  <si>
    <t>Acero de refuerzo zapatas  2,50</t>
  </si>
  <si>
    <t>Acero de refuerzo columna a3, a4, b3, b4</t>
  </si>
  <si>
    <t>Acero de refuerzo columna a1, a2, b1, b2</t>
  </si>
  <si>
    <t>fleje  a3, a4, b3,b4</t>
  </si>
  <si>
    <t>fleje  a1, a2, b1,b2</t>
  </si>
  <si>
    <t>Acero de refuerzo columna a5,  b5</t>
  </si>
  <si>
    <t>fleje  a5, b5</t>
  </si>
  <si>
    <t>Acero de refuerzo columna a6,  b6</t>
  </si>
  <si>
    <t>fleje  a6, b6</t>
  </si>
  <si>
    <t>2,7,11</t>
  </si>
  <si>
    <t>2,7,12</t>
  </si>
  <si>
    <t>2,7,13</t>
  </si>
  <si>
    <t>2,7,14</t>
  </si>
  <si>
    <t>2,7,15</t>
  </si>
  <si>
    <t>2,7,16</t>
  </si>
  <si>
    <t>2,7,17</t>
  </si>
  <si>
    <t>2,7,18</t>
  </si>
  <si>
    <t>2,7,19</t>
  </si>
  <si>
    <t>2,7,20</t>
  </si>
  <si>
    <t>2,7,21</t>
  </si>
  <si>
    <t>2,7,22</t>
  </si>
  <si>
    <t>2,7,23</t>
  </si>
  <si>
    <t>2,7,24</t>
  </si>
  <si>
    <t>2,7,25</t>
  </si>
  <si>
    <t>2,7,26</t>
  </si>
  <si>
    <t>2,7,27</t>
  </si>
  <si>
    <t>2,7,28</t>
  </si>
  <si>
    <t>2,7,29</t>
  </si>
  <si>
    <t>2,7,30</t>
  </si>
  <si>
    <t>2,7,31</t>
  </si>
  <si>
    <t>2,7,32</t>
  </si>
  <si>
    <t>2,7,33</t>
  </si>
  <si>
    <t>2,7,34</t>
  </si>
  <si>
    <t>2,7,35</t>
  </si>
  <si>
    <t>2,7,36</t>
  </si>
  <si>
    <t>2,7,37</t>
  </si>
  <si>
    <t>2,7,38</t>
  </si>
  <si>
    <t>2,7,39</t>
  </si>
  <si>
    <t>2,7,40</t>
  </si>
  <si>
    <t>un</t>
  </si>
  <si>
    <t>Concreto 2500 psi</t>
  </si>
  <si>
    <t>Viga de cimiento en concreto de 3000 PSI</t>
  </si>
  <si>
    <t>Columna en concreto de 3000 PSI</t>
  </si>
  <si>
    <t>Viga aerea en concreto de 3000 PSI</t>
  </si>
  <si>
    <t>CONSTRUCCION, ADECUACION Y MEJORAMIENTO DEL POLIDEPORTIVO EN LA VEREDA EL CARMEN 
AREA RURAL DEL MUNICIPIO DE OPORAPA HUILA</t>
  </si>
  <si>
    <t>Estampilla Pro-desarrollo</t>
  </si>
  <si>
    <t>abrasadera metalica</t>
  </si>
  <si>
    <t>Estampilla Pro-cultura</t>
  </si>
  <si>
    <t>Tasa Pro Deporte y recreacion</t>
  </si>
  <si>
    <t>Estampilla Pro Desarrollo de la universidad Surcolombiana</t>
  </si>
  <si>
    <t xml:space="preserve">ADMINISTRACION </t>
  </si>
  <si>
    <t xml:space="preserve">UTILIDAD </t>
  </si>
  <si>
    <t>ANGULO DE 3/16/" X 1/4"</t>
  </si>
  <si>
    <t xml:space="preserve">SISTEMA DE GESTION:  MODELO INTEGRADO DE PLANEACIÓN Y GESTIÓN - MIPG </t>
  </si>
  <si>
    <t>Código</t>
  </si>
  <si>
    <t>DIH-CGID-F95</t>
  </si>
  <si>
    <t>Versión:</t>
  </si>
  <si>
    <t>Fecha de Aprobación:</t>
  </si>
  <si>
    <t xml:space="preserve">MEMORIAS DE CANTIDADES DE OBRA </t>
  </si>
  <si>
    <t>No. CONTRATO:</t>
  </si>
  <si>
    <t>LOCALIZACION:</t>
  </si>
  <si>
    <t>PERIODO COMPRENDIDO:</t>
  </si>
  <si>
    <t>Memorias de CALCULO Acta Parcial No.:</t>
  </si>
  <si>
    <t>CAPÍTULO:</t>
  </si>
  <si>
    <t>PROCEDIMIENTO PARA CALCULO</t>
  </si>
  <si>
    <t>DESCRIPCION Y/O UBICACIÓN</t>
  </si>
  <si>
    <t>LARGO    (m)</t>
  </si>
  <si>
    <t>ANCHO      (m)</t>
  </si>
  <si>
    <t>ALTURA (y/o) ESPESOR prom. (m)</t>
  </si>
  <si>
    <t>N° ELEMENTOS</t>
  </si>
  <si>
    <t xml:space="preserve">Medida                        Total </t>
  </si>
  <si>
    <t xml:space="preserve"> ESQUEMAS:</t>
  </si>
  <si>
    <t>Localización y Replanteo Total</t>
  </si>
  <si>
    <t>Observaciones:</t>
  </si>
  <si>
    <r>
      <t xml:space="preserve">NOTA: </t>
    </r>
    <r>
      <rPr>
        <sz val="12"/>
        <color theme="1"/>
        <rFont val="Arial"/>
        <family val="2"/>
      </rPr>
      <t>Las cantidades y la calidad de las obras consignadas en la presenta acta, son netamente responsabilidad del contratista e interventor quienes las cuantificaron y constataron en el terreno.</t>
    </r>
  </si>
  <si>
    <t>PROYECTO  Ing. JOSE DAVID VARGAS ARIAS</t>
  </si>
  <si>
    <t>RESIDENTE DE OBRA</t>
  </si>
  <si>
    <t>ING CIVL</t>
  </si>
  <si>
    <t>Excavacion zapatas (A1 - B1 - A6 - B6)</t>
  </si>
  <si>
    <t>Excavacion zapatas (A4 - B4 - A5 - B5)</t>
  </si>
  <si>
    <t>Excavacion zapatas (A2 - B2 - A3 - B3)</t>
  </si>
  <si>
    <t>Excavacion cerramiento</t>
  </si>
  <si>
    <t>Excavación Mecánica para Explanación Andenes</t>
  </si>
  <si>
    <t>Excavación Mecánica para Explanación zona de polideportivo</t>
  </si>
  <si>
    <t>Relleno con recebo compactado PROCTOR PM 95%</t>
  </si>
  <si>
    <t>Relleno zapatas (A1 - B1 - A6 - B6)</t>
  </si>
  <si>
    <t>Relleno zapatas (A4 - B4 - A5 - B5)</t>
  </si>
  <si>
    <t>Relleno zapatas (A2 - B2 - A3 - B3)</t>
  </si>
  <si>
    <t>Relleno cunetas</t>
  </si>
  <si>
    <t>Relleno andenes perimetrales</t>
  </si>
  <si>
    <t>Relleno cerramiento</t>
  </si>
  <si>
    <t>Relleno placa polideportivo</t>
  </si>
  <si>
    <t>Relleno mejoramiento zapata (A1 - B1 - A6 - B6)</t>
  </si>
  <si>
    <t>Relleno mejoramiento zapata (A4 - B4 - A5 - B5)</t>
  </si>
  <si>
    <t>Relleno mejoramiento zapata (A2 - B2 - A3 - B3)</t>
  </si>
  <si>
    <t>Demolición de Placa de Juego Existente</t>
  </si>
  <si>
    <t>Desmonte de malla Eslabonada</t>
  </si>
  <si>
    <t>Placa de Piso Polideportivo</t>
  </si>
  <si>
    <t>Placa de Circulación</t>
  </si>
  <si>
    <t>Descuento</t>
  </si>
  <si>
    <r>
      <t xml:space="preserve">Concreto Zapatas 3000 PSI </t>
    </r>
    <r>
      <rPr>
        <b/>
        <sz val="14"/>
        <rFont val="Arial"/>
        <family val="2"/>
      </rPr>
      <t>(A1 - B1 - A6 - B6)</t>
    </r>
  </si>
  <si>
    <r>
      <t xml:space="preserve">Concreto Zapatas 3000 PSI </t>
    </r>
    <r>
      <rPr>
        <b/>
        <sz val="14"/>
        <rFont val="Arial"/>
        <family val="2"/>
      </rPr>
      <t>(A4 - B4 - A5 - B5)</t>
    </r>
  </si>
  <si>
    <r>
      <t xml:space="preserve">Concreto Zapatas 3000 PSI </t>
    </r>
    <r>
      <rPr>
        <b/>
        <sz val="14"/>
        <rFont val="Arial"/>
        <family val="2"/>
      </rPr>
      <t>(A2 - B2 - A3 - B3)</t>
    </r>
  </si>
  <si>
    <t>Viga de amarre Intermedia en concreto de 3000 PSI</t>
  </si>
  <si>
    <t>Acero de Refuerzo 60.000 y 37.000 PSI</t>
  </si>
  <si>
    <t>Acero de refuerzo Zapatas de 2,30</t>
  </si>
  <si>
    <t>Acero de refuerzo Zapatas de 2,40</t>
  </si>
  <si>
    <t>Acero de refuerzo Zapatas de 2.50</t>
  </si>
  <si>
    <t>Acero de refuerzo columna A3, A4, B3, B4</t>
  </si>
  <si>
    <t>fleje A3, A4, B3,B4</t>
  </si>
  <si>
    <t>Acero de refuerzo columna A1, A2, B1, B2</t>
  </si>
  <si>
    <t>fleje A1, A2, B1, B2</t>
  </si>
  <si>
    <t>Acero de refuerzo columna A5, B5</t>
  </si>
  <si>
    <t>fleje A5, B5</t>
  </si>
  <si>
    <t>Acero de refuerzo columna A6, B6</t>
  </si>
  <si>
    <t>fleje A6, B6</t>
  </si>
  <si>
    <t>Acero de refuerzo Viga Aérea</t>
  </si>
  <si>
    <t>DIH-CGID-F22</t>
  </si>
  <si>
    <t xml:space="preserve"> 25/03/2023 </t>
  </si>
  <si>
    <t>Ø  varilla</t>
  </si>
  <si>
    <t>No. de Barras</t>
  </si>
  <si>
    <t>Long.</t>
  </si>
  <si>
    <t>Peso (kg/m)</t>
  </si>
  <si>
    <t>Peso Total (Kg)</t>
  </si>
  <si>
    <t>Acero de refuerzo zapatas (A1 - B1 - A6 - B6)</t>
  </si>
  <si>
    <t>No. 5</t>
  </si>
  <si>
    <t>Acero de refuerzo zapatas (A4 - B4 - A5 - B5)</t>
  </si>
  <si>
    <t>No. 3</t>
  </si>
  <si>
    <t>No. 6</t>
  </si>
  <si>
    <t>No.4</t>
  </si>
  <si>
    <t>No.5</t>
  </si>
  <si>
    <t>No.3</t>
  </si>
  <si>
    <t>No.6</t>
  </si>
  <si>
    <t>No. 4</t>
  </si>
  <si>
    <t>Desperdisio por corte y figurado (5%)</t>
  </si>
  <si>
    <r>
      <t xml:space="preserve">Zapatas </t>
    </r>
    <r>
      <rPr>
        <b/>
        <sz val="14"/>
        <rFont val="Arial"/>
        <family val="2"/>
      </rPr>
      <t>(A1 - B1 - A6 - B6)</t>
    </r>
  </si>
  <si>
    <r>
      <t xml:space="preserve">Zapatas </t>
    </r>
    <r>
      <rPr>
        <b/>
        <sz val="14"/>
        <rFont val="Arial"/>
        <family val="2"/>
      </rPr>
      <t>(A4 - B4 - A5 - B5)</t>
    </r>
  </si>
  <si>
    <t>Viga de cimentación</t>
  </si>
  <si>
    <t>CONSTRUCCIÓN DE CUBIERTA Y CERRAMIENTO</t>
  </si>
  <si>
    <t>El ancho de la cubierta (16,55m) se tiene en cuenta una flecha del 20% (19,86 m)</t>
  </si>
  <si>
    <t>ILUMINACION DE POLIDEPORTIVO</t>
  </si>
  <si>
    <t>CONSTRUCCIÓN DE CANCHA Y DEMARCACIÓN</t>
  </si>
  <si>
    <t>Graniplast en Columnas</t>
  </si>
  <si>
    <t>Graniplast en Viga Aérea</t>
  </si>
  <si>
    <t>Graniplast en TAPAS</t>
  </si>
  <si>
    <t>Pintura en Muros</t>
  </si>
  <si>
    <t>Pintura Antideslizante resistente al trafico peatonal y polideportivo</t>
  </si>
  <si>
    <t>Pintura sobre Placa</t>
  </si>
  <si>
    <t>FACTOR PRESTACIONAL PARA EL SECTOR DE LA CONSTRUCCIÓN AÑO 2026</t>
  </si>
  <si>
    <t>Demolición de piso en concreto. Incluye Retiro</t>
  </si>
  <si>
    <t>Acero de refuerzo 60.000 PSI</t>
  </si>
  <si>
    <t>Caja de inspección de 0,80*0,80 m en concreto de 3000 PSI para sistema de agua lluvias</t>
  </si>
  <si>
    <t>PGIO (PMA, SST,PMT)</t>
  </si>
  <si>
    <r>
      <t>$M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>-Km</t>
    </r>
  </si>
  <si>
    <t>Tonelada</t>
  </si>
  <si>
    <t>Unitario</t>
  </si>
  <si>
    <t>Und.-Km</t>
  </si>
  <si>
    <r>
      <t>Volqueta</t>
    </r>
    <r>
      <rPr>
        <sz val="8.5"/>
        <rFont val="Arial MT"/>
      </rPr>
      <t xml:space="preserve"> 6m3</t>
    </r>
    <r>
      <rPr>
        <sz val="8.5"/>
        <rFont val="Arial MT"/>
        <family val="2"/>
      </rPr>
      <t xml:space="preserve"> </t>
    </r>
  </si>
  <si>
    <t xml:space="preserve">Volqueta 6m3 </t>
  </si>
  <si>
    <t>MATERIAL</t>
  </si>
  <si>
    <t>VR UNITARIO</t>
  </si>
  <si>
    <t>IVA (19%)</t>
  </si>
  <si>
    <t>VR TOTAL</t>
  </si>
  <si>
    <t>BASE GRANULAR</t>
  </si>
  <si>
    <t>SUBBASE GRANULAR</t>
  </si>
  <si>
    <t>GRAVILLA 3/4</t>
  </si>
  <si>
    <t>RECEBO</t>
  </si>
  <si>
    <t>PIEDRA</t>
  </si>
  <si>
    <t xml:space="preserve">ARENA FINA </t>
  </si>
  <si>
    <t>Volqueta 6m3</t>
  </si>
  <si>
    <t>MUNICIPIO LUGAR FECHA
Retiro postes existentes  UNIDAD: Und
I.  EQUIPO</t>
  </si>
  <si>
    <t>MUNICIPIO LUGAR FECHA
Desmonte de malla eslabonada  UNIDAD: M2
I.  EQUIPO</t>
  </si>
  <si>
    <t>Volqueta</t>
  </si>
  <si>
    <r>
      <t>Malla electrosoldada</t>
    </r>
    <r>
      <rPr>
        <sz val="8"/>
        <rFont val="Arial MT"/>
      </rPr>
      <t xml:space="preserve"> 6mm</t>
    </r>
    <r>
      <rPr>
        <sz val="8"/>
        <rFont val="Arial MT"/>
        <family val="2"/>
      </rPr>
      <t xml:space="preserve">, Huecos: 15x15 </t>
    </r>
  </si>
  <si>
    <t>CINTA DE ACERO INOXIDABLE
BANDIT DE 5/8" X MT</t>
  </si>
  <si>
    <t>MUNICIPIO LUGAR FECHA
Graniplast aplicado en muros o superficies receptoras de la aplicación
UNIDAD:M2
I.  EQUIPO</t>
  </si>
  <si>
    <t>PINTURA PARA CANCHAS
ANTIDESLIZANTE</t>
  </si>
  <si>
    <t>TRANSPORTE CEMENTO (Tonelada)</t>
  </si>
  <si>
    <t xml:space="preserve">TRANSPORTE ARENA </t>
  </si>
  <si>
    <t>TRANSPORTE TRITURADO</t>
  </si>
  <si>
    <t xml:space="preserve">TRANSPORTE TRITURADO </t>
  </si>
  <si>
    <t>SST</t>
  </si>
  <si>
    <t>PMT</t>
  </si>
  <si>
    <t>unitario</t>
  </si>
  <si>
    <t>total</t>
  </si>
  <si>
    <t xml:space="preserve">Concreto pobre de 2000 PSI para limpieza </t>
  </si>
  <si>
    <t>79,18 m2</t>
  </si>
  <si>
    <t>MUNICIPIO LUGAR FECHA
Concreto pobre de 2000 PSI para limpieza
UNIDAD: m3
I.  EQUIPO</t>
  </si>
  <si>
    <t>Placa en concreto de 3000 PSI, e=0.10 mts incluye malla electrosoldada 6mm; Huecos 15x15 cm</t>
  </si>
  <si>
    <t>MUNICIPIO LUGAR FECHA
Placa en concreto de 3000 PSI, e=0.10 mts incluye malla electrosoldada 6mm; Huecos 15x15 cm  UNIDAD: M2
I.  EQUIPO</t>
  </si>
  <si>
    <t>MUNICIPIO LUGAR FECHA
Acero de refuerzo 60.000 PSI UNIDAD: Kg
I.  EQUIPO</t>
  </si>
  <si>
    <t>MUNICIPIO LUGAR FECHA
Caja de inspección de 0,80*0,80 m en concreto de 3000 PSI para sistema de agua lluvias UNIDAD: Und
I.  EQUIPO</t>
  </si>
  <si>
    <t>Pintura Koraza</t>
  </si>
  <si>
    <t>MUNICIPIO LUGAR FECHA
Pintura para columnas tipo Koraza
UNIDAD:M2
I.  EQUIPO</t>
  </si>
  <si>
    <t>Pintura para columnas tipo Koraza</t>
  </si>
  <si>
    <t xml:space="preserve">Suministro e instalación de tableros acrílicos. Incluye: Aro, malla, tornillos y todo lo necesario para su correcto funcionamiento </t>
  </si>
  <si>
    <t>Suministro y aplicación de pintura en esmalte para portería existente</t>
  </si>
  <si>
    <t>MUNICIPIO LUGAR FECHA
Suministro e instalación de tableros acrílicos. Incluye: Aro, malla, tornillos y todo lo necesario para su correcto funcionamiento
UNIDAD:Und
I.  EQUIPO</t>
  </si>
  <si>
    <t>Tablero De Baloncesto En Acrílico 120cm X 180cm</t>
  </si>
  <si>
    <t>Aro De Baloncesto Basketball Metálico Reglamentario</t>
  </si>
  <si>
    <t xml:space="preserve">Malla para Aro de baloncesto </t>
  </si>
  <si>
    <t>Pernos de 5/16" con tuercas y arandelas</t>
  </si>
  <si>
    <t>Lija para Hierro</t>
  </si>
  <si>
    <t>MUNICIPIO LUGAR FECHA
Suministro y aplicación de pintura en esmalte para portería existente
UNIDAD:M
I.  EQUIPO</t>
  </si>
  <si>
    <t>Parales verticales</t>
  </si>
  <si>
    <t>Travesaño superior</t>
  </si>
  <si>
    <t>Apoyos Diagonales</t>
  </si>
  <si>
    <t>Diagonales inferiores baloncesto</t>
  </si>
  <si>
    <t xml:space="preserve">Diagonales superiores Baloncesto </t>
  </si>
  <si>
    <t>Marco tablero</t>
  </si>
  <si>
    <t>Parales Piso</t>
  </si>
  <si>
    <t>Apoyos sobre Diagonales</t>
  </si>
  <si>
    <t>Refuerzos marco</t>
  </si>
  <si>
    <t>CERTIFICADO RETIE</t>
  </si>
  <si>
    <t>CERTIFICADO RETILAP</t>
  </si>
  <si>
    <t>MALLA ESLABONADA GALV. CAL. 10</t>
  </si>
  <si>
    <t>Cerramiento en malla eslabonada Calibre 10 con rombos de 2" , ángulo de 3/16"X1/4" y tubo galvanizado de 2"  h= 3.0m, antepecho en ladrillo a la vista de h=0.40m, pedestal en concreto de 3000 PSI de 0.20x0.20m, viga cinta de 0.10x0.12m y viga de cimiento de ,25x,25 incluye acero incluye acero 1/2 y estribos en 3/8"</t>
  </si>
  <si>
    <t>MUNICIPIO LUGAR FECHA
Cerramiento en malla eslabonada Calibre 10 con rombos de 2" , ángulo de 3/16"X1/4" y tubo galvanizado de 2"  h= 3.0m, antepecho en ladrillo a la vista de h=0.40m, pedestal en concreto de 3000 PSI de 0.20x0.20m, viga cinta de 0.10x0.12m y viga de cimiento de ,25x,25 incluye acero incluye acero 1/2 y estribos en 3/8"
UNIDAD: Und
I.  EQUIPO</t>
  </si>
  <si>
    <t>Cerramiento en malla eslabonada Calibre 10 con rombos de 2" , ángulo de 3/16"X1/4" y tubo galvanizado de 2"  h= 3.0m, antepecho en ladrillo a la vista de h=0.40m, pedestal en concreto de 3000 PSI de 0.20x0.20m, viga cinta de 0.10x0.12m y viga de cimiento de ,25x,25 incluye acero incluye acero 1/2 y estribos en 3/8</t>
  </si>
  <si>
    <t>FEBRERO DE 2026</t>
  </si>
  <si>
    <t>Excavación mecanica para explanación a todo factor. Incluye Retiro</t>
  </si>
  <si>
    <t xml:space="preserve">MUNICIPIO LUGAR FECHA
Excavación mecanica para explanación a todo factor. Incluye Retiro  UNIDAD: M3
</t>
  </si>
  <si>
    <t>Und-Km</t>
  </si>
  <si>
    <t>Transporte de piedra</t>
  </si>
  <si>
    <t>Relleno en recebo compactado PM 95%</t>
  </si>
  <si>
    <t>Suministro e instalación de tuberia PVC de 6" sanitaria incluye accesorios.</t>
  </si>
  <si>
    <t>homecenter</t>
  </si>
  <si>
    <t xml:space="preserve">Excavación manual en material común con retiro de sobrantes. </t>
  </si>
  <si>
    <t>MUNICIPIO LUGAR FECHA
Excavación manual en material común con retiro de sobrantes UNIDAD: M3
I.  EQUIPO</t>
  </si>
  <si>
    <t>reica</t>
  </si>
  <si>
    <t>colocar gaceta y otros</t>
  </si>
  <si>
    <t>Especialista en estructuras</t>
  </si>
  <si>
    <t>Secretaria</t>
  </si>
  <si>
    <t>Almacenista</t>
  </si>
  <si>
    <t>PERSONAL AUXILIAR</t>
  </si>
  <si>
    <t>Auxiliar contable</t>
  </si>
  <si>
    <t>Ensayos de laboratorios (Toma, Trasporte y Rotura)</t>
  </si>
  <si>
    <t>Alquiler de vehículo (incluye Conductor y combustible)</t>
  </si>
  <si>
    <t>Gastos de mobiliario, papeleria, fotocopias, comunicaciones etc</t>
  </si>
  <si>
    <t>Pasta o textura para aplicación de graniplast</t>
  </si>
  <si>
    <t>Cubierta autoportante en lámina de acero cal 22</t>
  </si>
  <si>
    <t>Platinas, tornillos y demas elementos para instalacion</t>
  </si>
  <si>
    <t>% TOTAL</t>
  </si>
  <si>
    <t>APORTE EMPLEADOR</t>
  </si>
  <si>
    <t>APORTE EMPLEADO</t>
  </si>
  <si>
    <t>V/UNITARIO DÍA</t>
  </si>
  <si>
    <t>V/PARCIAL</t>
  </si>
  <si>
    <t>AYUDANTE</t>
  </si>
  <si>
    <t>Salario mínimo legal año 2026</t>
  </si>
  <si>
    <t>Auxilio de transporte año 2026</t>
  </si>
  <si>
    <t>Salario Diario Ayudante</t>
  </si>
  <si>
    <t>PRESTACIONES SOCIALES:</t>
  </si>
  <si>
    <t>Subsidio de Transporte</t>
  </si>
  <si>
    <t>Cesantías</t>
  </si>
  <si>
    <t>Intereses Cesantías</t>
  </si>
  <si>
    <t>Prima Legal</t>
  </si>
  <si>
    <t>Pensiones</t>
  </si>
  <si>
    <t>Riesgo Profesionales R5</t>
  </si>
  <si>
    <t>SUB TOTAL</t>
  </si>
  <si>
    <t>APORTES PARAFISCALES</t>
  </si>
  <si>
    <t>Cajas de compensación Familiar</t>
  </si>
  <si>
    <t>FIC</t>
  </si>
  <si>
    <t>SUBTOTAL</t>
  </si>
  <si>
    <t>OTROS</t>
  </si>
  <si>
    <t>Vestido de labor C.S.T. Art.230 Mod. Ley 11/84 art.7</t>
  </si>
  <si>
    <t>Hora/Hombre</t>
  </si>
  <si>
    <t>COSTO DE PRESTACIONES SOCIALES Y APORTES OBREROS DE CONSTRUCCIÓN</t>
  </si>
  <si>
    <t>1 S.M.M.L.V.</t>
  </si>
  <si>
    <t>&gt;  A 1 S.M.M.L.V. Y &lt;= A 2 S.M.M.L.V.</t>
  </si>
  <si>
    <t>2 Salario mínimo legal año 2026</t>
  </si>
  <si>
    <t>1,5 Salario mínimo legal año 2026</t>
  </si>
  <si>
    <t>TRABAJADOR &gt;  A 1 S.M.M.L.V. Y &lt;= A 2 S.M.M.L.V.</t>
  </si>
  <si>
    <t>Contibución de Obra Pública</t>
  </si>
  <si>
    <t>Costos de bienes y servicios</t>
  </si>
  <si>
    <t>Publicación en gaceta</t>
  </si>
  <si>
    <t xml:space="preserve">Tasa Pro deporte y Recreación </t>
  </si>
  <si>
    <t>Estampilla Pro Desarrollo de la Universidad Surcolombiana</t>
  </si>
  <si>
    <t>Costos de Bienes y servicios</t>
  </si>
  <si>
    <t>Reteiva</t>
  </si>
  <si>
    <t>GASTOS OFICINA DEL CONSULTOR</t>
  </si>
  <si>
    <t>Arriendo de oficina y servicios público</t>
  </si>
  <si>
    <t>Papelería y útiles de oficina</t>
  </si>
  <si>
    <t>Edición y elaboración de informes</t>
  </si>
  <si>
    <t>Fotocopias</t>
  </si>
  <si>
    <t>ESPECIALISTA EN ESTRUCTURAS</t>
  </si>
  <si>
    <t>Ensayos de Resistencia concreto  (Toma, Trasporte y Rotura)</t>
  </si>
  <si>
    <t>DESGLOSE FACTOR MULTIPLICADOR</t>
  </si>
  <si>
    <t>SUBTOTAL  FM</t>
  </si>
  <si>
    <t>MUNICIPIO   :</t>
  </si>
  <si>
    <t>LUGAR          :</t>
  </si>
  <si>
    <t>EL CARMEN</t>
  </si>
  <si>
    <t>FECHA         :</t>
  </si>
  <si>
    <t>PARTICIPACION</t>
  </si>
  <si>
    <t>DURACION</t>
  </si>
  <si>
    <t>ETAPA PRECONTRACTUAL</t>
  </si>
  <si>
    <t>SEMANAS (MILES DE PESOS)</t>
  </si>
  <si>
    <t>semanas</t>
  </si>
  <si>
    <t>FLUJO</t>
  </si>
  <si>
    <t>CONSTRUCCIÓN DE ESTRUCTURA EN CONCRETO</t>
  </si>
  <si>
    <t>CONSTRUCCIÓN DE CUBIERTA</t>
  </si>
  <si>
    <t>CANCHAS Y DEMARCACON</t>
  </si>
  <si>
    <t>COSTO DIRECTO</t>
  </si>
  <si>
    <t>ACUMU</t>
  </si>
  <si>
    <t>A.I.U. (30%)</t>
  </si>
  <si>
    <t>COSTO OBRA</t>
  </si>
  <si>
    <t>INTERVENTORÍA (7.0%)</t>
  </si>
  <si>
    <t>Vo.Bo.  ALEJANDRO PARRA COLLAZOS</t>
  </si>
  <si>
    <t>|</t>
  </si>
  <si>
    <t>ESTRUCTURA EN CONCRETO</t>
  </si>
  <si>
    <t>ESTRUCTURA METÁLICA</t>
  </si>
  <si>
    <t>CUBIERTA</t>
  </si>
  <si>
    <t>CONSTRUCCIÓN  DE GRADERÍA L= 15 Mts</t>
  </si>
  <si>
    <t>6</t>
  </si>
  <si>
    <t>ILUMINACIÓN POLIDEPORTIVO</t>
  </si>
  <si>
    <t>COSTOS DIRECTOS</t>
  </si>
  <si>
    <t>A.I.U. 25%</t>
  </si>
  <si>
    <t>ETAPA DE LIQUIDACIÓN</t>
  </si>
  <si>
    <t>ARCOS</t>
  </si>
  <si>
    <t>JESAN</t>
  </si>
  <si>
    <t>SEC DE PLANEACIÓN</t>
  </si>
  <si>
    <t>Compactador manual Vibratorio (Cang</t>
  </si>
  <si>
    <t>Pintura para canchas antideslizante</t>
  </si>
  <si>
    <t>MUNICIPIO LUGAR FECHA
Demarcación de cancha multiple
UNIDAD:ML
I.  EQUIPO</t>
  </si>
  <si>
    <t>Equipo de pintura y compresor</t>
  </si>
  <si>
    <t>Hidrolavadora</t>
  </si>
  <si>
    <t>PRESUPUESTO INDERHUILA</t>
  </si>
  <si>
    <t>PRESUPUESTO MUNICIPIO</t>
  </si>
  <si>
    <t>ADMINISTRACION</t>
  </si>
  <si>
    <t>PRECIO TOTAL UNITARIO</t>
  </si>
  <si>
    <t>MAYO DE 2026</t>
  </si>
  <si>
    <r>
      <rPr>
        <b/>
        <sz val="12"/>
        <rFont val="Arial"/>
        <family val="2"/>
      </rPr>
      <t xml:space="preserve">ANALISIS DE PRECIOS UNITARIOS
</t>
    </r>
    <r>
      <rPr>
        <sz val="8"/>
        <rFont val="Arial MT"/>
        <family val="2"/>
      </rPr>
      <t>OPORAPA
VDA EL CARMEN MAYO DE 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</si>
</sst>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8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"/>
    <numFmt numFmtId="165" formatCode="\$\ 0"/>
    <numFmt numFmtId="166" formatCode="\$\ #,##0"/>
    <numFmt numFmtId="167" formatCode="0.000"/>
    <numFmt numFmtId="168" formatCode="0.000000000"/>
    <numFmt numFmtId="169" formatCode="\$\ #,##0.00"/>
    <numFmt numFmtId="170" formatCode="0.0000"/>
    <numFmt numFmtId="171" formatCode="\$\ 0.00"/>
    <numFmt numFmtId="172" formatCode="[$$-240A]\ #,##0"/>
    <numFmt numFmtId="173" formatCode="_-&quot;$&quot;\ * #,##0_-;\-&quot;$&quot;\ * #,##0_-;_-&quot;$&quot;\ * &quot;-&quot;??_-;_-@_-"/>
    <numFmt numFmtId="174" formatCode="0.0%"/>
    <numFmt numFmtId="175" formatCode="&quot;$&quot;\ #,##0"/>
    <numFmt numFmtId="176" formatCode="_(&quot;$&quot;\ * #,##0.00_);_(&quot;$&quot;\ * \(#,##0.00\);_(&quot;$&quot;\ * &quot;-&quot;??_);_(@_)"/>
    <numFmt numFmtId="177" formatCode="_([$$-240A]\ * #,##0.00_);_([$$-240A]\ * \(#,##0.00\);_([$$-240A]\ * &quot;-&quot;??_);_(@_)"/>
    <numFmt numFmtId="178" formatCode="_-[$$-240A]\ * #,##0.0000000_-;\-[$$-240A]\ * #,##0.0000000_-;_-[$$-240A]\ * &quot;-&quot;??_-;_-@_-"/>
    <numFmt numFmtId="179" formatCode="_(* #,##0.00_);_(* \(#,##0.00\);_(* &quot;-&quot;??_);_(@_)"/>
    <numFmt numFmtId="180" formatCode="_-[$$-240A]\ * #,##0.00_-;\-[$$-240A]\ * #,##0.00_-;_-[$$-240A]\ * &quot;-&quot;??_-;_-@_-"/>
    <numFmt numFmtId="181" formatCode="\$\ #,##0.000"/>
    <numFmt numFmtId="182" formatCode="&quot;$&quot;\ #,##0.00"/>
    <numFmt numFmtId="183" formatCode="_-* #,##0.00\ &quot;€&quot;_-;\-* #,##0.00\ &quot;€&quot;_-;_-* &quot;-&quot;??\ &quot;€&quot;_-;_-@_-"/>
    <numFmt numFmtId="184" formatCode="_([$$-240A]\ * #,##0.0_);_([$$-240A]\ * \(#,##0.0\);_([$$-240A]\ * &quot;-&quot;??_);_(@_)"/>
    <numFmt numFmtId="185" formatCode="_ * #,##0.00_ ;_ * \-#,##0.00_ ;_ * &quot;-&quot;??_ ;_ @_ "/>
    <numFmt numFmtId="186" formatCode="[$-F800]dddd\,\ mmmm\ dd\,\ yyyy"/>
    <numFmt numFmtId="187" formatCode="_ * #,##0.0000_ ;_ * \-#,##0.0000_ ;_ * &quot;-&quot;??_ ;_ @_ "/>
    <numFmt numFmtId="188" formatCode="_ * #,##0.0_ ;_ * \-#,##0.0_ ;_ * &quot;-&quot;??_ ;_ @_ "/>
    <numFmt numFmtId="189" formatCode="_(&quot;$&quot;\ * #,##0.00_);_(&quot;$&quot;\ * \(#,##0.00\);_(&quot;$&quot;\ * &quot;-&quot;_);_(@_)"/>
    <numFmt numFmtId="190" formatCode="&quot;$&quot;\ #,##0_);[Red]\(&quot;$&quot;\ #,##0\)"/>
    <numFmt numFmtId="191" formatCode="0.0000000000000%"/>
    <numFmt numFmtId="192" formatCode="_-&quot;$&quot;\ * #,##0.000_-;\-&quot;$&quot;\ * #,##0.000_-;_-&quot;$&quot;\ * &quot;-&quot;??_-;_-@_-"/>
    <numFmt numFmtId="193" formatCode="#,##0.000"/>
    <numFmt numFmtId="194" formatCode="_(&quot;$&quot;\ * #,##0_);_(&quot;$&quot;\ * \(#,##0\);_(&quot;$&quot;\ * &quot;-&quot;_);_(@_)"/>
    <numFmt numFmtId="195" formatCode="_-&quot;$&quot;\ * #,##0.0_-;\-&quot;$&quot;\ * #,##0.0_-;_-&quot;$&quot;\ * &quot;-&quot;??_-;_-@_-"/>
    <numFmt numFmtId="196" formatCode="0.000%"/>
    <numFmt numFmtId="197" formatCode="0.0000%"/>
    <numFmt numFmtId="198" formatCode="_ * #,##0_ ;_ * \-#,##0_ ;_ * &quot;-&quot;??_ ;_ @_ "/>
  </numFmts>
  <fonts count="153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Arial MT"/>
      <family val="2"/>
    </font>
    <font>
      <sz val="8"/>
      <name val="Arial MT"/>
    </font>
    <font>
      <sz val="8.5"/>
      <name val="Arial MT"/>
    </font>
    <font>
      <sz val="9.5"/>
      <name val="Arial MT"/>
    </font>
    <font>
      <sz val="7.5"/>
      <name val="Arial MT"/>
    </font>
    <font>
      <sz val="9"/>
      <name val="Arial MT"/>
    </font>
    <font>
      <sz val="7.5"/>
      <color rgb="FF000000"/>
      <name val="Arial MT"/>
      <family val="2"/>
    </font>
    <font>
      <sz val="10"/>
      <name val="Arial MT"/>
    </font>
    <font>
      <sz val="7"/>
      <name val="Arial MT"/>
    </font>
    <font>
      <sz val="8.5"/>
      <name val="Times New Roman"/>
      <family val="1"/>
    </font>
    <font>
      <sz val="8.5"/>
      <color rgb="FF000000"/>
      <name val="Times New Roman"/>
      <family val="2"/>
    </font>
    <font>
      <b/>
      <sz val="11.5"/>
      <name val="Arial"/>
      <family val="2"/>
    </font>
    <font>
      <b/>
      <sz val="8"/>
      <name val="Arial"/>
      <family val="2"/>
    </font>
    <font>
      <sz val="7.5"/>
      <color rgb="FF000000"/>
      <name val="Cambria"/>
      <family val="2"/>
    </font>
    <font>
      <sz val="8"/>
      <name val="Cambria"/>
      <family val="1"/>
    </font>
    <font>
      <sz val="8"/>
      <color rgb="FF000000"/>
      <name val="Cambria"/>
      <family val="2"/>
    </font>
    <font>
      <sz val="9.5"/>
      <name val="Cambria"/>
      <family val="1"/>
    </font>
    <font>
      <sz val="7.5"/>
      <name val="Cambria"/>
      <family val="1"/>
    </font>
    <font>
      <sz val="8"/>
      <name val="Times New Roman"/>
      <family val="1"/>
    </font>
    <font>
      <b/>
      <sz val="7"/>
      <name val="Cambria"/>
      <family val="1"/>
    </font>
    <font>
      <sz val="7.5"/>
      <color rgb="FF000000"/>
      <name val="Trebuchet MS"/>
      <family val="2"/>
    </font>
    <font>
      <b/>
      <sz val="8"/>
      <name val="Cambria"/>
      <family val="1"/>
    </font>
    <font>
      <sz val="7"/>
      <color rgb="FF000000"/>
      <name val="Arial MT"/>
      <family val="2"/>
    </font>
    <font>
      <sz val="10"/>
      <name val="Cambria"/>
      <family val="1"/>
    </font>
    <font>
      <sz val="8"/>
      <color rgb="FF000000"/>
      <name val="Consolas"/>
      <family val="2"/>
    </font>
    <font>
      <sz val="8"/>
      <name val="Arial MT"/>
      <family val="2"/>
    </font>
    <font>
      <b/>
      <sz val="12"/>
      <name val="Arial"/>
      <family val="2"/>
    </font>
    <font>
      <sz val="9.5"/>
      <name val="Arial MT"/>
      <family val="2"/>
    </font>
    <font>
      <sz val="8.5"/>
      <name val="Arial MT"/>
      <family val="2"/>
    </font>
    <font>
      <sz val="7.5"/>
      <name val="Arial MT"/>
      <family val="2"/>
    </font>
    <font>
      <sz val="9"/>
      <name val="Arial MT"/>
      <family val="2"/>
    </font>
    <font>
      <sz val="10"/>
      <name val="Arial MT"/>
      <family val="2"/>
    </font>
    <font>
      <sz val="7"/>
      <name val="Arial MT"/>
      <family val="2"/>
    </font>
    <font>
      <b/>
      <sz val="7.5"/>
      <name val="Arial"/>
      <family val="2"/>
    </font>
    <font>
      <u/>
      <sz val="7.5"/>
      <name val="Arial MT"/>
      <family val="2"/>
    </font>
    <font>
      <sz val="9"/>
      <name val="Cambria"/>
      <family val="1"/>
    </font>
    <font>
      <sz val="10"/>
      <name val="Times New Roman"/>
      <family val="1"/>
    </font>
    <font>
      <vertAlign val="subscript"/>
      <sz val="8"/>
      <name val="Arial MT"/>
      <family val="2"/>
    </font>
    <font>
      <sz val="10"/>
      <color rgb="FF000000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sz val="10"/>
      <name val="Arial"/>
      <family val="2"/>
    </font>
    <font>
      <b/>
      <sz val="10"/>
      <name val="Times New Roman"/>
      <family val="1"/>
    </font>
    <font>
      <b/>
      <sz val="10"/>
      <color theme="0"/>
      <name val="Times New Roman"/>
      <family val="1"/>
    </font>
    <font>
      <b/>
      <sz val="10"/>
      <color theme="1"/>
      <name val="Times New Roman"/>
      <family val="1"/>
    </font>
    <font>
      <sz val="10"/>
      <color theme="0"/>
      <name val="Times New Roman"/>
      <family val="1"/>
    </font>
    <font>
      <sz val="10"/>
      <name val="Geneva"/>
    </font>
    <font>
      <sz val="10"/>
      <color theme="1"/>
      <name val="Calibri"/>
      <family val="2"/>
      <scheme val="minor"/>
    </font>
    <font>
      <b/>
      <sz val="11"/>
      <name val="Times New Roman"/>
      <family val="1"/>
    </font>
    <font>
      <sz val="10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color indexed="8"/>
      <name val="Calibri"/>
      <family val="2"/>
    </font>
    <font>
      <sz val="8"/>
      <name val="Arial"/>
      <family val="2"/>
      <charset val="1"/>
    </font>
    <font>
      <sz val="10"/>
      <name val="Arial"/>
      <family val="2"/>
      <charset val="1"/>
    </font>
    <font>
      <sz val="8"/>
      <name val="Times New Roman"/>
      <family val="2"/>
      <charset val="204"/>
    </font>
    <font>
      <sz val="7.5"/>
      <name val="Times New Roman"/>
      <family val="2"/>
      <charset val="204"/>
    </font>
    <font>
      <b/>
      <sz val="7.5"/>
      <name val="Arial MT"/>
    </font>
    <font>
      <b/>
      <sz val="8"/>
      <name val="Arial MT"/>
    </font>
    <font>
      <sz val="11"/>
      <color indexed="8"/>
      <name val="Calibri"/>
      <family val="2"/>
    </font>
    <font>
      <vertAlign val="superscript"/>
      <sz val="10"/>
      <name val="Times New Roman"/>
      <family val="1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Times New Roman"/>
      <family val="1"/>
    </font>
    <font>
      <b/>
      <sz val="12"/>
      <name val="Times New Roman"/>
      <family val="1"/>
    </font>
    <font>
      <sz val="10"/>
      <name val="Times New Roman"/>
      <family val="2"/>
      <charset val="204"/>
    </font>
    <font>
      <sz val="8"/>
      <color rgb="FF000000"/>
      <name val="Times New Roman"/>
      <family val="1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11"/>
      <name val="Times New Roman"/>
      <family val="1"/>
    </font>
    <font>
      <b/>
      <sz val="8"/>
      <name val="Arial MT"/>
      <family val="2"/>
    </font>
    <font>
      <b/>
      <sz val="8"/>
      <name val="Times New Roman"/>
      <family val="2"/>
      <charset val="204"/>
    </font>
    <font>
      <b/>
      <sz val="10"/>
      <name val="Arial"/>
      <family val="2"/>
    </font>
    <font>
      <b/>
      <sz val="14"/>
      <color indexed="9"/>
      <name val="Arial"/>
      <family val="2"/>
    </font>
    <font>
      <sz val="16"/>
      <name val="Arial"/>
      <family val="2"/>
    </font>
    <font>
      <sz val="10"/>
      <name val="ItalicC"/>
    </font>
    <font>
      <b/>
      <sz val="9"/>
      <name val="Arial"/>
      <family val="2"/>
    </font>
    <font>
      <sz val="9"/>
      <name val="Arial"/>
      <family val="2"/>
    </font>
    <font>
      <b/>
      <sz val="11"/>
      <color indexed="9"/>
      <name val="Arial"/>
      <family val="2"/>
    </font>
    <font>
      <sz val="11"/>
      <name val="Arial"/>
      <family val="2"/>
    </font>
    <font>
      <sz val="11"/>
      <name val="Calibri"/>
      <family val="2"/>
      <scheme val="minor"/>
    </font>
    <font>
      <b/>
      <sz val="8"/>
      <color rgb="FF000000"/>
      <name val="Times New Roman"/>
      <family val="1"/>
    </font>
    <font>
      <b/>
      <sz val="10"/>
      <name val="Times New Roman"/>
      <family val="2"/>
    </font>
    <font>
      <b/>
      <sz val="10"/>
      <name val="Arial MT"/>
      <family val="2"/>
    </font>
    <font>
      <b/>
      <sz val="10"/>
      <name val="Calibri"/>
      <family val="2"/>
      <scheme val="minor"/>
    </font>
    <font>
      <b/>
      <sz val="10"/>
      <color rgb="FFFF0000"/>
      <name val="Arial"/>
      <family val="2"/>
    </font>
    <font>
      <sz val="8"/>
      <color rgb="FF000000"/>
      <name val="Arial mt"/>
    </font>
    <font>
      <sz val="8"/>
      <color rgb="FF000000"/>
      <name val="Arial"/>
      <family val="2"/>
    </font>
    <font>
      <sz val="11"/>
      <color theme="0"/>
      <name val="Calibri"/>
      <family val="2"/>
      <scheme val="minor"/>
    </font>
    <font>
      <b/>
      <sz val="16"/>
      <color rgb="FF000000"/>
      <name val="Times New Roman"/>
      <family val="1"/>
    </font>
    <font>
      <b/>
      <sz val="14"/>
      <color rgb="FF000000"/>
      <name val="Times New Roman"/>
      <family val="1"/>
    </font>
    <font>
      <sz val="13"/>
      <name val="Calibri"/>
      <family val="2"/>
      <scheme val="minor"/>
    </font>
    <font>
      <b/>
      <sz val="13"/>
      <name val="Calibri"/>
      <family val="2"/>
      <scheme val="minor"/>
    </font>
    <font>
      <b/>
      <sz val="20"/>
      <name val="Arial"/>
      <family val="2"/>
    </font>
    <font>
      <b/>
      <sz val="15"/>
      <name val="Arial"/>
      <family val="2"/>
    </font>
    <font>
      <b/>
      <sz val="14"/>
      <color theme="0" tint="-0.34998626667073579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4"/>
      <color rgb="FFFF0000"/>
      <name val="Arial"/>
      <family val="2"/>
    </font>
    <font>
      <sz val="14"/>
      <name val="Arial"/>
      <family val="2"/>
    </font>
    <font>
      <b/>
      <sz val="14"/>
      <color indexed="8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9"/>
      <color rgb="FF000000"/>
      <name val="Times New Roman"/>
      <family val="1"/>
    </font>
    <font>
      <b/>
      <sz val="11"/>
      <name val="Calibri"/>
      <family val="2"/>
      <scheme val="minor"/>
    </font>
    <font>
      <sz val="8"/>
      <color rgb="FF000000"/>
      <name val="Cambria"/>
      <family val="1"/>
      <scheme val="major"/>
    </font>
    <font>
      <sz val="10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9"/>
      <name val="Times New Roman"/>
      <family val="1"/>
    </font>
    <font>
      <sz val="18"/>
      <name val="Arial"/>
      <family val="2"/>
    </font>
    <font>
      <b/>
      <sz val="18"/>
      <name val="Bradley Hand ITC"/>
      <family val="4"/>
    </font>
    <font>
      <b/>
      <sz val="26"/>
      <name val="Arial"/>
      <family val="2"/>
    </font>
    <font>
      <b/>
      <sz val="19"/>
      <name val="Arial Rounded MT Bold"/>
      <family val="2"/>
    </font>
    <font>
      <b/>
      <sz val="12"/>
      <name val="Arial Rounded MT Bold"/>
      <family val="2"/>
    </font>
    <font>
      <b/>
      <sz val="10"/>
      <name val="Arial Rounded MT Bold"/>
      <family val="2"/>
    </font>
    <font>
      <b/>
      <sz val="8"/>
      <name val="Arial Rounded MT Bold"/>
      <family val="2"/>
    </font>
    <font>
      <b/>
      <sz val="9"/>
      <name val="Arial Rounded MT Bold"/>
      <family val="2"/>
    </font>
    <font>
      <b/>
      <sz val="11"/>
      <name val="Arial"/>
      <family val="2"/>
    </font>
    <font>
      <sz val="8"/>
      <name val="Arial"/>
      <family val="2"/>
    </font>
    <font>
      <sz val="12"/>
      <name val="Arial"/>
      <family val="2"/>
    </font>
    <font>
      <sz val="11"/>
      <color indexed="8"/>
      <name val="Forte"/>
      <family val="4"/>
    </font>
    <font>
      <b/>
      <sz val="7"/>
      <color indexed="8"/>
      <name val="Century Gothic"/>
      <family val="2"/>
    </font>
    <font>
      <sz val="10"/>
      <color rgb="FF000000"/>
      <name val="Arial mt"/>
    </font>
    <font>
      <sz val="10"/>
      <color rgb="FF000000"/>
      <name val="Arial MT"/>
      <family val="2"/>
    </font>
    <font>
      <sz val="10"/>
      <color rgb="FF000000"/>
      <name val="Arial"/>
      <family val="2"/>
    </font>
    <font>
      <sz val="10"/>
      <color rgb="FF000000"/>
      <name val="Cambria"/>
      <family val="2"/>
    </font>
  </fonts>
  <fills count="2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rgb="FF00B0F0"/>
        <bgColor indexed="64"/>
      </patternFill>
    </fill>
  </fills>
  <borders count="19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theme="1"/>
      </right>
      <top style="medium">
        <color indexed="64"/>
      </top>
      <bottom/>
      <diagonal/>
    </border>
    <border>
      <left style="medium">
        <color theme="1"/>
      </left>
      <right style="medium">
        <color theme="1"/>
      </right>
      <top style="medium">
        <color indexed="64"/>
      </top>
      <bottom/>
      <diagonal/>
    </border>
    <border>
      <left style="medium">
        <color theme="1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64"/>
      </left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indexed="64"/>
      </right>
      <top/>
      <bottom style="medium">
        <color theme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0"/>
      </bottom>
      <diagonal/>
    </border>
    <border>
      <left/>
      <right/>
      <top style="thin">
        <color indexed="60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  <border>
      <left style="medium">
        <color theme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 style="medium">
        <color theme="1"/>
      </top>
      <bottom style="thin">
        <color theme="1"/>
      </bottom>
      <diagonal/>
    </border>
    <border>
      <left/>
      <right/>
      <top style="medium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medium">
        <color theme="1"/>
      </bottom>
      <diagonal/>
    </border>
    <border>
      <left/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/>
      <top style="thin">
        <color theme="1"/>
      </top>
      <bottom style="medium">
        <color theme="1"/>
      </bottom>
      <diagonal/>
    </border>
    <border>
      <left/>
      <right style="thin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/>
      <top/>
      <bottom style="medium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medium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medium">
        <color theme="1"/>
      </right>
      <top style="medium">
        <color indexed="64"/>
      </top>
      <bottom/>
      <diagonal/>
    </border>
    <border>
      <left style="medium">
        <color indexed="64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indexed="64"/>
      </right>
      <top style="medium">
        <color theme="1"/>
      </top>
      <bottom style="medium">
        <color theme="1"/>
      </bottom>
      <diagonal/>
    </border>
    <border>
      <left style="medium">
        <color indexed="64"/>
      </left>
      <right style="thin">
        <color theme="1"/>
      </right>
      <top/>
      <bottom style="thin">
        <color theme="1"/>
      </bottom>
      <diagonal/>
    </border>
    <border>
      <left/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/>
      <top style="thin">
        <color theme="1"/>
      </top>
      <bottom style="medium">
        <color theme="1"/>
      </bottom>
      <diagonal/>
    </border>
    <border>
      <left/>
      <right style="medium">
        <color indexed="64"/>
      </right>
      <top style="thin">
        <color theme="1"/>
      </top>
      <bottom style="medium">
        <color theme="1"/>
      </bottom>
      <diagonal/>
    </border>
    <border>
      <left style="medium">
        <color indexed="64"/>
      </left>
      <right/>
      <top style="medium">
        <color theme="1"/>
      </top>
      <bottom style="thin">
        <color theme="1"/>
      </bottom>
      <diagonal/>
    </border>
    <border>
      <left/>
      <right style="medium">
        <color indexed="64"/>
      </right>
      <top style="medium">
        <color theme="1"/>
      </top>
      <bottom style="thin">
        <color theme="1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</borders>
  <cellStyleXfs count="43">
    <xf numFmtId="0" fontId="0" fillId="0" borderId="0"/>
    <xf numFmtId="44" fontId="57" fillId="0" borderId="0" applyFont="0" applyFill="0" applyBorder="0" applyAlignment="0" applyProtection="0"/>
    <xf numFmtId="9" fontId="57" fillId="0" borderId="0" applyFont="0" applyFill="0" applyBorder="0" applyAlignment="0" applyProtection="0"/>
    <xf numFmtId="0" fontId="18" fillId="0" borderId="0"/>
    <xf numFmtId="172" fontId="18" fillId="0" borderId="0"/>
    <xf numFmtId="4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8" fillId="0" borderId="0"/>
    <xf numFmtId="0" fontId="62" fillId="0" borderId="0"/>
    <xf numFmtId="0" fontId="67" fillId="0" borderId="0"/>
    <xf numFmtId="0" fontId="68" fillId="0" borderId="0"/>
    <xf numFmtId="0" fontId="18" fillId="0" borderId="0"/>
    <xf numFmtId="176" fontId="18" fillId="0" borderId="0" applyFont="0" applyFill="0" applyBorder="0" applyAlignment="0" applyProtection="0"/>
    <xf numFmtId="0" fontId="68" fillId="0" borderId="0"/>
    <xf numFmtId="0" fontId="62" fillId="0" borderId="0"/>
    <xf numFmtId="179" fontId="73" fillId="0" borderId="0" applyFont="0" applyFill="0" applyBorder="0" applyAlignment="0" applyProtection="0"/>
    <xf numFmtId="0" fontId="62" fillId="0" borderId="0"/>
    <xf numFmtId="0" fontId="18" fillId="0" borderId="0"/>
    <xf numFmtId="183" fontId="80" fillId="0" borderId="0" applyFont="0" applyFill="0" applyBorder="0" applyAlignment="0" applyProtection="0"/>
    <xf numFmtId="0" fontId="17" fillId="0" borderId="0"/>
    <xf numFmtId="44" fontId="17" fillId="0" borderId="0" applyFont="0" applyFill="0" applyBorder="0" applyAlignment="0" applyProtection="0"/>
    <xf numFmtId="0" fontId="62" fillId="0" borderId="0"/>
    <xf numFmtId="185" fontId="62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62" fillId="0" borderId="0"/>
    <xf numFmtId="41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17" fillId="0" borderId="0"/>
    <xf numFmtId="44" fontId="68" fillId="0" borderId="0" applyFont="0" applyFill="0" applyBorder="0" applyAlignment="0" applyProtection="0"/>
    <xf numFmtId="9" fontId="68" fillId="0" borderId="0" applyFont="0" applyFill="0" applyBorder="0" applyAlignment="0" applyProtection="0"/>
    <xf numFmtId="0" fontId="17" fillId="0" borderId="0"/>
    <xf numFmtId="179" fontId="80" fillId="0" borderId="0" applyFont="0" applyFill="0" applyBorder="0" applyAlignment="0" applyProtection="0"/>
    <xf numFmtId="0" fontId="17" fillId="0" borderId="0"/>
    <xf numFmtId="176" fontId="80" fillId="0" borderId="0" applyFont="0" applyFill="0" applyBorder="0" applyAlignment="0" applyProtection="0"/>
    <xf numFmtId="9" fontId="80" fillId="0" borderId="0" applyFont="0" applyFill="0" applyBorder="0" applyAlignment="0" applyProtection="0"/>
    <xf numFmtId="0" fontId="57" fillId="0" borderId="0"/>
    <xf numFmtId="0" fontId="62" fillId="0" borderId="0" applyAlignment="0"/>
    <xf numFmtId="0" fontId="62" fillId="0" borderId="0" applyAlignment="0"/>
    <xf numFmtId="0" fontId="62" fillId="0" borderId="0"/>
    <xf numFmtId="0" fontId="14" fillId="0" borderId="0"/>
    <xf numFmtId="0" fontId="11" fillId="0" borderId="0"/>
    <xf numFmtId="43" fontId="11" fillId="0" borderId="0" applyFont="0" applyFill="0" applyBorder="0" applyAlignment="0" applyProtection="0"/>
    <xf numFmtId="0" fontId="62" fillId="0" borderId="0"/>
  </cellStyleXfs>
  <cellXfs count="1953">
    <xf numFmtId="0" fontId="0" fillId="0" borderId="0" xfId="0" applyAlignment="1">
      <alignment horizontal="left" vertical="top"/>
    </xf>
    <xf numFmtId="164" fontId="19" fillId="0" borderId="0" xfId="0" applyNumberFormat="1" applyFont="1" applyAlignment="1">
      <alignment horizontal="left" indent="3" shrinkToFit="1"/>
    </xf>
    <xf numFmtId="0" fontId="20" fillId="0" borderId="1" xfId="0" applyFont="1" applyBorder="1" applyAlignment="1">
      <alignment horizontal="center" vertical="top" wrapText="1"/>
    </xf>
    <xf numFmtId="0" fontId="20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wrapText="1"/>
    </xf>
    <xf numFmtId="165" fontId="19" fillId="0" borderId="1" xfId="0" applyNumberFormat="1" applyFont="1" applyBorder="1" applyAlignment="1">
      <alignment horizontal="center" vertical="top" shrinkToFit="1"/>
    </xf>
    <xf numFmtId="0" fontId="0" fillId="0" borderId="1" xfId="0" applyBorder="1" applyAlignment="1">
      <alignment horizontal="left" vertical="center" wrapText="1"/>
    </xf>
    <xf numFmtId="0" fontId="20" fillId="0" borderId="1" xfId="0" applyFont="1" applyBorder="1" applyAlignment="1">
      <alignment horizontal="left" vertical="top" wrapText="1" indent="1"/>
    </xf>
    <xf numFmtId="0" fontId="20" fillId="0" borderId="1" xfId="0" applyFont="1" applyBorder="1" applyAlignment="1">
      <alignment horizontal="left" vertical="top" wrapText="1" indent="2"/>
    </xf>
    <xf numFmtId="166" fontId="19" fillId="0" borderId="1" xfId="0" applyNumberFormat="1" applyFont="1" applyBorder="1" applyAlignment="1">
      <alignment horizontal="center" vertical="top" shrinkToFit="1"/>
    </xf>
    <xf numFmtId="167" fontId="19" fillId="0" borderId="1" xfId="0" applyNumberFormat="1" applyFont="1" applyBorder="1" applyAlignment="1">
      <alignment horizontal="right" vertical="top" shrinkToFit="1"/>
    </xf>
    <xf numFmtId="166" fontId="19" fillId="0" borderId="1" xfId="0" applyNumberFormat="1" applyFont="1" applyBorder="1" applyAlignment="1">
      <alignment horizontal="left" vertical="top" shrinkToFit="1"/>
    </xf>
    <xf numFmtId="1" fontId="19" fillId="0" borderId="1" xfId="0" applyNumberFormat="1" applyFont="1" applyBorder="1" applyAlignment="1">
      <alignment horizontal="right" vertical="top" shrinkToFit="1"/>
    </xf>
    <xf numFmtId="164" fontId="19" fillId="0" borderId="0" xfId="0" applyNumberFormat="1" applyFont="1" applyAlignment="1">
      <alignment horizontal="left" indent="4" shrinkToFit="1"/>
    </xf>
    <xf numFmtId="0" fontId="21" fillId="0" borderId="1" xfId="0" applyFont="1" applyBorder="1" applyAlignment="1">
      <alignment horizontal="left" vertical="top" wrapText="1"/>
    </xf>
    <xf numFmtId="0" fontId="20" fillId="0" borderId="1" xfId="0" applyFont="1" applyBorder="1" applyAlignment="1">
      <alignment horizontal="right" vertical="top" wrapText="1"/>
    </xf>
    <xf numFmtId="2" fontId="19" fillId="0" borderId="1" xfId="0" applyNumberFormat="1" applyFont="1" applyBorder="1" applyAlignment="1">
      <alignment horizontal="right" vertical="top" shrinkToFit="1"/>
    </xf>
    <xf numFmtId="166" fontId="19" fillId="0" borderId="1" xfId="0" applyNumberFormat="1" applyFont="1" applyBorder="1" applyAlignment="1">
      <alignment horizontal="right" vertical="top" shrinkToFit="1"/>
    </xf>
    <xf numFmtId="168" fontId="19" fillId="0" borderId="1" xfId="0" applyNumberFormat="1" applyFont="1" applyBorder="1" applyAlignment="1">
      <alignment horizontal="right" vertical="top" shrinkToFit="1"/>
    </xf>
    <xf numFmtId="0" fontId="21" fillId="0" borderId="1" xfId="0" applyFont="1" applyBorder="1" applyAlignment="1">
      <alignment horizontal="center" vertical="top" wrapText="1"/>
    </xf>
    <xf numFmtId="164" fontId="19" fillId="0" borderId="1" xfId="0" applyNumberFormat="1" applyFont="1" applyBorder="1" applyAlignment="1">
      <alignment horizontal="right" vertical="top" shrinkToFit="1"/>
    </xf>
    <xf numFmtId="3" fontId="19" fillId="0" borderId="1" xfId="0" applyNumberFormat="1" applyFont="1" applyBorder="1" applyAlignment="1">
      <alignment horizontal="right" vertical="top" shrinkToFit="1"/>
    </xf>
    <xf numFmtId="164" fontId="25" fillId="0" borderId="0" xfId="0" applyNumberFormat="1" applyFont="1" applyAlignment="1">
      <alignment horizontal="left" indent="3" shrinkToFit="1"/>
    </xf>
    <xf numFmtId="0" fontId="23" fillId="0" borderId="1" xfId="0" applyFont="1" applyBorder="1" applyAlignment="1">
      <alignment horizontal="left" vertical="top" wrapText="1"/>
    </xf>
    <xf numFmtId="165" fontId="19" fillId="0" borderId="1" xfId="0" applyNumberFormat="1" applyFont="1" applyBorder="1" applyAlignment="1">
      <alignment horizontal="right" vertical="top" shrinkToFit="1"/>
    </xf>
    <xf numFmtId="0" fontId="23" fillId="0" borderId="1" xfId="0" applyFont="1" applyBorder="1" applyAlignment="1">
      <alignment horizontal="left" vertical="top" wrapText="1" indent="1"/>
    </xf>
    <xf numFmtId="0" fontId="23" fillId="0" borderId="1" xfId="0" applyFont="1" applyBorder="1" applyAlignment="1">
      <alignment horizontal="right" vertical="top" wrapText="1"/>
    </xf>
    <xf numFmtId="164" fontId="25" fillId="0" borderId="0" xfId="0" applyNumberFormat="1" applyFont="1" applyAlignment="1">
      <alignment horizontal="left" indent="4" shrinkToFit="1"/>
    </xf>
    <xf numFmtId="0" fontId="20" fillId="0" borderId="1" xfId="0" applyFont="1" applyBorder="1" applyAlignment="1">
      <alignment horizontal="right" vertical="top" wrapText="1" indent="1"/>
    </xf>
    <xf numFmtId="171" fontId="19" fillId="0" borderId="1" xfId="0" applyNumberFormat="1" applyFont="1" applyBorder="1" applyAlignment="1">
      <alignment horizontal="center" vertical="top" shrinkToFit="1"/>
    </xf>
    <xf numFmtId="164" fontId="32" fillId="0" borderId="0" xfId="0" applyNumberFormat="1" applyFont="1" applyAlignment="1">
      <alignment horizontal="left" indent="4" shrinkToFit="1"/>
    </xf>
    <xf numFmtId="0" fontId="33" fillId="0" borderId="1" xfId="0" applyFont="1" applyBorder="1" applyAlignment="1">
      <alignment horizontal="center" vertical="top" wrapText="1"/>
    </xf>
    <xf numFmtId="0" fontId="33" fillId="0" borderId="1" xfId="0" applyFont="1" applyBorder="1" applyAlignment="1">
      <alignment horizontal="left" vertical="top" wrapText="1"/>
    </xf>
    <xf numFmtId="166" fontId="34" fillId="0" borderId="1" xfId="0" applyNumberFormat="1" applyFont="1" applyBorder="1" applyAlignment="1">
      <alignment horizontal="center" vertical="top" shrinkToFit="1"/>
    </xf>
    <xf numFmtId="0" fontId="33" fillId="0" borderId="1" xfId="0" applyFont="1" applyBorder="1" applyAlignment="1">
      <alignment horizontal="left" vertical="top" wrapText="1" indent="1"/>
    </xf>
    <xf numFmtId="0" fontId="33" fillId="0" borderId="1" xfId="0" applyFont="1" applyBorder="1" applyAlignment="1">
      <alignment horizontal="left" vertical="top" wrapText="1" indent="2"/>
    </xf>
    <xf numFmtId="165" fontId="34" fillId="0" borderId="1" xfId="0" applyNumberFormat="1" applyFont="1" applyBorder="1" applyAlignment="1">
      <alignment horizontal="center" vertical="top" shrinkToFit="1"/>
    </xf>
    <xf numFmtId="166" fontId="34" fillId="0" borderId="1" xfId="0" applyNumberFormat="1" applyFont="1" applyBorder="1" applyAlignment="1">
      <alignment horizontal="left" vertical="top" shrinkToFit="1"/>
    </xf>
    <xf numFmtId="0" fontId="36" fillId="0" borderId="1" xfId="0" applyFont="1" applyBorder="1" applyAlignment="1">
      <alignment horizontal="right" vertical="top" wrapText="1"/>
    </xf>
    <xf numFmtId="3" fontId="34" fillId="0" borderId="1" xfId="0" applyNumberFormat="1" applyFont="1" applyBorder="1" applyAlignment="1">
      <alignment horizontal="right" vertical="top" shrinkToFit="1"/>
    </xf>
    <xf numFmtId="1" fontId="19" fillId="0" borderId="1" xfId="0" applyNumberFormat="1" applyFont="1" applyBorder="1" applyAlignment="1">
      <alignment horizontal="center" vertical="top" shrinkToFit="1"/>
    </xf>
    <xf numFmtId="166" fontId="34" fillId="0" borderId="1" xfId="0" applyNumberFormat="1" applyFont="1" applyBorder="1" applyAlignment="1">
      <alignment horizontal="right" vertical="top" shrinkToFit="1"/>
    </xf>
    <xf numFmtId="0" fontId="33" fillId="0" borderId="1" xfId="0" applyFont="1" applyBorder="1" applyAlignment="1">
      <alignment horizontal="right" vertical="top" wrapText="1"/>
    </xf>
    <xf numFmtId="169" fontId="34" fillId="0" borderId="1" xfId="0" applyNumberFormat="1" applyFont="1" applyBorder="1" applyAlignment="1">
      <alignment horizontal="right" vertical="top" shrinkToFit="1"/>
    </xf>
    <xf numFmtId="3" fontId="25" fillId="0" borderId="1" xfId="0" applyNumberFormat="1" applyFont="1" applyBorder="1" applyAlignment="1">
      <alignment horizontal="right" vertical="top" shrinkToFit="1"/>
    </xf>
    <xf numFmtId="0" fontId="36" fillId="0" borderId="1" xfId="0" applyFont="1" applyBorder="1" applyAlignment="1">
      <alignment horizontal="left" vertical="top" wrapText="1"/>
    </xf>
    <xf numFmtId="166" fontId="32" fillId="0" borderId="1" xfId="0" applyNumberFormat="1" applyFont="1" applyBorder="1" applyAlignment="1">
      <alignment horizontal="right" vertical="top" shrinkToFit="1"/>
    </xf>
    <xf numFmtId="164" fontId="34" fillId="0" borderId="0" xfId="0" applyNumberFormat="1" applyFont="1" applyAlignment="1">
      <alignment horizontal="left" vertical="center" indent="4" shrinkToFit="1"/>
    </xf>
    <xf numFmtId="0" fontId="36" fillId="0" borderId="1" xfId="0" applyFont="1" applyBorder="1" applyAlignment="1">
      <alignment horizontal="left" vertical="top" wrapText="1" indent="2"/>
    </xf>
    <xf numFmtId="166" fontId="41" fillId="0" borderId="1" xfId="0" applyNumberFormat="1" applyFont="1" applyBorder="1" applyAlignment="1">
      <alignment horizontal="right" vertical="top" shrinkToFit="1"/>
    </xf>
    <xf numFmtId="3" fontId="39" fillId="0" borderId="1" xfId="0" applyNumberFormat="1" applyFont="1" applyBorder="1" applyAlignment="1">
      <alignment horizontal="right" vertical="top" shrinkToFit="1"/>
    </xf>
    <xf numFmtId="3" fontId="43" fillId="0" borderId="1" xfId="0" applyNumberFormat="1" applyFont="1" applyBorder="1" applyAlignment="1">
      <alignment horizontal="right" vertical="top" shrinkToFit="1"/>
    </xf>
    <xf numFmtId="169" fontId="19" fillId="0" borderId="1" xfId="0" applyNumberFormat="1" applyFont="1" applyBorder="1" applyAlignment="1">
      <alignment horizontal="center" vertical="top" shrinkToFit="1"/>
    </xf>
    <xf numFmtId="2" fontId="34" fillId="0" borderId="1" xfId="0" applyNumberFormat="1" applyFont="1" applyBorder="1" applyAlignment="1">
      <alignment horizontal="right" vertical="center" shrinkToFit="1"/>
    </xf>
    <xf numFmtId="0" fontId="20" fillId="0" borderId="4" xfId="0" applyFont="1" applyBorder="1" applyAlignment="1">
      <alignment horizontal="left" vertical="top" wrapText="1"/>
    </xf>
    <xf numFmtId="0" fontId="20" fillId="0" borderId="3" xfId="0" applyFont="1" applyBorder="1" applyAlignment="1">
      <alignment horizontal="center" vertical="top" wrapText="1"/>
    </xf>
    <xf numFmtId="0" fontId="20" fillId="0" borderId="3" xfId="0" applyFont="1" applyBorder="1" applyAlignment="1">
      <alignment horizontal="left" vertical="top" wrapText="1"/>
    </xf>
    <xf numFmtId="0" fontId="20" fillId="0" borderId="4" xfId="0" applyFont="1" applyBorder="1" applyAlignment="1">
      <alignment horizontal="left" vertical="center" wrapText="1"/>
    </xf>
    <xf numFmtId="0" fontId="20" fillId="0" borderId="6" xfId="0" applyFont="1" applyBorder="1" applyAlignment="1">
      <alignment horizontal="left" vertical="top" wrapText="1"/>
    </xf>
    <xf numFmtId="0" fontId="23" fillId="0" borderId="4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center" wrapText="1"/>
    </xf>
    <xf numFmtId="165" fontId="20" fillId="0" borderId="1" xfId="0" applyNumberFormat="1" applyFont="1" applyBorder="1" applyAlignment="1">
      <alignment horizontal="center" vertical="top" wrapText="1"/>
    </xf>
    <xf numFmtId="0" fontId="61" fillId="0" borderId="0" xfId="7" applyFont="1" applyAlignment="1">
      <alignment horizontal="center"/>
    </xf>
    <xf numFmtId="0" fontId="61" fillId="0" borderId="0" xfId="7" applyFont="1"/>
    <xf numFmtId="0" fontId="63" fillId="0" borderId="0" xfId="8" applyFont="1" applyAlignment="1">
      <alignment vertical="center"/>
    </xf>
    <xf numFmtId="0" fontId="55" fillId="0" borderId="0" xfId="8" applyFont="1" applyAlignment="1">
      <alignment vertical="center" wrapText="1"/>
    </xf>
    <xf numFmtId="0" fontId="64" fillId="5" borderId="19" xfId="7" applyFont="1" applyFill="1" applyBorder="1" applyAlignment="1">
      <alignment horizontal="center" vertical="center" wrapText="1"/>
    </xf>
    <xf numFmtId="0" fontId="61" fillId="0" borderId="0" xfId="7" applyFont="1" applyAlignment="1">
      <alignment vertical="center" wrapText="1"/>
    </xf>
    <xf numFmtId="0" fontId="65" fillId="0" borderId="44" xfId="7" applyFont="1" applyBorder="1" applyAlignment="1">
      <alignment horizontal="center" vertical="center" wrapText="1"/>
    </xf>
    <xf numFmtId="0" fontId="61" fillId="0" borderId="19" xfId="7" applyFont="1" applyBorder="1" applyAlignment="1">
      <alignment horizontal="center" vertical="center" wrapText="1"/>
    </xf>
    <xf numFmtId="0" fontId="65" fillId="0" borderId="19" xfId="7" applyFont="1" applyBorder="1" applyAlignment="1">
      <alignment vertical="center" wrapText="1"/>
    </xf>
    <xf numFmtId="0" fontId="61" fillId="0" borderId="19" xfId="7" applyFont="1" applyBorder="1" applyAlignment="1">
      <alignment vertical="center" wrapText="1"/>
    </xf>
    <xf numFmtId="170" fontId="61" fillId="0" borderId="45" xfId="7" applyNumberFormat="1" applyFont="1" applyBorder="1" applyAlignment="1">
      <alignment horizontal="right" vertical="center" wrapText="1"/>
    </xf>
    <xf numFmtId="2" fontId="61" fillId="0" borderId="45" xfId="7" applyNumberFormat="1" applyFont="1" applyBorder="1" applyAlignment="1">
      <alignment horizontal="right" vertical="center" wrapText="1"/>
    </xf>
    <xf numFmtId="2" fontId="65" fillId="0" borderId="45" xfId="7" applyNumberFormat="1" applyFont="1" applyBorder="1" applyAlignment="1">
      <alignment horizontal="right" vertical="center" wrapText="1"/>
    </xf>
    <xf numFmtId="0" fontId="66" fillId="5" borderId="44" xfId="7" applyFont="1" applyFill="1" applyBorder="1" applyAlignment="1">
      <alignment horizontal="center" vertical="center" wrapText="1"/>
    </xf>
    <xf numFmtId="0" fontId="66" fillId="5" borderId="19" xfId="7" applyFont="1" applyFill="1" applyBorder="1" applyAlignment="1">
      <alignment horizontal="center" vertical="center" wrapText="1"/>
    </xf>
    <xf numFmtId="0" fontId="64" fillId="5" borderId="19" xfId="7" applyFont="1" applyFill="1" applyBorder="1" applyAlignment="1">
      <alignment vertical="center" wrapText="1"/>
    </xf>
    <xf numFmtId="2" fontId="64" fillId="5" borderId="45" xfId="7" applyNumberFormat="1" applyFont="1" applyFill="1" applyBorder="1" applyAlignment="1">
      <alignment horizontal="right" vertical="center" wrapText="1"/>
    </xf>
    <xf numFmtId="0" fontId="61" fillId="3" borderId="0" xfId="7" applyFont="1" applyFill="1"/>
    <xf numFmtId="0" fontId="61" fillId="0" borderId="30" xfId="7" applyFont="1" applyBorder="1" applyAlignment="1">
      <alignment horizontal="center"/>
    </xf>
    <xf numFmtId="0" fontId="61" fillId="0" borderId="34" xfId="7" applyFont="1" applyBorder="1"/>
    <xf numFmtId="0" fontId="63" fillId="0" borderId="0" xfId="3" applyFont="1" applyAlignment="1">
      <alignment horizontal="center" vertical="center"/>
    </xf>
    <xf numFmtId="0" fontId="55" fillId="0" borderId="0" xfId="3" applyFont="1" applyAlignment="1">
      <alignment horizontal="center" vertical="center"/>
    </xf>
    <xf numFmtId="0" fontId="55" fillId="0" borderId="0" xfId="9" applyFont="1" applyAlignment="1">
      <alignment horizontal="center" vertical="center"/>
    </xf>
    <xf numFmtId="0" fontId="63" fillId="0" borderId="30" xfId="9" applyFont="1" applyBorder="1" applyAlignment="1">
      <alignment horizontal="center" vertical="center"/>
    </xf>
    <xf numFmtId="0" fontId="55" fillId="0" borderId="30" xfId="9" applyFont="1" applyBorder="1" applyAlignment="1">
      <alignment horizontal="center" vertical="center"/>
    </xf>
    <xf numFmtId="0" fontId="61" fillId="0" borderId="49" xfId="7" applyFont="1" applyBorder="1" applyAlignment="1">
      <alignment horizontal="center"/>
    </xf>
    <xf numFmtId="0" fontId="61" fillId="0" borderId="46" xfId="7" applyFont="1" applyBorder="1" applyAlignment="1">
      <alignment horizontal="center"/>
    </xf>
    <xf numFmtId="0" fontId="61" fillId="0" borderId="46" xfId="7" applyFont="1" applyBorder="1"/>
    <xf numFmtId="0" fontId="61" fillId="0" borderId="50" xfId="7" applyFont="1" applyBorder="1"/>
    <xf numFmtId="0" fontId="61" fillId="0" borderId="0" xfId="11" applyFont="1" applyAlignment="1">
      <alignment vertical="center"/>
    </xf>
    <xf numFmtId="0" fontId="55" fillId="0" borderId="19" xfId="11" applyFont="1" applyBorder="1" applyAlignment="1">
      <alignment horizontal="center" vertical="center"/>
    </xf>
    <xf numFmtId="0" fontId="70" fillId="0" borderId="0" xfId="13" applyFont="1" applyAlignment="1">
      <alignment vertical="center"/>
    </xf>
    <xf numFmtId="0" fontId="70" fillId="0" borderId="56" xfId="13" applyFont="1" applyBorder="1" applyAlignment="1">
      <alignment vertical="center"/>
    </xf>
    <xf numFmtId="0" fontId="70" fillId="0" borderId="57" xfId="13" applyFont="1" applyBorder="1" applyAlignment="1">
      <alignment vertical="center"/>
    </xf>
    <xf numFmtId="0" fontId="72" fillId="0" borderId="19" xfId="14" applyFont="1" applyBorder="1" applyAlignment="1">
      <alignment vertical="center"/>
    </xf>
    <xf numFmtId="0" fontId="72" fillId="0" borderId="19" xfId="14" applyFont="1" applyBorder="1" applyAlignment="1">
      <alignment horizontal="center" vertical="center"/>
    </xf>
    <xf numFmtId="178" fontId="70" fillId="0" borderId="0" xfId="13" applyNumberFormat="1" applyFont="1" applyAlignment="1">
      <alignment vertical="center"/>
    </xf>
    <xf numFmtId="0" fontId="71" fillId="0" borderId="0" xfId="14" applyFont="1" applyAlignment="1">
      <alignment vertical="center"/>
    </xf>
    <xf numFmtId="0" fontId="71" fillId="0" borderId="0" xfId="14" applyFont="1" applyAlignment="1">
      <alignment horizontal="left" vertical="center"/>
    </xf>
    <xf numFmtId="0" fontId="72" fillId="0" borderId="0" xfId="14" applyFont="1" applyAlignment="1">
      <alignment vertical="center" wrapText="1"/>
    </xf>
    <xf numFmtId="39" fontId="72" fillId="0" borderId="19" xfId="15" applyNumberFormat="1" applyFont="1" applyFill="1" applyBorder="1" applyAlignment="1">
      <alignment horizontal="center" vertical="center" wrapText="1"/>
    </xf>
    <xf numFmtId="0" fontId="70" fillId="0" borderId="19" xfId="13" applyFont="1" applyBorder="1" applyAlignment="1">
      <alignment horizontal="center" vertical="center" wrapText="1"/>
    </xf>
    <xf numFmtId="0" fontId="71" fillId="0" borderId="16" xfId="14" applyFont="1" applyBorder="1" applyAlignment="1">
      <alignment vertical="center"/>
    </xf>
    <xf numFmtId="0" fontId="71" fillId="0" borderId="17" xfId="14" applyFont="1" applyBorder="1" applyAlignment="1">
      <alignment vertical="center"/>
    </xf>
    <xf numFmtId="0" fontId="71" fillId="0" borderId="18" xfId="14" applyFont="1" applyBorder="1" applyAlignment="1">
      <alignment vertical="center"/>
    </xf>
    <xf numFmtId="0" fontId="71" fillId="0" borderId="19" xfId="14" applyFont="1" applyBorder="1" applyAlignment="1">
      <alignment horizontal="center" vertical="center" wrapText="1"/>
    </xf>
    <xf numFmtId="2" fontId="71" fillId="0" borderId="16" xfId="14" applyNumberFormat="1" applyFont="1" applyBorder="1" applyAlignment="1">
      <alignment horizontal="left" vertical="center"/>
    </xf>
    <xf numFmtId="2" fontId="71" fillId="0" borderId="17" xfId="14" applyNumberFormat="1" applyFont="1" applyBorder="1" applyAlignment="1">
      <alignment horizontal="left" vertical="center"/>
    </xf>
    <xf numFmtId="1" fontId="72" fillId="0" borderId="19" xfId="14" applyNumberFormat="1" applyFont="1" applyBorder="1" applyAlignment="1">
      <alignment horizontal="center" vertical="center"/>
    </xf>
    <xf numFmtId="2" fontId="72" fillId="0" borderId="19" xfId="14" applyNumberFormat="1" applyFont="1" applyBorder="1" applyAlignment="1">
      <alignment horizontal="center" vertical="center"/>
    </xf>
    <xf numFmtId="177" fontId="72" fillId="0" borderId="19" xfId="14" applyNumberFormat="1" applyFont="1" applyBorder="1" applyAlignment="1">
      <alignment vertical="center"/>
    </xf>
    <xf numFmtId="39" fontId="72" fillId="0" borderId="19" xfId="14" applyNumberFormat="1" applyFont="1" applyBorder="1" applyAlignment="1">
      <alignment horizontal="center" vertical="center"/>
    </xf>
    <xf numFmtId="180" fontId="70" fillId="0" borderId="0" xfId="13" applyNumberFormat="1" applyFont="1" applyAlignment="1">
      <alignment vertical="center"/>
    </xf>
    <xf numFmtId="0" fontId="70" fillId="0" borderId="42" xfId="13" applyFont="1" applyBorder="1" applyAlignment="1">
      <alignment horizontal="center" vertical="center"/>
    </xf>
    <xf numFmtId="0" fontId="70" fillId="0" borderId="17" xfId="13" applyFont="1" applyBorder="1" applyAlignment="1">
      <alignment horizontal="center" vertical="center"/>
    </xf>
    <xf numFmtId="0" fontId="72" fillId="0" borderId="0" xfId="16" applyFont="1" applyAlignment="1">
      <alignment horizontal="center" vertical="center"/>
    </xf>
    <xf numFmtId="0" fontId="72" fillId="0" borderId="0" xfId="16" applyFont="1" applyAlignment="1">
      <alignment horizontal="right" vertical="center"/>
    </xf>
    <xf numFmtId="4" fontId="74" fillId="0" borderId="0" xfId="16" applyNumberFormat="1" applyFont="1" applyAlignment="1">
      <alignment vertical="center"/>
    </xf>
    <xf numFmtId="0" fontId="75" fillId="0" borderId="0" xfId="8" applyFont="1" applyAlignment="1">
      <alignment vertical="center"/>
    </xf>
    <xf numFmtId="10" fontId="74" fillId="0" borderId="0" xfId="16" applyNumberFormat="1" applyFont="1" applyAlignment="1">
      <alignment vertical="center"/>
    </xf>
    <xf numFmtId="0" fontId="72" fillId="0" borderId="19" xfId="16" applyFont="1" applyBorder="1" applyAlignment="1">
      <alignment horizontal="center" vertical="center"/>
    </xf>
    <xf numFmtId="4" fontId="72" fillId="0" borderId="19" xfId="16" applyNumberFormat="1" applyFont="1" applyBorder="1" applyAlignment="1">
      <alignment horizontal="center" vertical="center"/>
    </xf>
    <xf numFmtId="10" fontId="72" fillId="0" borderId="19" xfId="16" applyNumberFormat="1" applyFont="1" applyBorder="1" applyAlignment="1">
      <alignment horizontal="center" vertical="center"/>
    </xf>
    <xf numFmtId="4" fontId="70" fillId="0" borderId="19" xfId="13" applyNumberFormat="1" applyFont="1" applyBorder="1" applyAlignment="1">
      <alignment horizontal="center" vertical="center"/>
    </xf>
    <xf numFmtId="10" fontId="71" fillId="0" borderId="19" xfId="13" applyNumberFormat="1" applyFont="1" applyBorder="1" applyAlignment="1">
      <alignment horizontal="center" vertical="center"/>
    </xf>
    <xf numFmtId="0" fontId="72" fillId="0" borderId="0" xfId="8" applyFont="1" applyAlignment="1">
      <alignment vertical="center"/>
    </xf>
    <xf numFmtId="0" fontId="70" fillId="0" borderId="42" xfId="13" applyFont="1" applyBorder="1" applyAlignment="1">
      <alignment vertical="center"/>
    </xf>
    <xf numFmtId="0" fontId="70" fillId="0" borderId="60" xfId="13" applyFont="1" applyBorder="1" applyAlignment="1">
      <alignment vertical="center"/>
    </xf>
    <xf numFmtId="0" fontId="70" fillId="0" borderId="61" xfId="13" applyFont="1" applyBorder="1" applyAlignment="1">
      <alignment vertical="center"/>
    </xf>
    <xf numFmtId="0" fontId="71" fillId="0" borderId="19" xfId="13" applyFont="1" applyBorder="1" applyAlignment="1">
      <alignment horizontal="center" vertical="center"/>
    </xf>
    <xf numFmtId="0" fontId="71" fillId="0" borderId="16" xfId="13" applyFont="1" applyBorder="1" applyAlignment="1">
      <alignment vertical="center"/>
    </xf>
    <xf numFmtId="0" fontId="70" fillId="0" borderId="17" xfId="13" applyFont="1" applyBorder="1" applyAlignment="1">
      <alignment vertical="center"/>
    </xf>
    <xf numFmtId="0" fontId="70" fillId="0" borderId="18" xfId="13" applyFont="1" applyBorder="1" applyAlignment="1">
      <alignment vertical="center"/>
    </xf>
    <xf numFmtId="177" fontId="71" fillId="0" borderId="19" xfId="13" applyNumberFormat="1" applyFont="1" applyBorder="1" applyAlignment="1">
      <alignment vertical="center"/>
    </xf>
    <xf numFmtId="0" fontId="71" fillId="0" borderId="0" xfId="13" applyFont="1" applyAlignment="1">
      <alignment vertical="center"/>
    </xf>
    <xf numFmtId="0" fontId="71" fillId="0" borderId="0" xfId="13" applyFont="1" applyAlignment="1">
      <alignment horizontal="center" vertical="center"/>
    </xf>
    <xf numFmtId="1" fontId="70" fillId="0" borderId="0" xfId="13" applyNumberFormat="1" applyFont="1" applyAlignment="1">
      <alignment vertical="center"/>
    </xf>
    <xf numFmtId="1" fontId="70" fillId="0" borderId="0" xfId="13" applyNumberFormat="1" applyFont="1" applyAlignment="1">
      <alignment horizontal="center" vertical="center"/>
    </xf>
    <xf numFmtId="0" fontId="70" fillId="0" borderId="0" xfId="13" applyFont="1" applyAlignment="1">
      <alignment horizontal="center" vertical="center"/>
    </xf>
    <xf numFmtId="177" fontId="72" fillId="0" borderId="0" xfId="14" applyNumberFormat="1" applyFont="1" applyAlignment="1">
      <alignment vertical="center"/>
    </xf>
    <xf numFmtId="37" fontId="72" fillId="0" borderId="0" xfId="14" applyNumberFormat="1" applyFont="1" applyAlignment="1">
      <alignment horizontal="center" vertical="center"/>
    </xf>
    <xf numFmtId="177" fontId="71" fillId="0" borderId="17" xfId="13" applyNumberFormat="1" applyFont="1" applyBorder="1" applyAlignment="1">
      <alignment vertical="center"/>
    </xf>
    <xf numFmtId="37" fontId="71" fillId="0" borderId="17" xfId="13" applyNumberFormat="1" applyFont="1" applyBorder="1" applyAlignment="1">
      <alignment horizontal="center" vertical="center"/>
    </xf>
    <xf numFmtId="0" fontId="70" fillId="0" borderId="62" xfId="13" applyFont="1" applyBorder="1" applyAlignment="1">
      <alignment vertical="center"/>
    </xf>
    <xf numFmtId="0" fontId="0" fillId="0" borderId="0" xfId="0" applyAlignment="1">
      <alignment vertical="top" wrapText="1"/>
    </xf>
    <xf numFmtId="44" fontId="0" fillId="0" borderId="0" xfId="1" applyFont="1" applyAlignment="1">
      <alignment vertical="top" wrapText="1"/>
    </xf>
    <xf numFmtId="44" fontId="0" fillId="0" borderId="0" xfId="1" applyFont="1" applyAlignment="1">
      <alignment horizontal="left" vertical="center" wrapText="1"/>
    </xf>
    <xf numFmtId="0" fontId="44" fillId="0" borderId="1" xfId="0" applyFont="1" applyBorder="1" applyAlignment="1">
      <alignment horizontal="left" vertical="top" wrapText="1"/>
    </xf>
    <xf numFmtId="0" fontId="44" fillId="0" borderId="1" xfId="0" applyFont="1" applyBorder="1" applyAlignment="1">
      <alignment horizontal="center" vertical="top" wrapText="1"/>
    </xf>
    <xf numFmtId="0" fontId="44" fillId="0" borderId="1" xfId="0" applyFont="1" applyBorder="1" applyAlignment="1">
      <alignment horizontal="left" vertical="center" wrapText="1"/>
    </xf>
    <xf numFmtId="0" fontId="21" fillId="0" borderId="1" xfId="0" applyFont="1" applyBorder="1" applyAlignment="1">
      <alignment horizontal="left" vertical="center" wrapText="1"/>
    </xf>
    <xf numFmtId="0" fontId="57" fillId="0" borderId="1" xfId="0" applyFont="1" applyBorder="1" applyAlignment="1">
      <alignment horizontal="left" vertical="center" wrapText="1"/>
    </xf>
    <xf numFmtId="0" fontId="0" fillId="0" borderId="6" xfId="0" applyBorder="1" applyAlignment="1">
      <alignment horizontal="left" wrapText="1"/>
    </xf>
    <xf numFmtId="171" fontId="20" fillId="0" borderId="1" xfId="0" applyNumberFormat="1" applyFont="1" applyBorder="1" applyAlignment="1">
      <alignment horizontal="center" vertical="top" wrapText="1"/>
    </xf>
    <xf numFmtId="181" fontId="19" fillId="0" borderId="1" xfId="0" applyNumberFormat="1" applyFont="1" applyBorder="1" applyAlignment="1">
      <alignment horizontal="center" vertical="top" shrinkToFit="1"/>
    </xf>
    <xf numFmtId="44" fontId="19" fillId="0" borderId="1" xfId="1" applyFont="1" applyBorder="1" applyAlignment="1">
      <alignment horizontal="right" vertical="top" shrinkToFit="1"/>
    </xf>
    <xf numFmtId="164" fontId="19" fillId="0" borderId="1" xfId="0" applyNumberFormat="1" applyFont="1" applyBorder="1" applyAlignment="1">
      <alignment horizontal="center" vertical="center" shrinkToFit="1"/>
    </xf>
    <xf numFmtId="9" fontId="19" fillId="0" borderId="1" xfId="2" applyFont="1" applyBorder="1" applyAlignment="1">
      <alignment horizontal="center" vertical="center" shrinkToFit="1"/>
    </xf>
    <xf numFmtId="0" fontId="0" fillId="0" borderId="19" xfId="0" applyBorder="1" applyAlignment="1">
      <alignment horizontal="left" vertical="top"/>
    </xf>
    <xf numFmtId="0" fontId="20" fillId="0" borderId="1" xfId="0" applyFont="1" applyBorder="1" applyAlignment="1">
      <alignment horizontal="center" vertical="center" wrapText="1"/>
    </xf>
    <xf numFmtId="166" fontId="19" fillId="0" borderId="1" xfId="0" applyNumberFormat="1" applyFont="1" applyBorder="1" applyAlignment="1">
      <alignment horizontal="center" vertical="center" shrinkToFit="1"/>
    </xf>
    <xf numFmtId="2" fontId="19" fillId="0" borderId="1" xfId="0" applyNumberFormat="1" applyFont="1" applyBorder="1" applyAlignment="1">
      <alignment horizontal="center" vertical="center" shrinkToFit="1"/>
    </xf>
    <xf numFmtId="0" fontId="20" fillId="0" borderId="4" xfId="0" applyFont="1" applyBorder="1" applyAlignment="1">
      <alignment horizontal="center" vertical="center" wrapText="1"/>
    </xf>
    <xf numFmtId="166" fontId="19" fillId="0" borderId="4" xfId="0" applyNumberFormat="1" applyFont="1" applyBorder="1" applyAlignment="1">
      <alignment horizontal="center" vertical="center" shrinkToFit="1"/>
    </xf>
    <xf numFmtId="1" fontId="19" fillId="0" borderId="4" xfId="0" applyNumberFormat="1" applyFont="1" applyBorder="1" applyAlignment="1">
      <alignment horizontal="center" vertical="center" shrinkToFit="1"/>
    </xf>
    <xf numFmtId="166" fontId="19" fillId="0" borderId="7" xfId="0" applyNumberFormat="1" applyFont="1" applyBorder="1" applyAlignment="1">
      <alignment horizontal="center" vertical="top" shrinkToFit="1"/>
    </xf>
    <xf numFmtId="0" fontId="66" fillId="9" borderId="0" xfId="11" applyFont="1" applyFill="1" applyAlignment="1">
      <alignment vertical="center"/>
    </xf>
    <xf numFmtId="0" fontId="66" fillId="9" borderId="0" xfId="11" applyFont="1" applyFill="1" applyAlignment="1">
      <alignment horizontal="justify" vertical="center"/>
    </xf>
    <xf numFmtId="0" fontId="66" fillId="9" borderId="0" xfId="11" applyFont="1" applyFill="1" applyAlignment="1">
      <alignment horizontal="center" vertical="center"/>
    </xf>
    <xf numFmtId="182" fontId="66" fillId="9" borderId="0" xfId="11" applyNumberFormat="1" applyFont="1" applyFill="1" applyAlignment="1">
      <alignment vertical="center"/>
    </xf>
    <xf numFmtId="0" fontId="63" fillId="0" borderId="63" xfId="17" applyFont="1" applyBorder="1" applyAlignment="1">
      <alignment horizontal="center" vertical="center"/>
    </xf>
    <xf numFmtId="0" fontId="63" fillId="0" borderId="64" xfId="17" applyFont="1" applyBorder="1" applyAlignment="1">
      <alignment horizontal="center" vertical="center"/>
    </xf>
    <xf numFmtId="182" fontId="63" fillId="0" borderId="65" xfId="18" applyNumberFormat="1" applyFont="1" applyFill="1" applyBorder="1" applyAlignment="1">
      <alignment horizontal="center" vertical="center"/>
    </xf>
    <xf numFmtId="0" fontId="55" fillId="0" borderId="66" xfId="17" applyFont="1" applyBorder="1" applyAlignment="1">
      <alignment vertical="center"/>
    </xf>
    <xf numFmtId="184" fontId="55" fillId="0" borderId="67" xfId="11" applyNumberFormat="1" applyFont="1" applyBorder="1" applyAlignment="1">
      <alignment vertical="center"/>
    </xf>
    <xf numFmtId="0" fontId="55" fillId="0" borderId="44" xfId="17" applyFont="1" applyBorder="1" applyAlignment="1">
      <alignment vertical="center"/>
    </xf>
    <xf numFmtId="0" fontId="55" fillId="0" borderId="19" xfId="17" applyFont="1" applyBorder="1" applyAlignment="1">
      <alignment horizontal="justify" vertical="center"/>
    </xf>
    <xf numFmtId="0" fontId="55" fillId="0" borderId="19" xfId="17" applyFont="1" applyBorder="1" applyAlignment="1">
      <alignment horizontal="center" vertical="center"/>
    </xf>
    <xf numFmtId="184" fontId="55" fillId="0" borderId="45" xfId="11" applyNumberFormat="1" applyFont="1" applyBorder="1" applyAlignment="1">
      <alignment vertical="center"/>
    </xf>
    <xf numFmtId="0" fontId="55" fillId="0" borderId="19" xfId="11" applyFont="1" applyBorder="1" applyAlignment="1">
      <alignment vertical="center"/>
    </xf>
    <xf numFmtId="0" fontId="55" fillId="0" borderId="19" xfId="17" applyFont="1" applyBorder="1" applyAlignment="1">
      <alignment horizontal="center" vertical="center" wrapText="1"/>
    </xf>
    <xf numFmtId="0" fontId="55" fillId="0" borderId="19" xfId="11" applyFont="1" applyBorder="1"/>
    <xf numFmtId="0" fontId="55" fillId="0" borderId="19" xfId="17" applyFont="1" applyBorder="1" applyAlignment="1">
      <alignment vertical="center" wrapText="1"/>
    </xf>
    <xf numFmtId="0" fontId="55" fillId="0" borderId="19" xfId="11" applyFont="1" applyBorder="1" applyAlignment="1">
      <alignment horizontal="justify" vertical="center"/>
    </xf>
    <xf numFmtId="0" fontId="57" fillId="0" borderId="19" xfId="11" applyFont="1" applyBorder="1" applyAlignment="1">
      <alignment vertical="center"/>
    </xf>
    <xf numFmtId="0" fontId="57" fillId="0" borderId="19" xfId="11" applyFont="1" applyBorder="1" applyAlignment="1">
      <alignment horizontal="center" vertical="center"/>
    </xf>
    <xf numFmtId="184" fontId="57" fillId="0" borderId="45" xfId="11" applyNumberFormat="1" applyFont="1" applyBorder="1" applyAlignment="1">
      <alignment vertical="center"/>
    </xf>
    <xf numFmtId="0" fontId="55" fillId="0" borderId="0" xfId="11" applyFont="1" applyAlignment="1">
      <alignment vertical="center"/>
    </xf>
    <xf numFmtId="0" fontId="55" fillId="0" borderId="0" xfId="11" applyFont="1" applyAlignment="1">
      <alignment horizontal="justify" vertical="center"/>
    </xf>
    <xf numFmtId="0" fontId="55" fillId="0" borderId="0" xfId="11" applyFont="1" applyAlignment="1">
      <alignment horizontal="center" vertical="center"/>
    </xf>
    <xf numFmtId="182" fontId="55" fillId="0" borderId="0" xfId="11" applyNumberFormat="1" applyFont="1" applyAlignment="1">
      <alignment vertical="center"/>
    </xf>
    <xf numFmtId="0" fontId="55" fillId="0" borderId="1" xfId="0" applyFont="1" applyBorder="1" applyAlignment="1">
      <alignment horizontal="left" vertical="top" wrapText="1"/>
    </xf>
    <xf numFmtId="0" fontId="55" fillId="0" borderId="1" xfId="0" applyFont="1" applyBorder="1" applyAlignment="1">
      <alignment horizontal="center" vertical="top" wrapText="1"/>
    </xf>
    <xf numFmtId="184" fontId="57" fillId="0" borderId="68" xfId="11" applyNumberFormat="1" applyFont="1" applyBorder="1" applyAlignment="1">
      <alignment vertical="center"/>
    </xf>
    <xf numFmtId="184" fontId="57" fillId="0" borderId="19" xfId="11" applyNumberFormat="1" applyFont="1" applyBorder="1" applyAlignment="1">
      <alignment vertical="center"/>
    </xf>
    <xf numFmtId="0" fontId="82" fillId="0" borderId="69" xfId="19" applyFont="1" applyBorder="1" applyAlignment="1">
      <alignment horizontal="center" vertical="center"/>
    </xf>
    <xf numFmtId="0" fontId="82" fillId="0" borderId="69" xfId="19" applyFont="1" applyBorder="1" applyAlignment="1">
      <alignment horizontal="center" vertical="center" wrapText="1"/>
    </xf>
    <xf numFmtId="173" fontId="82" fillId="0" borderId="69" xfId="20" applyNumberFormat="1" applyFont="1" applyBorder="1" applyAlignment="1">
      <alignment horizontal="center" vertical="center"/>
    </xf>
    <xf numFmtId="44" fontId="0" fillId="0" borderId="0" xfId="20" applyFont="1" applyAlignment="1">
      <alignment horizontal="center" vertical="center"/>
    </xf>
    <xf numFmtId="0" fontId="17" fillId="0" borderId="0" xfId="19" applyAlignment="1">
      <alignment vertical="center"/>
    </xf>
    <xf numFmtId="0" fontId="17" fillId="0" borderId="69" xfId="19" applyBorder="1" applyAlignment="1">
      <alignment horizontal="center" vertical="center"/>
    </xf>
    <xf numFmtId="0" fontId="82" fillId="0" borderId="69" xfId="19" applyFont="1" applyBorder="1" applyAlignment="1">
      <alignment vertical="center" wrapText="1"/>
    </xf>
    <xf numFmtId="173" fontId="82" fillId="0" borderId="69" xfId="19" applyNumberFormat="1" applyFont="1" applyBorder="1" applyAlignment="1">
      <alignment vertical="center"/>
    </xf>
    <xf numFmtId="0" fontId="82" fillId="0" borderId="69" xfId="19" applyFont="1" applyBorder="1" applyAlignment="1">
      <alignment vertical="center"/>
    </xf>
    <xf numFmtId="0" fontId="17" fillId="0" borderId="0" xfId="19" applyAlignment="1">
      <alignment horizontal="center" vertical="center"/>
    </xf>
    <xf numFmtId="0" fontId="17" fillId="0" borderId="0" xfId="19" applyAlignment="1">
      <alignment vertical="center" wrapText="1"/>
    </xf>
    <xf numFmtId="173" fontId="0" fillId="0" borderId="0" xfId="20" applyNumberFormat="1" applyFont="1" applyAlignment="1">
      <alignment horizontal="center" vertical="center"/>
    </xf>
    <xf numFmtId="0" fontId="58" fillId="0" borderId="0" xfId="3" applyFont="1" applyAlignment="1">
      <alignment vertical="center"/>
    </xf>
    <xf numFmtId="0" fontId="59" fillId="0" borderId="0" xfId="3" applyFont="1" applyAlignment="1">
      <alignment vertical="center"/>
    </xf>
    <xf numFmtId="172" fontId="60" fillId="3" borderId="19" xfId="4" applyFont="1" applyFill="1" applyBorder="1" applyAlignment="1">
      <alignment horizontal="center" vertical="center"/>
    </xf>
    <xf numFmtId="172" fontId="60" fillId="3" borderId="20" xfId="4" applyFont="1" applyFill="1" applyBorder="1" applyAlignment="1">
      <alignment horizontal="center" vertical="center"/>
    </xf>
    <xf numFmtId="172" fontId="60" fillId="3" borderId="21" xfId="4" applyFont="1" applyFill="1" applyBorder="1" applyAlignment="1">
      <alignment horizontal="center" vertical="center"/>
    </xf>
    <xf numFmtId="44" fontId="59" fillId="0" borderId="0" xfId="5" applyFont="1" applyAlignment="1">
      <alignment vertical="center"/>
    </xf>
    <xf numFmtId="173" fontId="59" fillId="0" borderId="0" xfId="5" applyNumberFormat="1" applyFont="1" applyAlignment="1">
      <alignment vertical="center"/>
    </xf>
    <xf numFmtId="0" fontId="60" fillId="2" borderId="19" xfId="3" applyFont="1" applyFill="1" applyBorder="1" applyAlignment="1">
      <alignment vertical="center"/>
    </xf>
    <xf numFmtId="0" fontId="60" fillId="2" borderId="19" xfId="3" applyFont="1" applyFill="1" applyBorder="1" applyAlignment="1">
      <alignment horizontal="center" vertical="center"/>
    </xf>
    <xf numFmtId="0" fontId="59" fillId="0" borderId="19" xfId="3" applyFont="1" applyBorder="1" applyAlignment="1">
      <alignment vertical="center"/>
    </xf>
    <xf numFmtId="10" fontId="59" fillId="0" borderId="19" xfId="6" applyNumberFormat="1" applyFont="1" applyBorder="1" applyAlignment="1">
      <alignment horizontal="center" vertical="center"/>
    </xf>
    <xf numFmtId="10" fontId="59" fillId="0" borderId="19" xfId="3" applyNumberFormat="1" applyFont="1" applyBorder="1" applyAlignment="1">
      <alignment horizontal="center" vertical="center"/>
    </xf>
    <xf numFmtId="44" fontId="59" fillId="0" borderId="19" xfId="3" applyNumberFormat="1" applyFont="1" applyBorder="1" applyAlignment="1">
      <alignment vertical="center"/>
    </xf>
    <xf numFmtId="0" fontId="59" fillId="0" borderId="19" xfId="3" applyFont="1" applyBorder="1" applyAlignment="1">
      <alignment vertical="center" wrapText="1"/>
    </xf>
    <xf numFmtId="174" fontId="59" fillId="0" borderId="19" xfId="3" applyNumberFormat="1" applyFont="1" applyBorder="1" applyAlignment="1">
      <alignment horizontal="center" vertical="center"/>
    </xf>
    <xf numFmtId="0" fontId="60" fillId="0" borderId="19" xfId="3" applyFont="1" applyBorder="1" applyAlignment="1">
      <alignment vertical="center"/>
    </xf>
    <xf numFmtId="10" fontId="60" fillId="0" borderId="19" xfId="3" applyNumberFormat="1" applyFont="1" applyBorder="1" applyAlignment="1">
      <alignment horizontal="center" vertical="center"/>
    </xf>
    <xf numFmtId="173" fontId="84" fillId="0" borderId="0" xfId="20" applyNumberFormat="1" applyFont="1" applyAlignment="1">
      <alignment horizontal="center" vertical="center"/>
    </xf>
    <xf numFmtId="2" fontId="82" fillId="0" borderId="69" xfId="19" applyNumberFormat="1" applyFont="1" applyBorder="1" applyAlignment="1">
      <alignment horizontal="center" vertical="center"/>
    </xf>
    <xf numFmtId="173" fontId="82" fillId="0" borderId="69" xfId="19" applyNumberFormat="1" applyFont="1" applyBorder="1" applyAlignment="1">
      <alignment horizontal="center" vertical="center"/>
    </xf>
    <xf numFmtId="0" fontId="55" fillId="0" borderId="0" xfId="10" applyFont="1" applyAlignment="1">
      <alignment horizontal="center"/>
    </xf>
    <xf numFmtId="170" fontId="61" fillId="0" borderId="45" xfId="2" applyNumberFormat="1" applyFont="1" applyBorder="1" applyAlignment="1">
      <alignment horizontal="right" vertical="center" wrapText="1"/>
    </xf>
    <xf numFmtId="0" fontId="61" fillId="0" borderId="0" xfId="7" applyFont="1" applyAlignment="1">
      <alignment vertical="center"/>
    </xf>
    <xf numFmtId="0" fontId="61" fillId="0" borderId="30" xfId="7" applyFont="1" applyBorder="1" applyAlignment="1">
      <alignment horizontal="left"/>
    </xf>
    <xf numFmtId="0" fontId="65" fillId="0" borderId="30" xfId="7" applyFont="1" applyBorder="1" applyAlignment="1">
      <alignment vertical="center"/>
    </xf>
    <xf numFmtId="0" fontId="63" fillId="0" borderId="0" xfId="9" applyFont="1" applyAlignment="1">
      <alignment horizontal="left" vertical="center"/>
    </xf>
    <xf numFmtId="0" fontId="55" fillId="0" borderId="0" xfId="21" applyFont="1" applyAlignment="1">
      <alignment horizontal="center" vertical="center"/>
    </xf>
    <xf numFmtId="0" fontId="55" fillId="8" borderId="69" xfId="21" applyFont="1" applyFill="1" applyBorder="1" applyAlignment="1">
      <alignment horizontal="center" vertical="center"/>
    </xf>
    <xf numFmtId="0" fontId="55" fillId="0" borderId="0" xfId="21" applyFont="1" applyAlignment="1">
      <alignment vertical="center"/>
    </xf>
    <xf numFmtId="185" fontId="55" fillId="0" borderId="0" xfId="22" applyFont="1" applyAlignment="1">
      <alignment vertical="center"/>
    </xf>
    <xf numFmtId="0" fontId="63" fillId="0" borderId="69" xfId="21" applyFont="1" applyBorder="1" applyAlignment="1">
      <alignment horizontal="left" vertical="center"/>
    </xf>
    <xf numFmtId="0" fontId="63" fillId="0" borderId="69" xfId="21" applyFont="1" applyBorder="1" applyAlignment="1">
      <alignment vertical="center"/>
    </xf>
    <xf numFmtId="0" fontId="55" fillId="0" borderId="0" xfId="21" applyFont="1"/>
    <xf numFmtId="0" fontId="63" fillId="0" borderId="0" xfId="21" applyFont="1" applyAlignment="1">
      <alignment horizontal="center" vertical="center"/>
    </xf>
    <xf numFmtId="0" fontId="63" fillId="0" borderId="0" xfId="21" applyFont="1" applyAlignment="1">
      <alignment horizontal="centerContinuous"/>
    </xf>
    <xf numFmtId="0" fontId="55" fillId="0" borderId="0" xfId="21" applyFont="1" applyAlignment="1">
      <alignment horizontal="centerContinuous"/>
    </xf>
    <xf numFmtId="0" fontId="63" fillId="3" borderId="76" xfId="21" applyFont="1" applyFill="1" applyBorder="1" applyAlignment="1">
      <alignment horizontal="left" vertical="center"/>
    </xf>
    <xf numFmtId="0" fontId="63" fillId="3" borderId="63" xfId="21" applyFont="1" applyFill="1" applyBorder="1" applyAlignment="1">
      <alignment horizontal="right" vertical="center"/>
    </xf>
    <xf numFmtId="185" fontId="55" fillId="0" borderId="65" xfId="22" applyFont="1" applyFill="1" applyBorder="1" applyAlignment="1"/>
    <xf numFmtId="3" fontId="63" fillId="3" borderId="63" xfId="21" applyNumberFormat="1" applyFont="1" applyFill="1" applyBorder="1" applyAlignment="1">
      <alignment horizontal="right" vertical="center" wrapText="1"/>
    </xf>
    <xf numFmtId="188" fontId="55" fillId="0" borderId="65" xfId="22" applyNumberFormat="1" applyFont="1" applyFill="1" applyBorder="1" applyAlignment="1">
      <alignment horizontal="center"/>
    </xf>
    <xf numFmtId="0" fontId="55" fillId="0" borderId="0" xfId="21" applyFont="1" applyAlignment="1">
      <alignment horizontal="center" vertical="center" wrapText="1"/>
    </xf>
    <xf numFmtId="0" fontId="63" fillId="3" borderId="63" xfId="21" applyFont="1" applyFill="1" applyBorder="1" applyAlignment="1">
      <alignment horizontal="right" vertical="top" wrapText="1"/>
    </xf>
    <xf numFmtId="0" fontId="63" fillId="0" borderId="0" xfId="21" applyFont="1"/>
    <xf numFmtId="187" fontId="63" fillId="0" borderId="0" xfId="22" applyNumberFormat="1" applyFont="1" applyAlignment="1">
      <alignment horizontal="right"/>
    </xf>
    <xf numFmtId="0" fontId="55" fillId="0" borderId="0" xfId="21" applyFont="1" applyAlignment="1">
      <alignment horizontal="center"/>
    </xf>
    <xf numFmtId="0" fontId="63" fillId="0" borderId="0" xfId="21" applyFont="1" applyAlignment="1">
      <alignment horizontal="left"/>
    </xf>
    <xf numFmtId="187" fontId="55" fillId="0" borderId="0" xfId="22" applyNumberFormat="1" applyFont="1"/>
    <xf numFmtId="0" fontId="55" fillId="3" borderId="25" xfId="21" applyFont="1" applyFill="1" applyBorder="1" applyAlignment="1">
      <alignment horizontal="center" vertical="center"/>
    </xf>
    <xf numFmtId="0" fontId="55" fillId="3" borderId="83" xfId="21" applyFont="1" applyFill="1" applyBorder="1" applyAlignment="1">
      <alignment horizontal="centerContinuous"/>
    </xf>
    <xf numFmtId="0" fontId="55" fillId="3" borderId="83" xfId="21" applyFont="1" applyFill="1" applyBorder="1" applyAlignment="1">
      <alignment horizontal="center"/>
    </xf>
    <xf numFmtId="187" fontId="55" fillId="3" borderId="83" xfId="22" applyNumberFormat="1" applyFont="1" applyFill="1" applyBorder="1" applyAlignment="1">
      <alignment horizontal="center"/>
    </xf>
    <xf numFmtId="0" fontId="55" fillId="3" borderId="79" xfId="21" applyFont="1" applyFill="1" applyBorder="1" applyAlignment="1">
      <alignment horizontal="center"/>
    </xf>
    <xf numFmtId="0" fontId="55" fillId="0" borderId="29" xfId="21" applyFont="1" applyBorder="1"/>
    <xf numFmtId="185" fontId="55" fillId="0" borderId="69" xfId="22" applyFont="1" applyBorder="1"/>
    <xf numFmtId="0" fontId="55" fillId="3" borderId="72" xfId="21" applyFont="1" applyFill="1" applyBorder="1"/>
    <xf numFmtId="0" fontId="55" fillId="0" borderId="69" xfId="21" applyFont="1" applyBorder="1" applyAlignment="1">
      <alignment horizontal="center"/>
    </xf>
    <xf numFmtId="185" fontId="55" fillId="3" borderId="69" xfId="22" applyFont="1" applyFill="1" applyBorder="1"/>
    <xf numFmtId="185" fontId="55" fillId="0" borderId="71" xfId="22" applyFont="1" applyBorder="1"/>
    <xf numFmtId="0" fontId="55" fillId="0" borderId="34" xfId="21" applyFont="1" applyBorder="1"/>
    <xf numFmtId="185" fontId="55" fillId="0" borderId="69" xfId="22" applyFont="1" applyBorder="1" applyAlignment="1">
      <alignment horizontal="right"/>
    </xf>
    <xf numFmtId="9" fontId="55" fillId="0" borderId="72" xfId="21" applyNumberFormat="1" applyFont="1" applyBorder="1" applyAlignment="1">
      <alignment horizontal="center"/>
    </xf>
    <xf numFmtId="0" fontId="55" fillId="0" borderId="50" xfId="21" applyFont="1" applyBorder="1"/>
    <xf numFmtId="0" fontId="63" fillId="0" borderId="0" xfId="21" applyFont="1" applyAlignment="1">
      <alignment horizontal="center"/>
    </xf>
    <xf numFmtId="185" fontId="55" fillId="0" borderId="84" xfId="21" applyNumberFormat="1" applyFont="1" applyBorder="1"/>
    <xf numFmtId="185" fontId="55" fillId="0" borderId="0" xfId="21" applyNumberFormat="1" applyFont="1"/>
    <xf numFmtId="0" fontId="55" fillId="3" borderId="25" xfId="21" applyFont="1" applyFill="1" applyBorder="1" applyAlignment="1">
      <alignment horizontal="center"/>
    </xf>
    <xf numFmtId="0" fontId="55" fillId="3" borderId="56" xfId="21" applyFont="1" applyFill="1" applyBorder="1" applyAlignment="1">
      <alignment horizontal="centerContinuous"/>
    </xf>
    <xf numFmtId="0" fontId="55" fillId="3" borderId="23" xfId="21" applyFont="1" applyFill="1" applyBorder="1" applyAlignment="1">
      <alignment horizontal="center"/>
    </xf>
    <xf numFmtId="185" fontId="55" fillId="0" borderId="69" xfId="22" applyFont="1" applyBorder="1" applyAlignment="1">
      <alignment horizontal="center"/>
    </xf>
    <xf numFmtId="187" fontId="55" fillId="3" borderId="69" xfId="22" applyNumberFormat="1" applyFont="1" applyFill="1" applyBorder="1"/>
    <xf numFmtId="0" fontId="55" fillId="3" borderId="73" xfId="21" applyFont="1" applyFill="1" applyBorder="1"/>
    <xf numFmtId="0" fontId="55" fillId="3" borderId="76" xfId="21" applyFont="1" applyFill="1" applyBorder="1" applyAlignment="1">
      <alignment horizontal="center"/>
    </xf>
    <xf numFmtId="0" fontId="55" fillId="0" borderId="85" xfId="21" applyFont="1" applyBorder="1"/>
    <xf numFmtId="185" fontId="55" fillId="3" borderId="69" xfId="22" applyFont="1" applyFill="1" applyBorder="1" applyAlignment="1">
      <alignment horizontal="center"/>
    </xf>
    <xf numFmtId="0" fontId="55" fillId="0" borderId="86" xfId="21" applyFont="1" applyBorder="1"/>
    <xf numFmtId="0" fontId="55" fillId="3" borderId="22" xfId="21" applyFont="1" applyFill="1" applyBorder="1" applyAlignment="1">
      <alignment horizontal="center"/>
    </xf>
    <xf numFmtId="0" fontId="55" fillId="3" borderId="83" xfId="21" quotePrefix="1" applyFont="1" applyFill="1" applyBorder="1" applyAlignment="1">
      <alignment horizontal="center"/>
    </xf>
    <xf numFmtId="187" fontId="55" fillId="3" borderId="56" xfId="22" applyNumberFormat="1" applyFont="1" applyFill="1" applyBorder="1" applyAlignment="1">
      <alignment horizontal="center"/>
    </xf>
    <xf numFmtId="0" fontId="55" fillId="3" borderId="24" xfId="21" applyFont="1" applyFill="1" applyBorder="1" applyAlignment="1">
      <alignment horizontal="center"/>
    </xf>
    <xf numFmtId="185" fontId="55" fillId="0" borderId="69" xfId="22" applyFont="1" applyBorder="1" applyAlignment="1">
      <alignment vertical="center" wrapText="1"/>
    </xf>
    <xf numFmtId="185" fontId="55" fillId="0" borderId="69" xfId="22" applyFont="1" applyBorder="1" applyAlignment="1">
      <alignment horizontal="center" vertical="center"/>
    </xf>
    <xf numFmtId="10" fontId="55" fillId="3" borderId="69" xfId="23" applyNumberFormat="1" applyFont="1" applyFill="1" applyBorder="1" applyAlignment="1">
      <alignment horizontal="center" vertical="center"/>
    </xf>
    <xf numFmtId="185" fontId="55" fillId="0" borderId="69" xfId="22" applyFont="1" applyBorder="1" applyAlignment="1">
      <alignment vertical="center"/>
    </xf>
    <xf numFmtId="187" fontId="55" fillId="3" borderId="73" xfId="22" applyNumberFormat="1" applyFont="1" applyFill="1" applyBorder="1" applyAlignment="1">
      <alignment vertical="center"/>
    </xf>
    <xf numFmtId="185" fontId="55" fillId="0" borderId="71" xfId="22" applyFont="1" applyBorder="1" applyAlignment="1">
      <alignment vertical="center"/>
    </xf>
    <xf numFmtId="0" fontId="55" fillId="0" borderId="34" xfId="21" applyFont="1" applyBorder="1" applyAlignment="1">
      <alignment vertical="center"/>
    </xf>
    <xf numFmtId="10" fontId="55" fillId="3" borderId="69" xfId="23" applyNumberFormat="1" applyFont="1" applyFill="1" applyBorder="1" applyAlignment="1">
      <alignment horizontal="center"/>
    </xf>
    <xf numFmtId="187" fontId="55" fillId="3" borderId="73" xfId="22" applyNumberFormat="1" applyFont="1" applyFill="1" applyBorder="1"/>
    <xf numFmtId="0" fontId="63" fillId="0" borderId="25" xfId="21" applyFont="1" applyBorder="1"/>
    <xf numFmtId="0" fontId="55" fillId="0" borderId="55" xfId="21" applyFont="1" applyBorder="1"/>
    <xf numFmtId="0" fontId="55" fillId="0" borderId="25" xfId="21" applyFont="1" applyBorder="1"/>
    <xf numFmtId="187" fontId="55" fillId="0" borderId="55" xfId="22" applyNumberFormat="1" applyFont="1" applyBorder="1"/>
    <xf numFmtId="0" fontId="63" fillId="0" borderId="55" xfId="21" applyFont="1" applyBorder="1" applyAlignment="1">
      <alignment horizontal="center"/>
    </xf>
    <xf numFmtId="0" fontId="63" fillId="0" borderId="30" xfId="21" applyFont="1" applyBorder="1"/>
    <xf numFmtId="0" fontId="55" fillId="0" borderId="30" xfId="21" applyFont="1" applyBorder="1"/>
    <xf numFmtId="187" fontId="55" fillId="0" borderId="0" xfId="22" applyNumberFormat="1" applyFont="1" applyBorder="1"/>
    <xf numFmtId="0" fontId="63" fillId="0" borderId="30" xfId="21" applyFont="1" applyBorder="1" applyAlignment="1">
      <alignment horizontal="centerContinuous"/>
    </xf>
    <xf numFmtId="187" fontId="55" fillId="0" borderId="0" xfId="22" applyNumberFormat="1" applyFont="1" applyBorder="1" applyAlignment="1">
      <alignment horizontal="centerContinuous"/>
    </xf>
    <xf numFmtId="0" fontId="63" fillId="0" borderId="0" xfId="21" applyFont="1" applyAlignment="1">
      <alignment horizontal="right"/>
    </xf>
    <xf numFmtId="0" fontId="63" fillId="0" borderId="34" xfId="21" applyFont="1" applyBorder="1" applyAlignment="1">
      <alignment horizontal="centerContinuous"/>
    </xf>
    <xf numFmtId="0" fontId="55" fillId="0" borderId="30" xfId="21" applyFont="1" applyBorder="1" applyAlignment="1">
      <alignment horizontal="centerContinuous"/>
    </xf>
    <xf numFmtId="0" fontId="55" fillId="0" borderId="49" xfId="21" applyFont="1" applyBorder="1"/>
    <xf numFmtId="187" fontId="63" fillId="0" borderId="46" xfId="22" applyNumberFormat="1" applyFont="1" applyBorder="1"/>
    <xf numFmtId="9" fontId="55" fillId="3" borderId="69" xfId="23" applyFont="1" applyFill="1" applyBorder="1" applyAlignment="1">
      <alignment horizontal="center" vertical="center"/>
    </xf>
    <xf numFmtId="9" fontId="55" fillId="3" borderId="69" xfId="23" applyFont="1" applyFill="1" applyBorder="1" applyAlignment="1">
      <alignment horizontal="center"/>
    </xf>
    <xf numFmtId="164" fontId="19" fillId="0" borderId="0" xfId="0" applyNumberFormat="1" applyFont="1" applyAlignment="1">
      <alignment horizontal="left" shrinkToFi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0" fillId="0" borderId="1" xfId="0" applyFont="1" applyBorder="1" applyAlignment="1">
      <alignment horizontal="left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left" vertical="center" wrapText="1"/>
    </xf>
    <xf numFmtId="167" fontId="19" fillId="0" borderId="2" xfId="0" applyNumberFormat="1" applyFont="1" applyBorder="1" applyAlignment="1">
      <alignment horizontal="right" vertical="center" shrinkToFi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57" fillId="0" borderId="1" xfId="0" applyFont="1" applyBorder="1" applyAlignment="1">
      <alignment horizontal="center" vertical="center" wrapText="1"/>
    </xf>
    <xf numFmtId="0" fontId="57" fillId="0" borderId="1" xfId="0" applyFont="1" applyBorder="1" applyAlignment="1">
      <alignment horizontal="left" wrapText="1"/>
    </xf>
    <xf numFmtId="164" fontId="19" fillId="0" borderId="2" xfId="0" applyNumberFormat="1" applyFont="1" applyBorder="1" applyAlignment="1">
      <alignment horizontal="right" vertical="center" shrinkToFit="1"/>
    </xf>
    <xf numFmtId="166" fontId="19" fillId="0" borderId="1" xfId="0" applyNumberFormat="1" applyFont="1" applyBorder="1" applyAlignment="1">
      <alignment horizontal="left" vertical="center" shrinkToFit="1"/>
    </xf>
    <xf numFmtId="0" fontId="78" fillId="0" borderId="0" xfId="0" applyFont="1" applyAlignment="1">
      <alignment vertical="center" wrapText="1"/>
    </xf>
    <xf numFmtId="0" fontId="57" fillId="0" borderId="0" xfId="0" applyFont="1" applyAlignment="1">
      <alignment horizontal="left" vertical="center" wrapText="1"/>
    </xf>
    <xf numFmtId="0" fontId="87" fillId="0" borderId="15" xfId="0" applyFont="1" applyBorder="1" applyAlignment="1">
      <alignment vertical="center" wrapText="1"/>
    </xf>
    <xf numFmtId="0" fontId="87" fillId="0" borderId="0" xfId="0" applyFont="1" applyAlignment="1">
      <alignment vertical="center" wrapText="1"/>
    </xf>
    <xf numFmtId="0" fontId="57" fillId="0" borderId="1" xfId="0" applyFont="1" applyBorder="1" applyAlignment="1">
      <alignment horizontal="center" wrapText="1"/>
    </xf>
    <xf numFmtId="167" fontId="19" fillId="0" borderId="1" xfId="0" applyNumberFormat="1" applyFont="1" applyBorder="1" applyAlignment="1">
      <alignment horizontal="center" vertical="top" shrinkToFit="1"/>
    </xf>
    <xf numFmtId="0" fontId="17" fillId="0" borderId="69" xfId="19" applyBorder="1" applyAlignment="1">
      <alignment vertical="center" wrapText="1"/>
    </xf>
    <xf numFmtId="2" fontId="17" fillId="0" borderId="69" xfId="19" applyNumberFormat="1" applyBorder="1" applyAlignment="1">
      <alignment horizontal="center" vertical="center"/>
    </xf>
    <xf numFmtId="173" fontId="17" fillId="0" borderId="69" xfId="19" applyNumberFormat="1" applyBorder="1" applyAlignment="1">
      <alignment horizontal="center" vertical="center"/>
    </xf>
    <xf numFmtId="0" fontId="17" fillId="0" borderId="69" xfId="19" applyBorder="1" applyAlignment="1">
      <alignment vertical="center"/>
    </xf>
    <xf numFmtId="9" fontId="17" fillId="0" borderId="69" xfId="19" applyNumberFormat="1" applyBorder="1" applyAlignment="1">
      <alignment horizontal="center" vertical="center"/>
    </xf>
    <xf numFmtId="173" fontId="17" fillId="0" borderId="69" xfId="19" applyNumberFormat="1" applyBorder="1" applyAlignment="1">
      <alignment vertical="center"/>
    </xf>
    <xf numFmtId="173" fontId="89" fillId="0" borderId="69" xfId="20" applyNumberFormat="1" applyFont="1" applyBorder="1" applyAlignment="1">
      <alignment horizontal="center" vertical="center"/>
    </xf>
    <xf numFmtId="173" fontId="90" fillId="0" borderId="69" xfId="20" applyNumberFormat="1" applyFont="1" applyBorder="1" applyAlignment="1">
      <alignment horizontal="center" vertical="center"/>
    </xf>
    <xf numFmtId="44" fontId="89" fillId="0" borderId="69" xfId="20" applyFont="1" applyBorder="1" applyAlignment="1">
      <alignment vertical="center"/>
    </xf>
    <xf numFmtId="0" fontId="20" fillId="0" borderId="0" xfId="0" applyFont="1" applyAlignment="1">
      <alignment vertical="top" wrapText="1"/>
    </xf>
    <xf numFmtId="0" fontId="36" fillId="0" borderId="6" xfId="0" applyFont="1" applyBorder="1" applyAlignment="1">
      <alignment horizontal="left" vertical="top" wrapText="1" indent="1"/>
    </xf>
    <xf numFmtId="0" fontId="36" fillId="0" borderId="6" xfId="0" applyFont="1" applyBorder="1" applyAlignment="1">
      <alignment horizontal="right" vertical="top" wrapText="1"/>
    </xf>
    <xf numFmtId="0" fontId="0" fillId="0" borderId="69" xfId="0" applyBorder="1" applyAlignment="1">
      <alignment vertical="top" wrapText="1"/>
    </xf>
    <xf numFmtId="0" fontId="87" fillId="0" borderId="0" xfId="0" applyFont="1" applyAlignment="1">
      <alignment horizontal="left" wrapText="1"/>
    </xf>
    <xf numFmtId="2" fontId="20" fillId="0" borderId="0" xfId="0" applyNumberFormat="1" applyFont="1" applyAlignment="1">
      <alignment horizontal="left" wrapText="1"/>
    </xf>
    <xf numFmtId="166" fontId="34" fillId="0" borderId="0" xfId="0" applyNumberFormat="1" applyFont="1" applyAlignment="1">
      <alignment vertical="top" shrinkToFit="1"/>
    </xf>
    <xf numFmtId="166" fontId="19" fillId="0" borderId="4" xfId="0" applyNumberFormat="1" applyFont="1" applyBorder="1" applyAlignment="1">
      <alignment horizontal="center" vertical="top" shrinkToFit="1"/>
    </xf>
    <xf numFmtId="164" fontId="19" fillId="0" borderId="0" xfId="0" applyNumberFormat="1" applyFont="1" applyAlignment="1">
      <alignment horizontal="center" vertical="center" shrinkToFit="1"/>
    </xf>
    <xf numFmtId="0" fontId="20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19" fillId="0" borderId="1" xfId="0" applyNumberFormat="1" applyFont="1" applyBorder="1" applyAlignment="1">
      <alignment horizontal="center" vertical="center" shrinkToFit="1"/>
    </xf>
    <xf numFmtId="1" fontId="19" fillId="0" borderId="1" xfId="0" applyNumberFormat="1" applyFont="1" applyBorder="1" applyAlignment="1">
      <alignment horizontal="center" vertical="center" shrinkToFit="1"/>
    </xf>
    <xf numFmtId="0" fontId="44" fillId="0" borderId="1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7" fillId="0" borderId="1" xfId="0" applyFont="1" applyBorder="1" applyAlignment="1">
      <alignment horizontal="left" vertical="center" wrapText="1"/>
    </xf>
    <xf numFmtId="0" fontId="33" fillId="0" borderId="1" xfId="0" applyFont="1" applyBorder="1" applyAlignment="1">
      <alignment horizontal="left" vertical="center" wrapText="1"/>
    </xf>
    <xf numFmtId="166" fontId="34" fillId="0" borderId="1" xfId="0" applyNumberFormat="1" applyFont="1" applyBorder="1" applyAlignment="1">
      <alignment horizontal="left" vertical="center" shrinkToFit="1"/>
    </xf>
    <xf numFmtId="166" fontId="34" fillId="0" borderId="1" xfId="0" applyNumberFormat="1" applyFont="1" applyBorder="1" applyAlignment="1">
      <alignment horizontal="right" vertical="center" shrinkToFit="1"/>
    </xf>
    <xf numFmtId="0" fontId="33" fillId="0" borderId="1" xfId="0" applyFont="1" applyBorder="1" applyAlignment="1">
      <alignment horizontal="right" vertical="center" wrapText="1"/>
    </xf>
    <xf numFmtId="169" fontId="34" fillId="0" borderId="1" xfId="0" applyNumberFormat="1" applyFont="1" applyBorder="1" applyAlignment="1">
      <alignment horizontal="right" vertical="center" shrinkToFit="1"/>
    </xf>
    <xf numFmtId="169" fontId="34" fillId="0" borderId="1" xfId="0" applyNumberFormat="1" applyFont="1" applyBorder="1" applyAlignment="1">
      <alignment horizontal="left" vertical="center" shrinkToFit="1"/>
    </xf>
    <xf numFmtId="0" fontId="38" fillId="0" borderId="1" xfId="0" applyFont="1" applyBorder="1" applyAlignment="1">
      <alignment horizontal="left" vertical="center" wrapText="1"/>
    </xf>
    <xf numFmtId="0" fontId="36" fillId="0" borderId="1" xfId="0" applyFont="1" applyBorder="1" applyAlignment="1">
      <alignment horizontal="left" vertical="center" wrapText="1"/>
    </xf>
    <xf numFmtId="1" fontId="34" fillId="0" borderId="1" xfId="0" applyNumberFormat="1" applyFont="1" applyBorder="1" applyAlignment="1">
      <alignment horizontal="right" vertical="center" shrinkToFit="1"/>
    </xf>
    <xf numFmtId="166" fontId="39" fillId="0" borderId="1" xfId="0" applyNumberFormat="1" applyFont="1" applyBorder="1" applyAlignment="1">
      <alignment horizontal="right" vertical="center" shrinkToFit="1"/>
    </xf>
    <xf numFmtId="3" fontId="34" fillId="0" borderId="1" xfId="0" applyNumberFormat="1" applyFont="1" applyBorder="1" applyAlignment="1">
      <alignment horizontal="right" vertical="center" shrinkToFit="1"/>
    </xf>
    <xf numFmtId="0" fontId="23" fillId="0" borderId="0" xfId="0" applyFont="1" applyAlignment="1">
      <alignment horizontal="left" vertical="center" wrapText="1"/>
    </xf>
    <xf numFmtId="166" fontId="91" fillId="0" borderId="1" xfId="0" applyNumberFormat="1" applyFont="1" applyBorder="1" applyAlignment="1">
      <alignment horizontal="right" vertical="top" shrinkToFit="1"/>
    </xf>
    <xf numFmtId="0" fontId="40" fillId="0" borderId="0" xfId="0" applyFont="1" applyAlignment="1">
      <alignment vertical="center" wrapText="1"/>
    </xf>
    <xf numFmtId="0" fontId="33" fillId="0" borderId="3" xfId="0" applyFont="1" applyBorder="1" applyAlignment="1">
      <alignment vertical="top" wrapText="1"/>
    </xf>
    <xf numFmtId="0" fontId="33" fillId="0" borderId="69" xfId="0" applyFont="1" applyBorder="1" applyAlignment="1">
      <alignment vertical="top" wrapText="1"/>
    </xf>
    <xf numFmtId="0" fontId="22" fillId="0" borderId="0" xfId="0" applyFont="1" applyAlignment="1">
      <alignment vertical="top" wrapText="1"/>
    </xf>
    <xf numFmtId="0" fontId="21" fillId="0" borderId="6" xfId="0" applyFont="1" applyBorder="1" applyAlignment="1">
      <alignment horizontal="center" vertical="top" wrapText="1"/>
    </xf>
    <xf numFmtId="0" fontId="24" fillId="0" borderId="1" xfId="0" applyFont="1" applyBorder="1" applyAlignment="1">
      <alignment horizontal="left" vertical="center" wrapText="1"/>
    </xf>
    <xf numFmtId="166" fontId="25" fillId="0" borderId="1" xfId="0" applyNumberFormat="1" applyFont="1" applyBorder="1" applyAlignment="1">
      <alignment horizontal="center" vertical="center" shrinkToFit="1"/>
    </xf>
    <xf numFmtId="3" fontId="19" fillId="0" borderId="1" xfId="0" applyNumberFormat="1" applyFont="1" applyBorder="1" applyAlignment="1">
      <alignment horizontal="right" vertical="center" shrinkToFit="1"/>
    </xf>
    <xf numFmtId="169" fontId="19" fillId="0" borderId="1" xfId="0" applyNumberFormat="1" applyFont="1" applyBorder="1" applyAlignment="1">
      <alignment horizontal="center" vertical="center" shrinkToFit="1"/>
    </xf>
    <xf numFmtId="0" fontId="57" fillId="0" borderId="0" xfId="0" applyFont="1" applyAlignment="1">
      <alignment wrapText="1"/>
    </xf>
    <xf numFmtId="166" fontId="19" fillId="0" borderId="6" xfId="0" applyNumberFormat="1" applyFont="1" applyBorder="1" applyAlignment="1">
      <alignment horizontal="center" vertical="center" shrinkToFit="1"/>
    </xf>
    <xf numFmtId="0" fontId="31" fillId="0" borderId="0" xfId="0" applyFont="1" applyAlignment="1">
      <alignment vertical="top" wrapText="1"/>
    </xf>
    <xf numFmtId="0" fontId="48" fillId="0" borderId="1" xfId="0" applyFont="1" applyBorder="1" applyAlignment="1">
      <alignment horizontal="left" vertical="top" wrapText="1"/>
    </xf>
    <xf numFmtId="0" fontId="44" fillId="0" borderId="69" xfId="0" applyFont="1" applyBorder="1" applyAlignment="1">
      <alignment vertical="top" wrapText="1"/>
    </xf>
    <xf numFmtId="0" fontId="20" fillId="0" borderId="9" xfId="0" applyFont="1" applyBorder="1" applyAlignment="1">
      <alignment vertical="top" wrapText="1"/>
    </xf>
    <xf numFmtId="0" fontId="0" fillId="0" borderId="2" xfId="0" applyBorder="1" applyAlignment="1">
      <alignment horizontal="center" vertical="center" wrapText="1"/>
    </xf>
    <xf numFmtId="0" fontId="57" fillId="0" borderId="0" xfId="0" applyFont="1" applyAlignment="1">
      <alignment vertical="center" wrapText="1"/>
    </xf>
    <xf numFmtId="0" fontId="23" fillId="0" borderId="1" xfId="0" applyFont="1" applyBorder="1" applyAlignment="1">
      <alignment horizontal="left" vertical="center" wrapText="1"/>
    </xf>
    <xf numFmtId="0" fontId="44" fillId="0" borderId="6" xfId="0" applyFont="1" applyBorder="1" applyAlignment="1">
      <alignment horizontal="left" vertical="center" wrapText="1"/>
    </xf>
    <xf numFmtId="0" fontId="57" fillId="0" borderId="69" xfId="0" applyFont="1" applyBorder="1" applyAlignment="1">
      <alignment horizontal="center" vertical="center" wrapText="1"/>
    </xf>
    <xf numFmtId="0" fontId="20" fillId="0" borderId="2" xfId="0" applyFont="1" applyBorder="1" applyAlignment="1">
      <alignment vertical="top" wrapText="1"/>
    </xf>
    <xf numFmtId="0" fontId="20" fillId="0" borderId="69" xfId="0" applyFont="1" applyBorder="1" applyAlignment="1">
      <alignment vertical="top" wrapText="1"/>
    </xf>
    <xf numFmtId="0" fontId="20" fillId="0" borderId="69" xfId="0" applyFont="1" applyBorder="1" applyAlignment="1">
      <alignment vertical="center" wrapText="1"/>
    </xf>
    <xf numFmtId="0" fontId="20" fillId="0" borderId="9" xfId="0" applyFont="1" applyBorder="1" applyAlignment="1">
      <alignment vertical="center" wrapText="1"/>
    </xf>
    <xf numFmtId="0" fontId="20" fillId="0" borderId="2" xfId="0" applyFont="1" applyBorder="1" applyAlignment="1">
      <alignment vertical="center" wrapText="1"/>
    </xf>
    <xf numFmtId="0" fontId="61" fillId="0" borderId="0" xfId="10" applyFont="1" applyAlignment="1">
      <alignment horizontal="center" vertical="center"/>
    </xf>
    <xf numFmtId="0" fontId="92" fillId="10" borderId="84" xfId="10" applyFont="1" applyFill="1" applyBorder="1" applyAlignment="1">
      <alignment horizontal="center" vertical="center"/>
    </xf>
    <xf numFmtId="0" fontId="92" fillId="10" borderId="84" xfId="10" applyFont="1" applyFill="1" applyBorder="1" applyAlignment="1">
      <alignment horizontal="center" vertical="center" wrapText="1"/>
    </xf>
    <xf numFmtId="0" fontId="93" fillId="6" borderId="94" xfId="10" applyFont="1" applyFill="1" applyBorder="1" applyAlignment="1">
      <alignment horizontal="center" vertical="center"/>
    </xf>
    <xf numFmtId="0" fontId="92" fillId="6" borderId="21" xfId="10" applyFont="1" applyFill="1" applyBorder="1" applyAlignment="1">
      <alignment horizontal="center" vertical="center"/>
    </xf>
    <xf numFmtId="0" fontId="93" fillId="6" borderId="21" xfId="10" applyFont="1" applyFill="1" applyBorder="1" applyAlignment="1">
      <alignment horizontal="center" vertical="center"/>
    </xf>
    <xf numFmtId="0" fontId="93" fillId="6" borderId="54" xfId="10" applyFont="1" applyFill="1" applyBorder="1" applyAlignment="1">
      <alignment horizontal="center" vertical="center"/>
    </xf>
    <xf numFmtId="10" fontId="93" fillId="6" borderId="91" xfId="10" applyNumberFormat="1" applyFont="1" applyFill="1" applyBorder="1" applyAlignment="1">
      <alignment horizontal="center" vertical="center"/>
    </xf>
    <xf numFmtId="0" fontId="93" fillId="0" borderId="70" xfId="10" applyFont="1" applyBorder="1" applyAlignment="1">
      <alignment horizontal="center" vertical="center"/>
    </xf>
    <xf numFmtId="0" fontId="92" fillId="0" borderId="69" xfId="10" applyFont="1" applyBorder="1" applyAlignment="1">
      <alignment horizontal="center" vertical="center"/>
    </xf>
    <xf numFmtId="0" fontId="93" fillId="0" borderId="69" xfId="10" applyFont="1" applyBorder="1" applyAlignment="1">
      <alignment horizontal="center" vertical="center"/>
    </xf>
    <xf numFmtId="0" fontId="93" fillId="0" borderId="68" xfId="10" applyFont="1" applyBorder="1" applyAlignment="1">
      <alignment horizontal="center" vertical="center"/>
    </xf>
    <xf numFmtId="0" fontId="93" fillId="0" borderId="71" xfId="10" applyFont="1" applyBorder="1" applyAlignment="1">
      <alignment horizontal="center" vertical="center"/>
    </xf>
    <xf numFmtId="2" fontId="93" fillId="0" borderId="69" xfId="10" applyNumberFormat="1" applyFont="1" applyBorder="1" applyAlignment="1">
      <alignment horizontal="center" vertical="center"/>
    </xf>
    <xf numFmtId="9" fontId="93" fillId="0" borderId="69" xfId="10" applyNumberFormat="1" applyFont="1" applyBorder="1" applyAlignment="1">
      <alignment horizontal="center" vertical="center"/>
    </xf>
    <xf numFmtId="44" fontId="93" fillId="0" borderId="69" xfId="28" applyFont="1" applyBorder="1" applyAlignment="1">
      <alignment horizontal="center" vertical="center"/>
    </xf>
    <xf numFmtId="2" fontId="93" fillId="0" borderId="69" xfId="28" applyNumberFormat="1" applyFont="1" applyBorder="1" applyAlignment="1">
      <alignment horizontal="center" vertical="center"/>
    </xf>
    <xf numFmtId="3" fontId="93" fillId="0" borderId="68" xfId="10" applyNumberFormat="1" applyFont="1" applyBorder="1" applyAlignment="1">
      <alignment horizontal="center" vertical="center"/>
    </xf>
    <xf numFmtId="10" fontId="93" fillId="0" borderId="71" xfId="29" applyNumberFormat="1" applyFont="1" applyBorder="1" applyAlignment="1">
      <alignment horizontal="center" vertical="center"/>
    </xf>
    <xf numFmtId="3" fontId="61" fillId="0" borderId="0" xfId="10" applyNumberFormat="1" applyFont="1" applyAlignment="1">
      <alignment horizontal="center" vertical="center"/>
    </xf>
    <xf numFmtId="4" fontId="61" fillId="0" borderId="0" xfId="10" applyNumberFormat="1" applyFont="1" applyAlignment="1">
      <alignment horizontal="center" vertical="center"/>
    </xf>
    <xf numFmtId="2" fontId="61" fillId="0" borderId="0" xfId="10" applyNumberFormat="1" applyFont="1" applyAlignment="1">
      <alignment horizontal="center" vertical="center"/>
    </xf>
    <xf numFmtId="0" fontId="93" fillId="7" borderId="70" xfId="10" applyFont="1" applyFill="1" applyBorder="1" applyAlignment="1">
      <alignment horizontal="center" vertical="center"/>
    </xf>
    <xf numFmtId="10" fontId="93" fillId="0" borderId="69" xfId="29" applyNumberFormat="1" applyFont="1" applyBorder="1" applyAlignment="1">
      <alignment horizontal="center" vertical="center"/>
    </xf>
    <xf numFmtId="44" fontId="93" fillId="0" borderId="68" xfId="28" applyFont="1" applyBorder="1" applyAlignment="1">
      <alignment horizontal="center" vertical="center"/>
    </xf>
    <xf numFmtId="0" fontId="93" fillId="0" borderId="69" xfId="10" applyFont="1" applyBorder="1" applyAlignment="1">
      <alignment horizontal="center" vertical="center" wrapText="1"/>
    </xf>
    <xf numFmtId="9" fontId="61" fillId="0" borderId="0" xfId="10" applyNumberFormat="1" applyFont="1" applyAlignment="1">
      <alignment horizontal="center" vertical="center"/>
    </xf>
    <xf numFmtId="3" fontId="93" fillId="0" borderId="74" xfId="10" applyNumberFormat="1" applyFont="1" applyBorder="1" applyAlignment="1">
      <alignment horizontal="center" vertical="center"/>
    </xf>
    <xf numFmtId="2" fontId="93" fillId="0" borderId="68" xfId="28" applyNumberFormat="1" applyFont="1" applyBorder="1" applyAlignment="1">
      <alignment horizontal="center" vertical="center"/>
    </xf>
    <xf numFmtId="10" fontId="93" fillId="0" borderId="95" xfId="29" applyNumberFormat="1" applyFont="1" applyBorder="1" applyAlignment="1">
      <alignment horizontal="center" vertical="center"/>
    </xf>
    <xf numFmtId="0" fontId="92" fillId="6" borderId="70" xfId="10" applyFont="1" applyFill="1" applyBorder="1" applyAlignment="1">
      <alignment horizontal="center" vertical="center"/>
    </xf>
    <xf numFmtId="0" fontId="92" fillId="6" borderId="69" xfId="10" applyFont="1" applyFill="1" applyBorder="1" applyAlignment="1">
      <alignment horizontal="center" vertical="center"/>
    </xf>
    <xf numFmtId="2" fontId="93" fillId="6" borderId="69" xfId="10" applyNumberFormat="1" applyFont="1" applyFill="1" applyBorder="1" applyAlignment="1">
      <alignment horizontal="center" vertical="center"/>
    </xf>
    <xf numFmtId="0" fontId="93" fillId="6" borderId="69" xfId="10" applyFont="1" applyFill="1" applyBorder="1" applyAlignment="1">
      <alignment horizontal="center" vertical="center"/>
    </xf>
    <xf numFmtId="0" fontId="93" fillId="6" borderId="68" xfId="10" applyFont="1" applyFill="1" applyBorder="1" applyAlignment="1">
      <alignment horizontal="center" vertical="center"/>
    </xf>
    <xf numFmtId="10" fontId="93" fillId="6" borderId="71" xfId="29" applyNumberFormat="1" applyFont="1" applyFill="1" applyBorder="1" applyAlignment="1">
      <alignment horizontal="center" vertical="center"/>
    </xf>
    <xf numFmtId="0" fontId="92" fillId="0" borderId="70" xfId="10" applyFont="1" applyBorder="1" applyAlignment="1">
      <alignment horizontal="center" vertical="center"/>
    </xf>
    <xf numFmtId="0" fontId="93" fillId="0" borderId="80" xfId="10" applyFont="1" applyBorder="1" applyAlignment="1">
      <alignment horizontal="center" vertical="center"/>
    </xf>
    <xf numFmtId="0" fontId="92" fillId="0" borderId="81" xfId="10" applyFont="1" applyBorder="1" applyAlignment="1">
      <alignment horizontal="center" vertical="center"/>
    </xf>
    <xf numFmtId="0" fontId="93" fillId="0" borderId="81" xfId="10" applyFont="1" applyBorder="1" applyAlignment="1">
      <alignment horizontal="center" vertical="center"/>
    </xf>
    <xf numFmtId="0" fontId="93" fillId="0" borderId="92" xfId="10" applyFont="1" applyBorder="1" applyAlignment="1">
      <alignment horizontal="center" vertical="center"/>
    </xf>
    <xf numFmtId="10" fontId="93" fillId="0" borderId="82" xfId="10" applyNumberFormat="1" applyFont="1" applyBorder="1" applyAlignment="1">
      <alignment horizontal="center" vertical="center"/>
    </xf>
    <xf numFmtId="0" fontId="65" fillId="0" borderId="0" xfId="10" applyFont="1" applyAlignment="1">
      <alignment horizontal="center" vertical="center"/>
    </xf>
    <xf numFmtId="0" fontId="86" fillId="0" borderId="0" xfId="30" applyFont="1" applyAlignment="1">
      <alignment horizontal="center" vertical="center"/>
    </xf>
    <xf numFmtId="0" fontId="94" fillId="0" borderId="0" xfId="30" applyFont="1" applyAlignment="1">
      <alignment horizontal="center" vertical="center"/>
    </xf>
    <xf numFmtId="0" fontId="55" fillId="0" borderId="48" xfId="9" applyFont="1" applyBorder="1" applyAlignment="1">
      <alignment vertical="center"/>
    </xf>
    <xf numFmtId="0" fontId="55" fillId="0" borderId="0" xfId="9" applyFont="1" applyAlignment="1">
      <alignment vertical="center"/>
    </xf>
    <xf numFmtId="0" fontId="55" fillId="0" borderId="33" xfId="9" applyFont="1" applyBorder="1" applyAlignment="1">
      <alignment vertical="center"/>
    </xf>
    <xf numFmtId="0" fontId="55" fillId="0" borderId="28" xfId="9" applyFont="1" applyBorder="1" applyAlignment="1">
      <alignment vertical="center"/>
    </xf>
    <xf numFmtId="0" fontId="55" fillId="0" borderId="25" xfId="9" applyFont="1" applyBorder="1" applyAlignment="1">
      <alignment vertical="center"/>
    </xf>
    <xf numFmtId="0" fontId="66" fillId="0" borderId="0" xfId="9" applyFont="1" applyAlignment="1">
      <alignment vertical="center"/>
    </xf>
    <xf numFmtId="0" fontId="55" fillId="0" borderId="30" xfId="9" applyFont="1" applyBorder="1" applyAlignment="1">
      <alignment vertical="center"/>
    </xf>
    <xf numFmtId="179" fontId="55" fillId="0" borderId="103" xfId="31" applyFont="1" applyBorder="1" applyAlignment="1">
      <alignment horizontal="center" vertical="center" wrapText="1"/>
    </xf>
    <xf numFmtId="9" fontId="55" fillId="0" borderId="103" xfId="9" applyNumberFormat="1" applyFont="1" applyBorder="1" applyAlignment="1">
      <alignment horizontal="center" vertical="center" wrapText="1"/>
    </xf>
    <xf numFmtId="0" fontId="55" fillId="11" borderId="103" xfId="9" applyFont="1" applyFill="1" applyBorder="1" applyAlignment="1">
      <alignment vertical="center" wrapText="1"/>
    </xf>
    <xf numFmtId="0" fontId="55" fillId="11" borderId="103" xfId="9" applyFont="1" applyFill="1" applyBorder="1" applyAlignment="1">
      <alignment horizontal="center" vertical="center" wrapText="1"/>
    </xf>
    <xf numFmtId="0" fontId="55" fillId="0" borderId="49" xfId="9" applyFont="1" applyBorder="1" applyAlignment="1">
      <alignment vertical="center"/>
    </xf>
    <xf numFmtId="0" fontId="55" fillId="0" borderId="106" xfId="9" applyFont="1" applyBorder="1" applyAlignment="1">
      <alignment horizontal="center" vertical="center" wrapText="1"/>
    </xf>
    <xf numFmtId="179" fontId="55" fillId="0" borderId="106" xfId="31" applyFont="1" applyBorder="1" applyAlignment="1">
      <alignment horizontal="center" vertical="center" wrapText="1"/>
    </xf>
    <xf numFmtId="0" fontId="63" fillId="11" borderId="103" xfId="9" applyFont="1" applyFill="1" applyBorder="1" applyAlignment="1">
      <alignment horizontal="center" vertical="center" wrapText="1"/>
    </xf>
    <xf numFmtId="0" fontId="63" fillId="0" borderId="113" xfId="9" applyFont="1" applyBorder="1" applyAlignment="1">
      <alignment horizontal="center" vertical="center" wrapText="1"/>
    </xf>
    <xf numFmtId="0" fontId="55" fillId="0" borderId="116" xfId="9" applyFont="1" applyBorder="1" applyAlignment="1">
      <alignment vertical="center"/>
    </xf>
    <xf numFmtId="0" fontId="63" fillId="11" borderId="110" xfId="32" applyFont="1" applyFill="1" applyBorder="1" applyAlignment="1">
      <alignment vertical="center"/>
    </xf>
    <xf numFmtId="0" fontId="63" fillId="11" borderId="117" xfId="32" applyFont="1" applyFill="1" applyBorder="1" applyAlignment="1">
      <alignment vertical="center"/>
    </xf>
    <xf numFmtId="0" fontId="63" fillId="11" borderId="97" xfId="32" applyFont="1" applyFill="1" applyBorder="1" applyAlignment="1">
      <alignment vertical="center"/>
    </xf>
    <xf numFmtId="0" fontId="63" fillId="11" borderId="118" xfId="32" applyFont="1" applyFill="1" applyBorder="1" applyAlignment="1">
      <alignment vertical="center"/>
    </xf>
    <xf numFmtId="176" fontId="55" fillId="0" borderId="0" xfId="33" applyFont="1" applyAlignment="1">
      <alignment vertical="center"/>
    </xf>
    <xf numFmtId="179" fontId="63" fillId="0" borderId="0" xfId="31" applyFont="1" applyFill="1" applyBorder="1" applyAlignment="1">
      <alignment vertical="center"/>
    </xf>
    <xf numFmtId="0" fontId="55" fillId="0" borderId="39" xfId="9" applyFont="1" applyBorder="1" applyAlignment="1">
      <alignment vertical="center"/>
    </xf>
    <xf numFmtId="0" fontId="55" fillId="0" borderId="0" xfId="32" applyFont="1" applyAlignment="1">
      <alignment vertical="center"/>
    </xf>
    <xf numFmtId="190" fontId="55" fillId="0" borderId="0" xfId="9" applyNumberFormat="1" applyFont="1" applyAlignment="1">
      <alignment vertical="center"/>
    </xf>
    <xf numFmtId="191" fontId="55" fillId="0" borderId="0" xfId="34" applyNumberFormat="1" applyFont="1" applyAlignment="1">
      <alignment vertical="center"/>
    </xf>
    <xf numFmtId="4" fontId="55" fillId="0" borderId="0" xfId="9" applyNumberFormat="1" applyFont="1" applyAlignment="1">
      <alignment vertical="center"/>
    </xf>
    <xf numFmtId="0" fontId="63" fillId="11" borderId="120" xfId="9" applyFont="1" applyFill="1" applyBorder="1" applyAlignment="1">
      <alignment vertical="center" wrapText="1"/>
    </xf>
    <xf numFmtId="0" fontId="63" fillId="11" borderId="120" xfId="9" applyFont="1" applyFill="1" applyBorder="1" applyAlignment="1">
      <alignment horizontal="center" vertical="center" wrapText="1"/>
    </xf>
    <xf numFmtId="44" fontId="55" fillId="0" borderId="0" xfId="1" applyFont="1" applyAlignment="1">
      <alignment vertical="center"/>
    </xf>
    <xf numFmtId="44" fontId="82" fillId="0" borderId="69" xfId="19" applyNumberFormat="1" applyFont="1" applyBorder="1" applyAlignment="1">
      <alignment vertical="center"/>
    </xf>
    <xf numFmtId="0" fontId="31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3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7" fillId="0" borderId="0" xfId="0" applyFont="1" applyAlignment="1">
      <alignment horizontal="center" vertical="top" wrapText="1"/>
    </xf>
    <xf numFmtId="0" fontId="79" fillId="0" borderId="0" xfId="0" applyFont="1" applyAlignment="1">
      <alignment horizontal="center" vertical="center" wrapText="1"/>
    </xf>
    <xf numFmtId="0" fontId="52" fillId="0" borderId="0" xfId="0" applyFont="1" applyAlignment="1">
      <alignment horizontal="center" vertical="top" wrapText="1"/>
    </xf>
    <xf numFmtId="0" fontId="76" fillId="0" borderId="0" xfId="0" applyFont="1" applyAlignment="1">
      <alignment horizontal="center" vertical="top" wrapText="1"/>
    </xf>
    <xf numFmtId="0" fontId="44" fillId="0" borderId="0" xfId="0" applyFont="1" applyAlignment="1">
      <alignment horizontal="center" vertical="top" wrapText="1"/>
    </xf>
    <xf numFmtId="0" fontId="20" fillId="0" borderId="0" xfId="0" applyFont="1" applyAlignment="1">
      <alignment horizontal="center" vertical="top" wrapText="1"/>
    </xf>
    <xf numFmtId="0" fontId="40" fillId="0" borderId="0" xfId="0" applyFont="1" applyAlignment="1">
      <alignment horizontal="center" vertical="top" wrapText="1"/>
    </xf>
    <xf numFmtId="0" fontId="40" fillId="0" borderId="0" xfId="0" applyFont="1" applyAlignment="1">
      <alignment horizontal="center" vertical="center" wrapText="1"/>
    </xf>
    <xf numFmtId="0" fontId="52" fillId="0" borderId="0" xfId="0" applyFont="1" applyAlignment="1">
      <alignment horizontal="center" vertical="center" wrapText="1"/>
    </xf>
    <xf numFmtId="2" fontId="17" fillId="0" borderId="0" xfId="19" applyNumberFormat="1" applyAlignment="1">
      <alignment vertical="center"/>
    </xf>
    <xf numFmtId="192" fontId="0" fillId="0" borderId="0" xfId="20" applyNumberFormat="1" applyFont="1" applyAlignment="1">
      <alignment horizontal="center" vertical="center"/>
    </xf>
    <xf numFmtId="44" fontId="17" fillId="0" borderId="0" xfId="1" applyFont="1" applyAlignment="1">
      <alignment vertical="center"/>
    </xf>
    <xf numFmtId="0" fontId="65" fillId="0" borderId="0" xfId="7" applyFont="1" applyAlignment="1">
      <alignment vertical="center"/>
    </xf>
    <xf numFmtId="0" fontId="61" fillId="0" borderId="0" xfId="7" applyFont="1" applyAlignment="1">
      <alignment horizontal="left"/>
    </xf>
    <xf numFmtId="173" fontId="17" fillId="0" borderId="0" xfId="19" applyNumberFormat="1" applyAlignment="1">
      <alignment vertical="center"/>
    </xf>
    <xf numFmtId="0" fontId="20" fillId="7" borderId="1" xfId="0" applyFont="1" applyFill="1" applyBorder="1" applyAlignment="1">
      <alignment horizontal="left" vertical="top" wrapText="1"/>
    </xf>
    <xf numFmtId="166" fontId="19" fillId="7" borderId="1" xfId="0" applyNumberFormat="1" applyFont="1" applyFill="1" applyBorder="1" applyAlignment="1">
      <alignment horizontal="left" vertical="top" shrinkToFit="1"/>
    </xf>
    <xf numFmtId="166" fontId="19" fillId="7" borderId="1" xfId="0" applyNumberFormat="1" applyFont="1" applyFill="1" applyBorder="1" applyAlignment="1">
      <alignment horizontal="center" vertical="top" shrinkToFit="1"/>
    </xf>
    <xf numFmtId="0" fontId="85" fillId="0" borderId="0" xfId="0" applyFont="1" applyAlignment="1">
      <alignment horizontal="left" vertical="top"/>
    </xf>
    <xf numFmtId="44" fontId="0" fillId="0" borderId="0" xfId="1" applyFont="1" applyBorder="1" applyAlignment="1">
      <alignment horizontal="center" vertical="center" wrapText="1"/>
    </xf>
    <xf numFmtId="0" fontId="85" fillId="0" borderId="0" xfId="0" applyFont="1" applyAlignment="1">
      <alignment vertical="top" wrapText="1"/>
    </xf>
    <xf numFmtId="0" fontId="85" fillId="0" borderId="0" xfId="0" applyFont="1" applyAlignment="1">
      <alignment horizontal="left" vertical="center"/>
    </xf>
    <xf numFmtId="166" fontId="19" fillId="0" borderId="0" xfId="0" applyNumberFormat="1" applyFont="1" applyAlignment="1">
      <alignment horizontal="right" vertical="top" shrinkToFit="1"/>
    </xf>
    <xf numFmtId="166" fontId="34" fillId="0" borderId="0" xfId="0" applyNumberFormat="1" applyFont="1" applyAlignment="1">
      <alignment horizontal="center" vertical="top" shrinkToFit="1"/>
    </xf>
    <xf numFmtId="166" fontId="19" fillId="0" borderId="0" xfId="0" applyNumberFormat="1" applyFont="1" applyAlignment="1">
      <alignment horizontal="center" vertical="top" shrinkToFit="1"/>
    </xf>
    <xf numFmtId="166" fontId="19" fillId="0" borderId="0" xfId="0" applyNumberFormat="1" applyFont="1" applyAlignment="1">
      <alignment horizontal="center" vertical="center" shrinkToFit="1"/>
    </xf>
    <xf numFmtId="0" fontId="85" fillId="0" borderId="0" xfId="0" applyFont="1" applyAlignment="1">
      <alignment vertical="center" wrapText="1"/>
    </xf>
    <xf numFmtId="0" fontId="85" fillId="0" borderId="0" xfId="0" applyFont="1" applyAlignment="1">
      <alignment horizontal="center" vertical="center"/>
    </xf>
    <xf numFmtId="166" fontId="34" fillId="0" borderId="0" xfId="0" applyNumberFormat="1" applyFont="1" applyAlignment="1">
      <alignment horizontal="right" vertical="center" shrinkToFit="1"/>
    </xf>
    <xf numFmtId="169" fontId="19" fillId="0" borderId="0" xfId="0" applyNumberFormat="1" applyFont="1" applyAlignment="1">
      <alignment horizontal="center" vertical="top" shrinkToFit="1"/>
    </xf>
    <xf numFmtId="0" fontId="57" fillId="0" borderId="0" xfId="35" applyAlignment="1">
      <alignment horizontal="left" vertical="center" wrapText="1"/>
    </xf>
    <xf numFmtId="0" fontId="57" fillId="0" borderId="0" xfId="35" applyAlignment="1">
      <alignment horizontal="left" vertical="center"/>
    </xf>
    <xf numFmtId="0" fontId="20" fillId="0" borderId="1" xfId="35" applyFont="1" applyBorder="1" applyAlignment="1">
      <alignment horizontal="center" vertical="center" wrapText="1"/>
    </xf>
    <xf numFmtId="0" fontId="20" fillId="0" borderId="1" xfId="35" applyFont="1" applyBorder="1" applyAlignment="1">
      <alignment horizontal="left" vertical="center" wrapText="1"/>
    </xf>
    <xf numFmtId="0" fontId="20" fillId="0" borderId="2" xfId="35" applyFont="1" applyBorder="1" applyAlignment="1">
      <alignment horizontal="left" vertical="center" wrapText="1"/>
    </xf>
    <xf numFmtId="0" fontId="23" fillId="0" borderId="1" xfId="35" applyFont="1" applyBorder="1" applyAlignment="1">
      <alignment horizontal="left" vertical="center" wrapText="1"/>
    </xf>
    <xf numFmtId="0" fontId="57" fillId="0" borderId="1" xfId="35" applyBorder="1" applyAlignment="1">
      <alignment horizontal="left" vertical="center" wrapText="1"/>
    </xf>
    <xf numFmtId="166" fontId="19" fillId="0" borderId="1" xfId="35" applyNumberFormat="1" applyFont="1" applyBorder="1" applyAlignment="1">
      <alignment horizontal="center" vertical="center" shrinkToFit="1"/>
    </xf>
    <xf numFmtId="0" fontId="57" fillId="0" borderId="2" xfId="35" applyBorder="1" applyAlignment="1">
      <alignment horizontal="center" vertical="center" wrapText="1"/>
    </xf>
    <xf numFmtId="0" fontId="57" fillId="0" borderId="2" xfId="35" applyBorder="1" applyAlignment="1">
      <alignment horizontal="left" vertical="center" wrapText="1"/>
    </xf>
    <xf numFmtId="0" fontId="20" fillId="0" borderId="4" xfId="35" applyFont="1" applyBorder="1" applyAlignment="1">
      <alignment horizontal="center" vertical="center" wrapText="1"/>
    </xf>
    <xf numFmtId="0" fontId="20" fillId="0" borderId="4" xfId="35" applyFont="1" applyBorder="1" applyAlignment="1">
      <alignment horizontal="left" vertical="center" wrapText="1"/>
    </xf>
    <xf numFmtId="0" fontId="20" fillId="0" borderId="2" xfId="35" applyFont="1" applyBorder="1" applyAlignment="1">
      <alignment horizontal="center" vertical="center" wrapText="1"/>
    </xf>
    <xf numFmtId="0" fontId="20" fillId="0" borderId="3" xfId="35" applyFont="1" applyBorder="1" applyAlignment="1">
      <alignment horizontal="center" vertical="center" wrapText="1"/>
    </xf>
    <xf numFmtId="2" fontId="19" fillId="0" borderId="1" xfId="35" applyNumberFormat="1" applyFont="1" applyBorder="1" applyAlignment="1">
      <alignment horizontal="center" vertical="center" shrinkToFit="1"/>
    </xf>
    <xf numFmtId="0" fontId="20" fillId="0" borderId="1" xfId="35" applyFont="1" applyBorder="1" applyAlignment="1">
      <alignment horizontal="left" vertical="top" wrapText="1"/>
    </xf>
    <xf numFmtId="1" fontId="19" fillId="0" borderId="1" xfId="35" applyNumberFormat="1" applyFont="1" applyBorder="1" applyAlignment="1">
      <alignment horizontal="center" vertical="center" shrinkToFit="1"/>
    </xf>
    <xf numFmtId="0" fontId="20" fillId="0" borderId="2" xfId="35" applyFont="1" applyBorder="1" applyAlignment="1">
      <alignment vertical="center" wrapText="1"/>
    </xf>
    <xf numFmtId="0" fontId="57" fillId="0" borderId="1" xfId="35" applyBorder="1" applyAlignment="1">
      <alignment horizontal="center" vertical="center" wrapText="1"/>
    </xf>
    <xf numFmtId="166" fontId="19" fillId="0" borderId="6" xfId="35" applyNumberFormat="1" applyFont="1" applyBorder="1" applyAlignment="1">
      <alignment horizontal="center" vertical="center" shrinkToFit="1"/>
    </xf>
    <xf numFmtId="3" fontId="19" fillId="0" borderId="1" xfId="35" applyNumberFormat="1" applyFont="1" applyBorder="1" applyAlignment="1">
      <alignment horizontal="right" vertical="center" shrinkToFit="1"/>
    </xf>
    <xf numFmtId="167" fontId="19" fillId="0" borderId="2" xfId="35" applyNumberFormat="1" applyFont="1" applyBorder="1" applyAlignment="1">
      <alignment horizontal="right" vertical="center" shrinkToFit="1"/>
    </xf>
    <xf numFmtId="164" fontId="19" fillId="0" borderId="2" xfId="35" applyNumberFormat="1" applyFont="1" applyBorder="1" applyAlignment="1">
      <alignment horizontal="right" vertical="center" shrinkToFit="1"/>
    </xf>
    <xf numFmtId="0" fontId="31" fillId="0" borderId="0" xfId="35" applyFont="1" applyAlignment="1">
      <alignment horizontal="center" vertical="center" wrapText="1"/>
    </xf>
    <xf numFmtId="0" fontId="57" fillId="0" borderId="0" xfId="35" applyAlignment="1">
      <alignment horizontal="center" vertical="center" wrapText="1"/>
    </xf>
    <xf numFmtId="0" fontId="57" fillId="0" borderId="0" xfId="35" applyAlignment="1">
      <alignment vertical="center" wrapText="1"/>
    </xf>
    <xf numFmtId="0" fontId="62" fillId="0" borderId="0" xfId="36" applyAlignment="1">
      <alignment horizontal="center" vertical="center"/>
    </xf>
    <xf numFmtId="2" fontId="97" fillId="0" borderId="0" xfId="36" applyNumberFormat="1" applyFont="1" applyAlignment="1">
      <alignment horizontal="center" vertical="center"/>
    </xf>
    <xf numFmtId="0" fontId="62" fillId="0" borderId="0" xfId="36"/>
    <xf numFmtId="0" fontId="0" fillId="0" borderId="0" xfId="37" applyFont="1"/>
    <xf numFmtId="0" fontId="45" fillId="0" borderId="0" xfId="36" applyFont="1"/>
    <xf numFmtId="0" fontId="62" fillId="0" borderId="123" xfId="36" applyBorder="1" applyAlignment="1">
      <alignment horizontal="center" vertical="center" wrapText="1"/>
    </xf>
    <xf numFmtId="0" fontId="45" fillId="0" borderId="124" xfId="37" applyFont="1" applyBorder="1" applyAlignment="1">
      <alignment horizontal="center" vertical="center"/>
    </xf>
    <xf numFmtId="0" fontId="101" fillId="0" borderId="78" xfId="37" applyFont="1" applyBorder="1" applyAlignment="1">
      <alignment vertical="center"/>
    </xf>
    <xf numFmtId="0" fontId="101" fillId="0" borderId="83" xfId="37" applyFont="1" applyBorder="1" applyAlignment="1">
      <alignment horizontal="center" vertical="center"/>
    </xf>
    <xf numFmtId="0" fontId="101" fillId="0" borderId="129" xfId="37" applyFont="1" applyBorder="1" applyAlignment="1">
      <alignment horizontal="center" vertical="center"/>
    </xf>
    <xf numFmtId="2" fontId="101" fillId="0" borderId="83" xfId="37" applyNumberFormat="1" applyFont="1" applyBorder="1" applyAlignment="1">
      <alignment horizontal="center" vertical="center"/>
    </xf>
    <xf numFmtId="0" fontId="102" fillId="0" borderId="0" xfId="37" applyFont="1"/>
    <xf numFmtId="2" fontId="101" fillId="0" borderId="132" xfId="37" applyNumberFormat="1" applyFont="1" applyBorder="1" applyAlignment="1">
      <alignment horizontal="center" vertical="center"/>
    </xf>
    <xf numFmtId="2" fontId="101" fillId="0" borderId="69" xfId="37" applyNumberFormat="1" applyFont="1" applyBorder="1" applyAlignment="1">
      <alignment horizontal="center" vertical="center"/>
    </xf>
    <xf numFmtId="2" fontId="101" fillId="0" borderId="71" xfId="37" applyNumberFormat="1" applyFont="1" applyBorder="1" applyAlignment="1">
      <alignment horizontal="center" vertical="center"/>
    </xf>
    <xf numFmtId="0" fontId="101" fillId="0" borderId="133" xfId="37" applyFont="1" applyBorder="1" applyAlignment="1">
      <alignment horizontal="center" vertical="center"/>
    </xf>
    <xf numFmtId="0" fontId="101" fillId="0" borderId="134" xfId="37" applyFont="1" applyBorder="1" applyAlignment="1">
      <alignment horizontal="center" vertical="center" wrapText="1"/>
    </xf>
    <xf numFmtId="0" fontId="101" fillId="0" borderId="134" xfId="37" applyFont="1" applyBorder="1" applyAlignment="1">
      <alignment horizontal="center" vertical="center"/>
    </xf>
    <xf numFmtId="2" fontId="101" fillId="0" borderId="134" xfId="37" applyNumberFormat="1" applyFont="1" applyBorder="1" applyAlignment="1">
      <alignment horizontal="center" vertical="center"/>
    </xf>
    <xf numFmtId="0" fontId="102" fillId="0" borderId="52" xfId="37" applyFont="1" applyBorder="1"/>
    <xf numFmtId="2" fontId="101" fillId="0" borderId="135" xfId="37" applyNumberFormat="1" applyFont="1" applyBorder="1" applyAlignment="1">
      <alignment horizontal="center" vertical="center"/>
    </xf>
    <xf numFmtId="0" fontId="101" fillId="0" borderId="70" xfId="37" applyFont="1" applyBorder="1" applyAlignment="1">
      <alignment horizontal="left" vertical="center"/>
    </xf>
    <xf numFmtId="0" fontId="101" fillId="0" borderId="134" xfId="37" applyFont="1" applyBorder="1" applyAlignment="1">
      <alignment vertical="center" wrapText="1"/>
    </xf>
    <xf numFmtId="0" fontId="102" fillId="0" borderId="134" xfId="37" applyFont="1" applyBorder="1" applyAlignment="1">
      <alignment horizontal="center" vertical="center"/>
    </xf>
    <xf numFmtId="2" fontId="102" fillId="0" borderId="134" xfId="37" applyNumberFormat="1" applyFont="1" applyBorder="1" applyAlignment="1">
      <alignment horizontal="center" vertical="center"/>
    </xf>
    <xf numFmtId="2" fontId="102" fillId="0" borderId="135" xfId="37" applyNumberFormat="1" applyFont="1" applyBorder="1" applyAlignment="1">
      <alignment horizontal="center" vertical="center"/>
    </xf>
    <xf numFmtId="0" fontId="104" fillId="0" borderId="0" xfId="37" applyFont="1"/>
    <xf numFmtId="49" fontId="97" fillId="16" borderId="70" xfId="37" applyNumberFormat="1" applyFont="1" applyFill="1" applyBorder="1" applyAlignment="1">
      <alignment horizontal="right" vertical="center" wrapText="1"/>
    </xf>
    <xf numFmtId="0" fontId="97" fillId="16" borderId="69" xfId="37" applyFont="1" applyFill="1" applyBorder="1" applyAlignment="1">
      <alignment horizontal="justify" vertical="center" wrapText="1"/>
    </xf>
    <xf numFmtId="0" fontId="97" fillId="16" borderId="69" xfId="37" applyFont="1" applyFill="1" applyBorder="1" applyAlignment="1">
      <alignment horizontal="center" vertical="center" wrapText="1"/>
    </xf>
    <xf numFmtId="4" fontId="97" fillId="16" borderId="68" xfId="37" applyNumberFormat="1" applyFont="1" applyFill="1" applyBorder="1" applyAlignment="1">
      <alignment vertical="center" wrapText="1"/>
    </xf>
    <xf numFmtId="4" fontId="97" fillId="16" borderId="137" xfId="37" applyNumberFormat="1" applyFont="1" applyFill="1" applyBorder="1" applyAlignment="1">
      <alignment vertical="center" wrapText="1"/>
    </xf>
    <xf numFmtId="4" fontId="97" fillId="16" borderId="139" xfId="37" applyNumberFormat="1" applyFont="1" applyFill="1" applyBorder="1" applyAlignment="1">
      <alignment vertical="center" wrapText="1"/>
    </xf>
    <xf numFmtId="4" fontId="97" fillId="16" borderId="69" xfId="37" applyNumberFormat="1" applyFont="1" applyFill="1" applyBorder="1" applyAlignment="1">
      <alignment horizontal="right" vertical="center" wrapText="1"/>
    </xf>
    <xf numFmtId="0" fontId="97" fillId="16" borderId="71" xfId="37" applyFont="1" applyFill="1" applyBorder="1" applyAlignment="1">
      <alignment horizontal="justify" vertical="center" wrapText="1"/>
    </xf>
    <xf numFmtId="0" fontId="97" fillId="0" borderId="0" xfId="37" applyFont="1"/>
    <xf numFmtId="49" fontId="97" fillId="0" borderId="70" xfId="37" applyNumberFormat="1" applyFont="1" applyBorder="1" applyAlignment="1">
      <alignment horizontal="right" vertical="center" wrapText="1"/>
    </xf>
    <xf numFmtId="0" fontId="97" fillId="0" borderId="69" xfId="37" applyFont="1" applyBorder="1" applyAlignment="1">
      <alignment horizontal="justify" vertical="center" wrapText="1"/>
    </xf>
    <xf numFmtId="0" fontId="97" fillId="0" borderId="69" xfId="37" applyFont="1" applyBorder="1" applyAlignment="1">
      <alignment horizontal="center" vertical="center" wrapText="1"/>
    </xf>
    <xf numFmtId="4" fontId="102" fillId="0" borderId="69" xfId="37" applyNumberFormat="1" applyFont="1" applyBorder="1"/>
    <xf numFmtId="164" fontId="102" fillId="0" borderId="69" xfId="37" applyNumberFormat="1" applyFont="1" applyBorder="1"/>
    <xf numFmtId="0" fontId="102" fillId="0" borderId="69" xfId="37" applyFont="1" applyBorder="1"/>
    <xf numFmtId="4" fontId="97" fillId="0" borderId="69" xfId="37" applyNumberFormat="1" applyFont="1" applyBorder="1" applyAlignment="1">
      <alignment horizontal="right" vertical="center" wrapText="1"/>
    </xf>
    <xf numFmtId="0" fontId="97" fillId="7" borderId="71" xfId="37" applyFont="1" applyFill="1" applyBorder="1" applyAlignment="1">
      <alignment horizontal="justify" vertical="center" wrapText="1"/>
    </xf>
    <xf numFmtId="49" fontId="97" fillId="17" borderId="70" xfId="37" applyNumberFormat="1" applyFont="1" applyFill="1" applyBorder="1" applyAlignment="1">
      <alignment horizontal="right" vertical="center" wrapText="1"/>
    </xf>
    <xf numFmtId="0" fontId="97" fillId="17" borderId="69" xfId="37" applyFont="1" applyFill="1" applyBorder="1" applyAlignment="1">
      <alignment horizontal="justify" vertical="center" wrapText="1"/>
    </xf>
    <xf numFmtId="0" fontId="97" fillId="17" borderId="69" xfId="37" applyFont="1" applyFill="1" applyBorder="1" applyAlignment="1">
      <alignment horizontal="center" vertical="center" wrapText="1"/>
    </xf>
    <xf numFmtId="4" fontId="97" fillId="17" borderId="68" xfId="37" applyNumberFormat="1" applyFont="1" applyFill="1" applyBorder="1" applyAlignment="1">
      <alignment vertical="center" wrapText="1"/>
    </xf>
    <xf numFmtId="4" fontId="97" fillId="17" borderId="137" xfId="37" applyNumberFormat="1" applyFont="1" applyFill="1" applyBorder="1" applyAlignment="1">
      <alignment vertical="center" wrapText="1"/>
    </xf>
    <xf numFmtId="4" fontId="97" fillId="17" borderId="139" xfId="37" applyNumberFormat="1" applyFont="1" applyFill="1" applyBorder="1" applyAlignment="1">
      <alignment vertical="center" wrapText="1"/>
    </xf>
    <xf numFmtId="4" fontId="97" fillId="17" borderId="69" xfId="37" applyNumberFormat="1" applyFont="1" applyFill="1" applyBorder="1" applyAlignment="1">
      <alignment horizontal="right" vertical="center" wrapText="1"/>
    </xf>
    <xf numFmtId="0" fontId="97" fillId="17" borderId="71" xfId="37" applyFont="1" applyFill="1" applyBorder="1" applyAlignment="1">
      <alignment horizontal="justify" vertical="center" wrapText="1"/>
    </xf>
    <xf numFmtId="11" fontId="97" fillId="0" borderId="0" xfId="37" applyNumberFormat="1" applyFont="1"/>
    <xf numFmtId="4" fontId="62" fillId="0" borderId="69" xfId="37" applyNumberFormat="1" applyBorder="1" applyAlignment="1">
      <alignment vertical="center" wrapText="1"/>
    </xf>
    <xf numFmtId="4" fontId="97" fillId="0" borderId="69" xfId="37" applyNumberFormat="1" applyFont="1" applyBorder="1" applyAlignment="1">
      <alignment vertical="center" wrapText="1"/>
    </xf>
    <xf numFmtId="4" fontId="97" fillId="0" borderId="139" xfId="37" applyNumberFormat="1" applyFont="1" applyBorder="1" applyAlignment="1">
      <alignment vertical="center" wrapText="1"/>
    </xf>
    <xf numFmtId="0" fontId="97" fillId="0" borderId="71" xfId="37" applyFont="1" applyBorder="1" applyAlignment="1">
      <alignment horizontal="justify" vertical="center" wrapText="1"/>
    </xf>
    <xf numFmtId="0" fontId="97" fillId="7" borderId="138" xfId="37" applyFont="1" applyFill="1" applyBorder="1" applyAlignment="1">
      <alignment horizontal="justify" vertical="center" wrapText="1"/>
    </xf>
    <xf numFmtId="4" fontId="102" fillId="0" borderId="68" xfId="37" applyNumberFormat="1" applyFont="1" applyBorder="1"/>
    <xf numFmtId="4" fontId="102" fillId="0" borderId="137" xfId="37" applyNumberFormat="1" applyFont="1" applyBorder="1"/>
    <xf numFmtId="164" fontId="102" fillId="0" borderId="137" xfId="37" applyNumberFormat="1" applyFont="1" applyBorder="1"/>
    <xf numFmtId="0" fontId="102" fillId="0" borderId="137" xfId="37" applyFont="1" applyBorder="1"/>
    <xf numFmtId="0" fontId="102" fillId="0" borderId="139" xfId="37" applyFont="1" applyBorder="1"/>
    <xf numFmtId="0" fontId="97" fillId="7" borderId="137" xfId="37" applyFont="1" applyFill="1" applyBorder="1" applyAlignment="1">
      <alignment horizontal="justify" vertical="center" wrapText="1"/>
    </xf>
    <xf numFmtId="4" fontId="97" fillId="0" borderId="0" xfId="37" applyNumberFormat="1" applyFont="1"/>
    <xf numFmtId="4" fontId="62" fillId="0" borderId="68" xfId="37" applyNumberFormat="1" applyBorder="1" applyAlignment="1">
      <alignment vertical="center" wrapText="1"/>
    </xf>
    <xf numFmtId="4" fontId="62" fillId="0" borderId="137" xfId="37" applyNumberFormat="1" applyBorder="1" applyAlignment="1">
      <alignment vertical="center" wrapText="1"/>
    </xf>
    <xf numFmtId="4" fontId="97" fillId="0" borderId="137" xfId="37" applyNumberFormat="1" applyFont="1" applyBorder="1" applyAlignment="1">
      <alignment vertical="center" wrapText="1"/>
    </xf>
    <xf numFmtId="2" fontId="97" fillId="0" borderId="0" xfId="37" applyNumberFormat="1" applyFont="1"/>
    <xf numFmtId="2" fontId="97" fillId="16" borderId="71" xfId="37" applyNumberFormat="1" applyFont="1" applyFill="1" applyBorder="1" applyAlignment="1">
      <alignment horizontal="justify" vertical="center" wrapText="1"/>
    </xf>
    <xf numFmtId="4" fontId="102" fillId="0" borderId="69" xfId="37" applyNumberFormat="1" applyFont="1" applyBorder="1" applyAlignment="1">
      <alignment vertical="center"/>
    </xf>
    <xf numFmtId="164" fontId="102" fillId="0" borderId="69" xfId="37" applyNumberFormat="1" applyFont="1" applyBorder="1" applyAlignment="1">
      <alignment vertical="center"/>
    </xf>
    <xf numFmtId="0" fontId="102" fillId="0" borderId="69" xfId="37" applyFont="1" applyBorder="1" applyAlignment="1">
      <alignment vertical="center"/>
    </xf>
    <xf numFmtId="2" fontId="97" fillId="7" borderId="71" xfId="37" applyNumberFormat="1" applyFont="1" applyFill="1" applyBorder="1" applyAlignment="1">
      <alignment horizontal="justify" vertical="center" wrapText="1"/>
    </xf>
    <xf numFmtId="4" fontId="62" fillId="0" borderId="69" xfId="37" applyNumberFormat="1" applyBorder="1" applyAlignment="1">
      <alignment horizontal="right" vertical="center" wrapText="1"/>
    </xf>
    <xf numFmtId="0" fontId="97" fillId="16" borderId="69" xfId="37" quotePrefix="1" applyFont="1" applyFill="1" applyBorder="1" applyAlignment="1">
      <alignment horizontal="justify" vertical="center" wrapText="1"/>
    </xf>
    <xf numFmtId="4" fontId="102" fillId="0" borderId="69" xfId="37" applyNumberFormat="1" applyFont="1" applyBorder="1" applyAlignment="1">
      <alignment horizontal="center" vertical="center"/>
    </xf>
    <xf numFmtId="164" fontId="102" fillId="0" borderId="69" xfId="37" applyNumberFormat="1" applyFont="1" applyBorder="1" applyAlignment="1">
      <alignment horizontal="center" vertical="center"/>
    </xf>
    <xf numFmtId="49" fontId="62" fillId="0" borderId="70" xfId="37" applyNumberFormat="1" applyBorder="1" applyAlignment="1">
      <alignment horizontal="right" vertical="center" wrapText="1"/>
    </xf>
    <xf numFmtId="0" fontId="62" fillId="0" borderId="69" xfId="37" applyBorder="1" applyAlignment="1">
      <alignment horizontal="justify" vertical="center" wrapText="1"/>
    </xf>
    <xf numFmtId="0" fontId="62" fillId="0" borderId="69" xfId="37" applyBorder="1" applyAlignment="1">
      <alignment horizontal="center" vertical="center" wrapText="1"/>
    </xf>
    <xf numFmtId="4" fontId="97" fillId="7" borderId="71" xfId="37" applyNumberFormat="1" applyFont="1" applyFill="1" applyBorder="1" applyAlignment="1">
      <alignment horizontal="justify" vertical="center" wrapText="1"/>
    </xf>
    <xf numFmtId="0" fontId="62" fillId="0" borderId="69" xfId="21" applyBorder="1" applyAlignment="1">
      <alignment wrapText="1"/>
    </xf>
    <xf numFmtId="0" fontId="105" fillId="0" borderId="69" xfId="21" applyFont="1" applyBorder="1"/>
    <xf numFmtId="49" fontId="97" fillId="0" borderId="80" xfId="37" applyNumberFormat="1" applyFont="1" applyBorder="1" applyAlignment="1">
      <alignment horizontal="right" vertical="center" wrapText="1"/>
    </xf>
    <xf numFmtId="0" fontId="97" fillId="0" borderId="81" xfId="37" applyFont="1" applyBorder="1" applyAlignment="1">
      <alignment horizontal="justify" vertical="center" wrapText="1"/>
    </xf>
    <xf numFmtId="0" fontId="97" fillId="0" borderId="81" xfId="37" applyFont="1" applyBorder="1" applyAlignment="1">
      <alignment horizontal="center" vertical="center" wrapText="1"/>
    </xf>
    <xf numFmtId="4" fontId="102" fillId="0" borderId="81" xfId="37" applyNumberFormat="1" applyFont="1" applyBorder="1"/>
    <xf numFmtId="164" fontId="102" fillId="0" borderId="81" xfId="37" applyNumberFormat="1" applyFont="1" applyBorder="1"/>
    <xf numFmtId="0" fontId="102" fillId="0" borderId="81" xfId="37" applyFont="1" applyBorder="1"/>
    <xf numFmtId="4" fontId="97" fillId="0" borderId="81" xfId="37" applyNumberFormat="1" applyFont="1" applyBorder="1" applyAlignment="1">
      <alignment horizontal="right" vertical="center" wrapText="1"/>
    </xf>
    <xf numFmtId="4" fontId="97" fillId="7" borderId="82" xfId="37" applyNumberFormat="1" applyFont="1" applyFill="1" applyBorder="1" applyAlignment="1">
      <alignment horizontal="justify" vertical="center" wrapText="1"/>
    </xf>
    <xf numFmtId="0" fontId="102" fillId="18" borderId="46" xfId="21" applyFont="1" applyFill="1" applyBorder="1"/>
    <xf numFmtId="0" fontId="0" fillId="0" borderId="0" xfId="37" applyFont="1" applyAlignment="1">
      <alignment horizontal="center" vertical="center"/>
    </xf>
    <xf numFmtId="2" fontId="0" fillId="0" borderId="0" xfId="37" applyNumberFormat="1" applyFont="1" applyAlignment="1">
      <alignment horizontal="center" vertical="center"/>
    </xf>
    <xf numFmtId="0" fontId="97" fillId="18" borderId="0" xfId="21" applyFont="1" applyFill="1" applyAlignment="1">
      <alignment horizontal="center"/>
    </xf>
    <xf numFmtId="4" fontId="97" fillId="18" borderId="0" xfId="21" applyNumberFormat="1" applyFont="1" applyFill="1"/>
    <xf numFmtId="172" fontId="62" fillId="18" borderId="0" xfId="21" applyNumberFormat="1" applyFill="1" applyAlignment="1">
      <alignment horizontal="center"/>
    </xf>
    <xf numFmtId="0" fontId="97" fillId="0" borderId="55" xfId="38" applyFont="1" applyBorder="1"/>
    <xf numFmtId="0" fontId="62" fillId="0" borderId="55" xfId="38" applyBorder="1"/>
    <xf numFmtId="2" fontId="0" fillId="0" borderId="55" xfId="37" applyNumberFormat="1" applyFont="1" applyBorder="1" applyAlignment="1">
      <alignment horizontal="center" vertical="center"/>
    </xf>
    <xf numFmtId="0" fontId="62" fillId="0" borderId="0" xfId="38" applyAlignment="1">
      <alignment horizontal="center"/>
    </xf>
    <xf numFmtId="172" fontId="62" fillId="18" borderId="0" xfId="21" applyNumberFormat="1" applyFill="1"/>
    <xf numFmtId="0" fontId="62" fillId="0" borderId="0" xfId="38"/>
    <xf numFmtId="0" fontId="62" fillId="18" borderId="0" xfId="21" applyFill="1" applyAlignment="1">
      <alignment horizontal="center"/>
    </xf>
    <xf numFmtId="0" fontId="102" fillId="0" borderId="0" xfId="37" applyFont="1" applyAlignment="1">
      <alignment horizontal="left" vertical="center"/>
    </xf>
    <xf numFmtId="0" fontId="102" fillId="0" borderId="0" xfId="37" applyFont="1" applyAlignment="1">
      <alignment vertical="center" wrapText="1"/>
    </xf>
    <xf numFmtId="0" fontId="102" fillId="0" borderId="0" xfId="37" applyFont="1" applyAlignment="1">
      <alignment horizontal="center" vertical="center"/>
    </xf>
    <xf numFmtId="2" fontId="102" fillId="0" borderId="0" xfId="37" applyNumberFormat="1" applyFont="1" applyAlignment="1">
      <alignment horizontal="center" vertical="center"/>
    </xf>
    <xf numFmtId="0" fontId="0" fillId="0" borderId="0" xfId="37" applyFont="1" applyAlignment="1">
      <alignment horizontal="left" vertical="center"/>
    </xf>
    <xf numFmtId="0" fontId="0" fillId="0" borderId="0" xfId="37" applyFont="1" applyAlignment="1">
      <alignment vertical="center" wrapText="1"/>
    </xf>
    <xf numFmtId="166" fontId="19" fillId="0" borderId="0" xfId="35" applyNumberFormat="1" applyFont="1" applyAlignment="1">
      <alignment horizontal="center" vertical="center" shrinkToFit="1"/>
    </xf>
    <xf numFmtId="0" fontId="60" fillId="0" borderId="0" xfId="3" applyFont="1" applyAlignment="1">
      <alignment vertical="center"/>
    </xf>
    <xf numFmtId="0" fontId="109" fillId="0" borderId="0" xfId="13" applyFont="1" applyAlignment="1">
      <alignment vertical="center"/>
    </xf>
    <xf numFmtId="0" fontId="110" fillId="0" borderId="0" xfId="37" applyFont="1" applyAlignment="1">
      <alignment horizontal="center" vertical="center"/>
    </xf>
    <xf numFmtId="0" fontId="110" fillId="0" borderId="0" xfId="37" applyFont="1"/>
    <xf numFmtId="0" fontId="110" fillId="0" borderId="0" xfId="37" applyFont="1" applyAlignment="1">
      <alignment vertical="center"/>
    </xf>
    <xf numFmtId="0" fontId="97" fillId="0" borderId="69" xfId="37" quotePrefix="1" applyFont="1" applyBorder="1" applyAlignment="1">
      <alignment horizontal="left" vertical="center" wrapText="1"/>
    </xf>
    <xf numFmtId="0" fontId="17" fillId="0" borderId="69" xfId="19" applyBorder="1" applyAlignment="1">
      <alignment horizontal="justify" vertical="center" wrapText="1"/>
    </xf>
    <xf numFmtId="0" fontId="16" fillId="0" borderId="69" xfId="19" applyFont="1" applyBorder="1" applyAlignment="1">
      <alignment horizontal="justify" vertical="center" wrapText="1"/>
    </xf>
    <xf numFmtId="0" fontId="16" fillId="0" borderId="69" xfId="19" applyFont="1" applyBorder="1" applyAlignment="1">
      <alignment vertical="center" wrapText="1"/>
    </xf>
    <xf numFmtId="0" fontId="105" fillId="0" borderId="69" xfId="19" applyFont="1" applyBorder="1" applyAlignment="1">
      <alignment horizontal="justify" vertical="center" wrapText="1"/>
    </xf>
    <xf numFmtId="0" fontId="15" fillId="0" borderId="69" xfId="19" applyFont="1" applyBorder="1" applyAlignment="1">
      <alignment horizontal="justify" vertical="center" wrapText="1"/>
    </xf>
    <xf numFmtId="0" fontId="24" fillId="0" borderId="6" xfId="0" applyFont="1" applyBorder="1" applyAlignment="1">
      <alignment horizontal="left" vertical="top" wrapText="1"/>
    </xf>
    <xf numFmtId="0" fontId="20" fillId="0" borderId="6" xfId="0" applyFont="1" applyBorder="1" applyAlignment="1">
      <alignment horizontal="center" vertical="top" wrapText="1"/>
    </xf>
    <xf numFmtId="0" fontId="88" fillId="0" borderId="1" xfId="0" applyFont="1" applyBorder="1" applyAlignment="1">
      <alignment horizontal="left" vertical="center" wrapText="1"/>
    </xf>
    <xf numFmtId="44" fontId="111" fillId="0" borderId="0" xfId="1" applyFont="1" applyAlignment="1">
      <alignment vertical="top" wrapText="1"/>
    </xf>
    <xf numFmtId="165" fontId="111" fillId="0" borderId="1" xfId="0" applyNumberFormat="1" applyFont="1" applyBorder="1" applyAlignment="1">
      <alignment horizontal="center" vertical="top" shrinkToFit="1"/>
    </xf>
    <xf numFmtId="166" fontId="111" fillId="0" borderId="2" xfId="0" applyNumberFormat="1" applyFont="1" applyBorder="1" applyAlignment="1">
      <alignment horizontal="center" vertical="center" shrinkToFit="1"/>
    </xf>
    <xf numFmtId="167" fontId="111" fillId="0" borderId="19" xfId="0" applyNumberFormat="1" applyFont="1" applyBorder="1" applyAlignment="1">
      <alignment horizontal="center" vertical="center" shrinkToFit="1"/>
    </xf>
    <xf numFmtId="166" fontId="111" fillId="0" borderId="1" xfId="0" applyNumberFormat="1" applyFont="1" applyBorder="1" applyAlignment="1">
      <alignment horizontal="center" vertical="top" shrinkToFit="1"/>
    </xf>
    <xf numFmtId="0" fontId="111" fillId="0" borderId="1" xfId="0" applyFont="1" applyBorder="1" applyAlignment="1">
      <alignment horizontal="left" vertical="center" wrapText="1"/>
    </xf>
    <xf numFmtId="9" fontId="111" fillId="0" borderId="4" xfId="2" applyFont="1" applyBorder="1" applyAlignment="1">
      <alignment horizontal="center" vertical="center" wrapText="1"/>
    </xf>
    <xf numFmtId="166" fontId="111" fillId="0" borderId="1" xfId="0" applyNumberFormat="1" applyFont="1" applyBorder="1" applyAlignment="1">
      <alignment horizontal="center" vertical="center" shrinkToFit="1"/>
    </xf>
    <xf numFmtId="9" fontId="111" fillId="0" borderId="1" xfId="2" applyFont="1" applyBorder="1" applyAlignment="1">
      <alignment horizontal="center" wrapText="1"/>
    </xf>
    <xf numFmtId="0" fontId="88" fillId="0" borderId="1" xfId="0" applyFont="1" applyBorder="1" applyAlignment="1">
      <alignment horizontal="left" wrapText="1"/>
    </xf>
    <xf numFmtId="0" fontId="111" fillId="0" borderId="1" xfId="0" applyFont="1" applyBorder="1" applyAlignment="1">
      <alignment horizontal="left" wrapText="1"/>
    </xf>
    <xf numFmtId="166" fontId="111" fillId="0" borderId="1" xfId="0" applyNumberFormat="1" applyFont="1" applyBorder="1" applyAlignment="1">
      <alignment horizontal="left" vertical="top" shrinkToFit="1"/>
    </xf>
    <xf numFmtId="171" fontId="111" fillId="0" borderId="1" xfId="0" applyNumberFormat="1" applyFont="1" applyBorder="1" applyAlignment="1">
      <alignment horizontal="center" vertical="top" shrinkToFit="1"/>
    </xf>
    <xf numFmtId="170" fontId="111" fillId="0" borderId="1" xfId="0" applyNumberFormat="1" applyFont="1" applyBorder="1" applyAlignment="1">
      <alignment horizontal="center" vertical="top" shrinkToFit="1"/>
    </xf>
    <xf numFmtId="2" fontId="111" fillId="0" borderId="1" xfId="0" applyNumberFormat="1" applyFont="1" applyBorder="1" applyAlignment="1">
      <alignment horizontal="center" wrapText="1"/>
    </xf>
    <xf numFmtId="9" fontId="111" fillId="0" borderId="1" xfId="2" applyFont="1" applyBorder="1" applyAlignment="1">
      <alignment horizontal="center" vertical="center" wrapText="1"/>
    </xf>
    <xf numFmtId="0" fontId="88" fillId="0" borderId="1" xfId="0" applyFont="1" applyBorder="1" applyAlignment="1">
      <alignment horizontal="center" vertical="center" wrapText="1"/>
    </xf>
    <xf numFmtId="182" fontId="111" fillId="0" borderId="3" xfId="2" applyNumberFormat="1" applyFont="1" applyBorder="1" applyAlignment="1">
      <alignment wrapText="1"/>
    </xf>
    <xf numFmtId="0" fontId="111" fillId="0" borderId="1" xfId="0" applyFont="1" applyBorder="1" applyAlignment="1">
      <alignment horizontal="center" wrapText="1"/>
    </xf>
    <xf numFmtId="0" fontId="111" fillId="0" borderId="69" xfId="0" applyFont="1" applyBorder="1" applyAlignment="1">
      <alignment horizontal="center" vertical="center" wrapText="1"/>
    </xf>
    <xf numFmtId="0" fontId="111" fillId="0" borderId="1" xfId="0" applyFont="1" applyBorder="1" applyAlignment="1">
      <alignment horizontal="left" vertical="top" wrapText="1"/>
    </xf>
    <xf numFmtId="166" fontId="111" fillId="0" borderId="6" xfId="0" applyNumberFormat="1" applyFont="1" applyBorder="1" applyAlignment="1">
      <alignment horizontal="center" vertical="center" shrinkToFit="1"/>
    </xf>
    <xf numFmtId="0" fontId="111" fillId="0" borderId="1" xfId="0" applyFont="1" applyBorder="1" applyAlignment="1">
      <alignment horizontal="center" vertical="center" wrapText="1"/>
    </xf>
    <xf numFmtId="9" fontId="111" fillId="0" borderId="2" xfId="2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44" fillId="0" borderId="6" xfId="0" applyFont="1" applyBorder="1" applyAlignment="1">
      <alignment horizontal="left" vertical="top" wrapText="1" indent="2"/>
    </xf>
    <xf numFmtId="0" fontId="44" fillId="0" borderId="1" xfId="0" applyFont="1" applyBorder="1" applyAlignment="1">
      <alignment horizontal="left" vertical="top" wrapText="1" indent="2"/>
    </xf>
    <xf numFmtId="0" fontId="47" fillId="0" borderId="6" xfId="0" applyFont="1" applyBorder="1" applyAlignment="1">
      <alignment horizontal="center" vertical="top" wrapText="1"/>
    </xf>
    <xf numFmtId="0" fontId="44" fillId="0" borderId="1" xfId="35" applyFont="1" applyBorder="1" applyAlignment="1">
      <alignment horizontal="center" vertical="center" wrapText="1"/>
    </xf>
    <xf numFmtId="44" fontId="55" fillId="0" borderId="0" xfId="1" applyFont="1"/>
    <xf numFmtId="43" fontId="55" fillId="0" borderId="0" xfId="21" applyNumberFormat="1" applyFont="1"/>
    <xf numFmtId="185" fontId="55" fillId="3" borderId="69" xfId="22" applyFont="1" applyFill="1" applyBorder="1" applyAlignment="1"/>
    <xf numFmtId="185" fontId="55" fillId="3" borderId="69" xfId="22" applyFont="1" applyFill="1" applyBorder="1" applyAlignment="1">
      <alignment horizontal="center" vertical="center"/>
    </xf>
    <xf numFmtId="0" fontId="46" fillId="0" borderId="4" xfId="0" applyFont="1" applyBorder="1" applyAlignment="1">
      <alignment horizontal="left" vertical="center" wrapText="1"/>
    </xf>
    <xf numFmtId="166" fontId="111" fillId="0" borderId="1" xfId="0" applyNumberFormat="1" applyFont="1" applyBorder="1" applyAlignment="1">
      <alignment horizontal="center" wrapText="1"/>
    </xf>
    <xf numFmtId="0" fontId="0" fillId="0" borderId="69" xfId="0" applyBorder="1" applyAlignment="1">
      <alignment horizontal="left" vertical="top"/>
    </xf>
    <xf numFmtId="0" fontId="57" fillId="0" borderId="69" xfId="0" applyFont="1" applyBorder="1" applyAlignment="1">
      <alignment horizontal="left" vertical="top"/>
    </xf>
    <xf numFmtId="0" fontId="0" fillId="0" borderId="69" xfId="0" applyBorder="1" applyAlignment="1">
      <alignment horizontal="center" vertical="top"/>
    </xf>
    <xf numFmtId="0" fontId="57" fillId="0" borderId="69" xfId="0" applyFont="1" applyBorder="1" applyAlignment="1">
      <alignment horizontal="center" vertical="top"/>
    </xf>
    <xf numFmtId="44" fontId="0" fillId="0" borderId="69" xfId="1" applyFont="1" applyBorder="1" applyAlignment="1">
      <alignment horizontal="left" vertical="top"/>
    </xf>
    <xf numFmtId="44" fontId="0" fillId="0" borderId="69" xfId="1" applyFont="1" applyBorder="1" applyAlignment="1">
      <alignment horizontal="left" vertical="center"/>
    </xf>
    <xf numFmtId="0" fontId="57" fillId="0" borderId="69" xfId="0" applyFont="1" applyBorder="1" applyAlignment="1">
      <alignment horizontal="left" vertical="top" wrapText="1"/>
    </xf>
    <xf numFmtId="0" fontId="0" fillId="0" borderId="69" xfId="0" applyBorder="1" applyAlignment="1">
      <alignment horizontal="center" vertical="center"/>
    </xf>
    <xf numFmtId="0" fontId="0" fillId="0" borderId="69" xfId="0" applyBorder="1" applyAlignment="1">
      <alignment horizontal="justify" vertical="top" wrapText="1"/>
    </xf>
    <xf numFmtId="0" fontId="85" fillId="0" borderId="23" xfId="0" applyFont="1" applyBorder="1" applyAlignment="1">
      <alignment horizontal="center" vertical="top"/>
    </xf>
    <xf numFmtId="0" fontId="0" fillId="0" borderId="70" xfId="0" applyBorder="1" applyAlignment="1">
      <alignment horizontal="center" vertical="top"/>
    </xf>
    <xf numFmtId="44" fontId="0" fillId="0" borderId="71" xfId="1" applyFont="1" applyBorder="1" applyAlignment="1">
      <alignment horizontal="left" vertical="top"/>
    </xf>
    <xf numFmtId="0" fontId="0" fillId="0" borderId="81" xfId="0" applyBorder="1" applyAlignment="1">
      <alignment horizontal="center" vertical="top"/>
    </xf>
    <xf numFmtId="44" fontId="0" fillId="0" borderId="81" xfId="1" applyFont="1" applyBorder="1" applyAlignment="1">
      <alignment horizontal="left" vertical="center"/>
    </xf>
    <xf numFmtId="44" fontId="0" fillId="0" borderId="82" xfId="1" applyFont="1" applyBorder="1" applyAlignment="1">
      <alignment horizontal="left" vertical="top"/>
    </xf>
    <xf numFmtId="44" fontId="0" fillId="0" borderId="71" xfId="1" applyFont="1" applyBorder="1" applyAlignment="1">
      <alignment horizontal="left" vertical="center"/>
    </xf>
    <xf numFmtId="0" fontId="0" fillId="0" borderId="0" xfId="0"/>
    <xf numFmtId="0" fontId="113" fillId="0" borderId="0" xfId="0" applyFont="1"/>
    <xf numFmtId="0" fontId="82" fillId="0" borderId="0" xfId="0" applyFont="1"/>
    <xf numFmtId="0" fontId="57" fillId="0" borderId="0" xfId="0" applyFont="1"/>
    <xf numFmtId="0" fontId="13" fillId="0" borderId="69" xfId="19" applyFont="1" applyBorder="1" applyAlignment="1">
      <alignment vertical="center" wrapText="1"/>
    </xf>
    <xf numFmtId="0" fontId="13" fillId="0" borderId="69" xfId="19" applyFont="1" applyBorder="1" applyAlignment="1">
      <alignment horizontal="justify" vertical="center" wrapText="1"/>
    </xf>
    <xf numFmtId="170" fontId="93" fillId="0" borderId="69" xfId="28" applyNumberFormat="1" applyFont="1" applyBorder="1" applyAlignment="1">
      <alignment horizontal="center" vertical="center"/>
    </xf>
    <xf numFmtId="44" fontId="93" fillId="0" borderId="140" xfId="28" applyFont="1" applyBorder="1" applyAlignment="1">
      <alignment horizontal="center" vertical="center"/>
    </xf>
    <xf numFmtId="177" fontId="70" fillId="0" borderId="0" xfId="13" applyNumberFormat="1" applyFont="1" applyAlignment="1">
      <alignment vertical="center"/>
    </xf>
    <xf numFmtId="10" fontId="55" fillId="0" borderId="103" xfId="9" applyNumberFormat="1" applyFont="1" applyBorder="1" applyAlignment="1">
      <alignment horizontal="center" vertical="center" wrapText="1"/>
    </xf>
    <xf numFmtId="44" fontId="55" fillId="0" borderId="0" xfId="9" applyNumberFormat="1" applyFont="1" applyAlignment="1">
      <alignment vertical="center"/>
    </xf>
    <xf numFmtId="0" fontId="12" fillId="0" borderId="69" xfId="19" applyFont="1" applyBorder="1" applyAlignment="1">
      <alignment vertical="center" wrapText="1"/>
    </xf>
    <xf numFmtId="0" fontId="120" fillId="0" borderId="69" xfId="40" applyFont="1" applyBorder="1" applyAlignment="1" applyProtection="1">
      <alignment horizontal="center" vertical="center" wrapText="1"/>
      <protection locked="0"/>
    </xf>
    <xf numFmtId="0" fontId="11" fillId="0" borderId="0" xfId="40"/>
    <xf numFmtId="0" fontId="122" fillId="0" borderId="69" xfId="40" applyFont="1" applyBorder="1" applyAlignment="1" applyProtection="1">
      <alignment horizontal="left" vertical="center" wrapText="1"/>
      <protection locked="0"/>
    </xf>
    <xf numFmtId="0" fontId="122" fillId="0" borderId="69" xfId="40" applyFont="1" applyBorder="1" applyAlignment="1" applyProtection="1">
      <alignment horizontal="center" vertical="center" wrapText="1"/>
      <protection locked="0"/>
    </xf>
    <xf numFmtId="0" fontId="123" fillId="3" borderId="69" xfId="40" applyFont="1" applyFill="1" applyBorder="1" applyAlignment="1" applyProtection="1">
      <alignment horizontal="center" vertical="center" wrapText="1"/>
      <protection locked="0"/>
    </xf>
    <xf numFmtId="0" fontId="45" fillId="0" borderId="69" xfId="40" applyFont="1" applyBorder="1" applyAlignment="1" applyProtection="1">
      <alignment horizontal="center" vertical="center" wrapText="1"/>
      <protection locked="0"/>
    </xf>
    <xf numFmtId="0" fontId="45" fillId="0" borderId="134" xfId="40" applyFont="1" applyBorder="1" applyAlignment="1" applyProtection="1">
      <alignment horizontal="center" vertical="center" wrapText="1"/>
      <protection locked="0"/>
    </xf>
    <xf numFmtId="16" fontId="124" fillId="0" borderId="69" xfId="40" applyNumberFormat="1" applyFont="1" applyBorder="1" applyAlignment="1" applyProtection="1">
      <alignment horizontal="center" vertical="center" wrapText="1"/>
      <protection locked="0"/>
    </xf>
    <xf numFmtId="0" fontId="70" fillId="0" borderId="69" xfId="41" applyNumberFormat="1" applyFont="1" applyFill="1" applyBorder="1" applyAlignment="1" applyProtection="1">
      <alignment horizontal="center" vertical="center" wrapText="1"/>
      <protection locked="0"/>
    </xf>
    <xf numFmtId="4" fontId="73" fillId="0" borderId="69" xfId="40" applyNumberFormat="1" applyFont="1" applyBorder="1" applyAlignment="1">
      <alignment vertical="center" wrapText="1"/>
    </xf>
    <xf numFmtId="193" fontId="73" fillId="0" borderId="69" xfId="40" applyNumberFormat="1" applyFont="1" applyBorder="1" applyAlignment="1">
      <alignment vertical="center" wrapText="1"/>
    </xf>
    <xf numFmtId="0" fontId="124" fillId="0" borderId="69" xfId="41" applyNumberFormat="1" applyFont="1" applyFill="1" applyBorder="1" applyAlignment="1" applyProtection="1">
      <alignment horizontal="center" vertical="center" wrapText="1"/>
      <protection locked="0"/>
    </xf>
    <xf numFmtId="4" fontId="125" fillId="3" borderId="69" xfId="40" applyNumberFormat="1" applyFont="1" applyFill="1" applyBorder="1" applyAlignment="1">
      <alignment vertical="center" wrapText="1"/>
    </xf>
    <xf numFmtId="0" fontId="122" fillId="0" borderId="74" xfId="40" applyFont="1" applyBorder="1" applyAlignment="1" applyProtection="1">
      <alignment horizontal="center" vertical="center" wrapText="1"/>
      <protection locked="0"/>
    </xf>
    <xf numFmtId="0" fontId="122" fillId="3" borderId="74" xfId="40" applyFont="1" applyFill="1" applyBorder="1" applyAlignment="1" applyProtection="1">
      <alignment vertical="center" wrapText="1"/>
      <protection locked="0"/>
    </xf>
    <xf numFmtId="0" fontId="122" fillId="3" borderId="75" xfId="40" applyFont="1" applyFill="1" applyBorder="1" applyAlignment="1" applyProtection="1">
      <alignment vertical="center" wrapText="1"/>
      <protection locked="0"/>
    </xf>
    <xf numFmtId="0" fontId="122" fillId="3" borderId="142" xfId="40" applyFont="1" applyFill="1" applyBorder="1" applyAlignment="1" applyProtection="1">
      <alignment vertical="center" wrapText="1"/>
      <protection locked="0"/>
    </xf>
    <xf numFmtId="0" fontId="127" fillId="0" borderId="74" xfId="40" applyFont="1" applyBorder="1" applyProtection="1">
      <protection locked="0"/>
    </xf>
    <xf numFmtId="0" fontId="127" fillId="0" borderId="75" xfId="40" applyFont="1" applyBorder="1" applyProtection="1">
      <protection locked="0"/>
    </xf>
    <xf numFmtId="0" fontId="127" fillId="0" borderId="142" xfId="40" applyFont="1" applyBorder="1" applyProtection="1">
      <protection locked="0"/>
    </xf>
    <xf numFmtId="0" fontId="127" fillId="0" borderId="53" xfId="40" applyFont="1" applyBorder="1" applyProtection="1">
      <protection locked="0"/>
    </xf>
    <xf numFmtId="0" fontId="127" fillId="0" borderId="0" xfId="40" applyFont="1" applyProtection="1">
      <protection locked="0"/>
    </xf>
    <xf numFmtId="0" fontId="127" fillId="0" borderId="149" xfId="40" applyFont="1" applyBorder="1" applyProtection="1">
      <protection locked="0"/>
    </xf>
    <xf numFmtId="0" fontId="127" fillId="0" borderId="143" xfId="40" applyFont="1" applyBorder="1" applyProtection="1">
      <protection locked="0"/>
    </xf>
    <xf numFmtId="0" fontId="127" fillId="0" borderId="150" xfId="40" applyFont="1" applyBorder="1" applyProtection="1">
      <protection locked="0"/>
    </xf>
    <xf numFmtId="0" fontId="127" fillId="0" borderId="144" xfId="40" applyFont="1" applyBorder="1" applyProtection="1">
      <protection locked="0"/>
    </xf>
    <xf numFmtId="0" fontId="11" fillId="0" borderId="0" xfId="40" applyProtection="1">
      <protection locked="0"/>
    </xf>
    <xf numFmtId="0" fontId="124" fillId="0" borderId="69" xfId="37" applyFont="1" applyBorder="1" applyAlignment="1">
      <alignment horizontal="justify" vertical="center" wrapText="1"/>
    </xf>
    <xf numFmtId="4" fontId="62" fillId="0" borderId="69" xfId="37" applyNumberFormat="1" applyBorder="1"/>
    <xf numFmtId="164" fontId="62" fillId="0" borderId="69" xfId="37" applyNumberFormat="1" applyBorder="1"/>
    <xf numFmtId="43" fontId="73" fillId="0" borderId="69" xfId="41" applyFont="1" applyBorder="1" applyAlignment="1">
      <alignment vertical="center" wrapText="1"/>
    </xf>
    <xf numFmtId="0" fontId="62" fillId="0" borderId="69" xfId="41" applyNumberFormat="1" applyFont="1" applyFill="1" applyBorder="1" applyAlignment="1" applyProtection="1">
      <alignment horizontal="center" vertical="center" wrapText="1"/>
      <protection locked="0"/>
    </xf>
    <xf numFmtId="4" fontId="62" fillId="0" borderId="69" xfId="37" applyNumberFormat="1" applyBorder="1" applyAlignment="1">
      <alignment horizontal="center" vertical="center"/>
    </xf>
    <xf numFmtId="4" fontId="62" fillId="0" borderId="69" xfId="37" applyNumberFormat="1" applyBorder="1" applyAlignment="1">
      <alignment horizontal="center" vertical="center" wrapText="1"/>
    </xf>
    <xf numFmtId="4" fontId="73" fillId="0" borderId="69" xfId="40" applyNumberFormat="1" applyFont="1" applyBorder="1" applyAlignment="1">
      <alignment horizontal="center" vertical="center" wrapText="1"/>
    </xf>
    <xf numFmtId="2" fontId="11" fillId="0" borderId="0" xfId="40" applyNumberFormat="1"/>
    <xf numFmtId="16" fontId="124" fillId="0" borderId="151" xfId="40" applyNumberFormat="1" applyFont="1" applyBorder="1" applyAlignment="1" applyProtection="1">
      <alignment horizontal="left" vertical="center" wrapText="1"/>
      <protection locked="0"/>
    </xf>
    <xf numFmtId="16" fontId="124" fillId="0" borderId="151" xfId="40" applyNumberFormat="1" applyFont="1" applyBorder="1" applyAlignment="1" applyProtection="1">
      <alignment vertical="center" wrapText="1"/>
      <protection locked="0"/>
    </xf>
    <xf numFmtId="16" fontId="124" fillId="0" borderId="152" xfId="40" applyNumberFormat="1" applyFont="1" applyBorder="1" applyAlignment="1" applyProtection="1">
      <alignment horizontal="left" vertical="center" wrapText="1"/>
      <protection locked="0"/>
    </xf>
    <xf numFmtId="16" fontId="124" fillId="0" borderId="151" xfId="40" applyNumberFormat="1" applyFont="1" applyBorder="1" applyAlignment="1" applyProtection="1">
      <alignment horizontal="center" vertical="center" wrapText="1"/>
      <protection locked="0"/>
    </xf>
    <xf numFmtId="16" fontId="124" fillId="0" borderId="153" xfId="40" applyNumberFormat="1" applyFont="1" applyBorder="1" applyAlignment="1" applyProtection="1">
      <alignment horizontal="center" vertical="center" wrapText="1"/>
      <protection locked="0"/>
    </xf>
    <xf numFmtId="43" fontId="123" fillId="3" borderId="69" xfId="41" applyFont="1" applyFill="1" applyBorder="1" applyAlignment="1" applyProtection="1">
      <alignment horizontal="center" vertical="center" wrapText="1"/>
      <protection locked="0"/>
    </xf>
    <xf numFmtId="0" fontId="124" fillId="0" borderId="69" xfId="37" applyFont="1" applyBorder="1" applyAlignment="1">
      <alignment vertical="center" wrapText="1"/>
    </xf>
    <xf numFmtId="0" fontId="124" fillId="0" borderId="145" xfId="37" applyFont="1" applyBorder="1" applyAlignment="1">
      <alignment vertical="center" wrapText="1"/>
    </xf>
    <xf numFmtId="0" fontId="124" fillId="0" borderId="145" xfId="41" applyNumberFormat="1" applyFont="1" applyFill="1" applyBorder="1" applyAlignment="1" applyProtection="1">
      <alignment vertical="center" wrapText="1"/>
      <protection locked="0"/>
    </xf>
    <xf numFmtId="4" fontId="62" fillId="0" borderId="145" xfId="37" applyNumberFormat="1" applyBorder="1" applyAlignment="1">
      <alignment vertical="center"/>
    </xf>
    <xf numFmtId="4" fontId="62" fillId="0" borderId="145" xfId="37" applyNumberFormat="1" applyBorder="1" applyAlignment="1">
      <alignment vertical="center" wrapText="1"/>
    </xf>
    <xf numFmtId="4" fontId="73" fillId="0" borderId="145" xfId="40" applyNumberFormat="1" applyFont="1" applyBorder="1" applyAlignment="1">
      <alignment vertical="center" wrapText="1"/>
    </xf>
    <xf numFmtId="0" fontId="124" fillId="0" borderId="69" xfId="41" applyNumberFormat="1" applyFont="1" applyFill="1" applyBorder="1" applyAlignment="1" applyProtection="1">
      <alignment vertical="center" wrapText="1"/>
      <protection locked="0"/>
    </xf>
    <xf numFmtId="4" fontId="62" fillId="0" borderId="69" xfId="37" applyNumberFormat="1" applyBorder="1" applyAlignment="1">
      <alignment vertical="center"/>
    </xf>
    <xf numFmtId="0" fontId="0" fillId="0" borderId="3" xfId="0" applyBorder="1" applyAlignment="1">
      <alignment horizontal="left" wrapText="1"/>
    </xf>
    <xf numFmtId="0" fontId="44" fillId="0" borderId="2" xfId="0" applyFont="1" applyBorder="1" applyAlignment="1">
      <alignment horizontal="center" vertical="top" wrapText="1"/>
    </xf>
    <xf numFmtId="0" fontId="0" fillId="0" borderId="133" xfId="0" applyBorder="1" applyAlignment="1">
      <alignment horizontal="center" vertical="top"/>
    </xf>
    <xf numFmtId="0" fontId="85" fillId="0" borderId="81" xfId="0" applyFont="1" applyBorder="1" applyAlignment="1">
      <alignment horizontal="center" vertical="top"/>
    </xf>
    <xf numFmtId="44" fontId="0" fillId="0" borderId="0" xfId="1" applyFont="1" applyAlignment="1">
      <alignment horizontal="left" vertical="top" wrapText="1"/>
    </xf>
    <xf numFmtId="0" fontId="47" fillId="0" borderId="2" xfId="0" applyFont="1" applyBorder="1" applyAlignment="1">
      <alignment vertical="top" wrapText="1"/>
    </xf>
    <xf numFmtId="0" fontId="0" fillId="0" borderId="2" xfId="0" applyBorder="1" applyAlignment="1">
      <alignment wrapText="1"/>
    </xf>
    <xf numFmtId="0" fontId="0" fillId="0" borderId="69" xfId="0" applyBorder="1" applyAlignment="1">
      <alignment wrapText="1"/>
    </xf>
    <xf numFmtId="0" fontId="79" fillId="0" borderId="2" xfId="0" applyFont="1" applyBorder="1" applyAlignment="1">
      <alignment horizontal="center" vertical="top" wrapText="1"/>
    </xf>
    <xf numFmtId="0" fontId="44" fillId="0" borderId="3" xfId="0" applyFont="1" applyBorder="1" applyAlignment="1">
      <alignment horizontal="left" vertical="top" wrapText="1" indent="1"/>
    </xf>
    <xf numFmtId="0" fontId="47" fillId="0" borderId="69" xfId="0" applyFont="1" applyBorder="1" applyAlignment="1">
      <alignment horizontal="center" vertical="top" wrapText="1"/>
    </xf>
    <xf numFmtId="2" fontId="44" fillId="0" borderId="3" xfId="0" applyNumberFormat="1" applyFont="1" applyBorder="1" applyAlignment="1">
      <alignment horizontal="center" vertical="top" wrapText="1"/>
    </xf>
    <xf numFmtId="0" fontId="44" fillId="0" borderId="69" xfId="0" applyFont="1" applyBorder="1" applyAlignment="1">
      <alignment horizontal="center" vertical="top" wrapText="1"/>
    </xf>
    <xf numFmtId="0" fontId="82" fillId="0" borderId="69" xfId="0" applyFont="1" applyBorder="1" applyAlignment="1">
      <alignment horizontal="center"/>
    </xf>
    <xf numFmtId="0" fontId="0" fillId="0" borderId="69" xfId="0" applyBorder="1"/>
    <xf numFmtId="0" fontId="0" fillId="0" borderId="69" xfId="0" applyBorder="1" applyAlignment="1">
      <alignment horizontal="center"/>
    </xf>
    <xf numFmtId="44" fontId="0" fillId="0" borderId="69" xfId="1" applyFont="1" applyBorder="1"/>
    <xf numFmtId="0" fontId="82" fillId="0" borderId="0" xfId="0" applyFont="1" applyAlignment="1">
      <alignment horizontal="center"/>
    </xf>
    <xf numFmtId="0" fontId="0" fillId="0" borderId="0" xfId="0" applyAlignment="1">
      <alignment horizontal="center"/>
    </xf>
    <xf numFmtId="44" fontId="0" fillId="0" borderId="0" xfId="1" applyFont="1" applyBorder="1"/>
    <xf numFmtId="44" fontId="78" fillId="0" borderId="0" xfId="1" applyFont="1" applyAlignment="1">
      <alignment vertical="center" wrapText="1"/>
    </xf>
    <xf numFmtId="0" fontId="44" fillId="0" borderId="1" xfId="0" applyFont="1" applyBorder="1" applyAlignment="1">
      <alignment horizontal="center" vertical="center"/>
    </xf>
    <xf numFmtId="44" fontId="0" fillId="0" borderId="0" xfId="1" applyFont="1" applyAlignment="1">
      <alignment vertical="center" wrapText="1"/>
    </xf>
    <xf numFmtId="0" fontId="112" fillId="0" borderId="69" xfId="0" applyFont="1" applyBorder="1" applyAlignment="1">
      <alignment horizontal="center" vertical="center" wrapText="1"/>
    </xf>
    <xf numFmtId="2" fontId="20" fillId="0" borderId="1" xfId="0" applyNumberFormat="1" applyFont="1" applyBorder="1" applyAlignment="1">
      <alignment horizontal="center" vertical="center" wrapText="1"/>
    </xf>
    <xf numFmtId="166" fontId="111" fillId="0" borderId="156" xfId="0" applyNumberFormat="1" applyFont="1" applyBorder="1" applyAlignment="1">
      <alignment horizontal="center" vertical="center" shrinkToFit="1"/>
    </xf>
    <xf numFmtId="2" fontId="111" fillId="0" borderId="1" xfId="0" applyNumberFormat="1" applyFont="1" applyBorder="1" applyAlignment="1">
      <alignment horizontal="center" vertical="center" shrinkToFit="1"/>
    </xf>
    <xf numFmtId="0" fontId="44" fillId="0" borderId="1" xfId="0" applyFont="1" applyBorder="1" applyAlignment="1">
      <alignment horizontal="left" vertical="top" wrapText="1" indent="1"/>
    </xf>
    <xf numFmtId="44" fontId="0" fillId="0" borderId="0" xfId="1" applyFont="1" applyAlignment="1">
      <alignment horizontal="left" vertical="top"/>
    </xf>
    <xf numFmtId="0" fontId="0" fillId="0" borderId="4" xfId="0" applyBorder="1" applyAlignment="1">
      <alignment horizontal="left" wrapText="1"/>
    </xf>
    <xf numFmtId="44" fontId="19" fillId="0" borderId="2" xfId="1" applyFont="1" applyBorder="1" applyAlignment="1">
      <alignment horizontal="center" vertical="top" shrinkToFit="1"/>
    </xf>
    <xf numFmtId="2" fontId="19" fillId="0" borderId="1" xfId="0" applyNumberFormat="1" applyFont="1" applyBorder="1" applyAlignment="1">
      <alignment horizontal="center" vertical="top" shrinkToFit="1"/>
    </xf>
    <xf numFmtId="164" fontId="19" fillId="0" borderId="1" xfId="0" applyNumberFormat="1" applyFont="1" applyBorder="1" applyAlignment="1">
      <alignment horizontal="center" vertical="top" shrinkToFit="1"/>
    </xf>
    <xf numFmtId="44" fontId="0" fillId="0" borderId="0" xfId="0" applyNumberFormat="1" applyAlignment="1">
      <alignment vertical="top" wrapText="1"/>
    </xf>
    <xf numFmtId="173" fontId="40" fillId="0" borderId="0" xfId="1" applyNumberFormat="1" applyFont="1" applyAlignment="1">
      <alignment vertical="center" wrapText="1"/>
    </xf>
    <xf numFmtId="44" fontId="128" fillId="0" borderId="0" xfId="1" applyFont="1" applyAlignment="1">
      <alignment vertical="top" wrapText="1"/>
    </xf>
    <xf numFmtId="44" fontId="88" fillId="0" borderId="0" xfId="1" applyFont="1" applyAlignment="1">
      <alignment vertical="top" wrapText="1"/>
    </xf>
    <xf numFmtId="44" fontId="111" fillId="0" borderId="1" xfId="0" applyNumberFormat="1" applyFont="1" applyBorder="1" applyAlignment="1">
      <alignment horizontal="center" wrapText="1"/>
    </xf>
    <xf numFmtId="44" fontId="111" fillId="0" borderId="69" xfId="0" applyNumberFormat="1" applyFont="1" applyBorder="1" applyAlignment="1">
      <alignment horizontal="center" vertical="top" wrapText="1"/>
    </xf>
    <xf numFmtId="0" fontId="10" fillId="0" borderId="69" xfId="19" applyFont="1" applyBorder="1" applyAlignment="1">
      <alignment vertical="center" wrapText="1"/>
    </xf>
    <xf numFmtId="0" fontId="10" fillId="0" borderId="0" xfId="19" applyFont="1" applyAlignment="1">
      <alignment vertical="center"/>
    </xf>
    <xf numFmtId="0" fontId="10" fillId="0" borderId="69" xfId="19" applyFont="1" applyBorder="1" applyAlignment="1">
      <alignment horizontal="center" vertical="center"/>
    </xf>
    <xf numFmtId="0" fontId="10" fillId="0" borderId="0" xfId="40" applyFont="1" applyProtection="1">
      <protection locked="0"/>
    </xf>
    <xf numFmtId="0" fontId="105" fillId="0" borderId="69" xfId="19" applyFont="1" applyBorder="1" applyAlignment="1">
      <alignment vertical="center" wrapText="1"/>
    </xf>
    <xf numFmtId="0" fontId="0" fillId="0" borderId="6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9" xfId="0" applyFont="1" applyBorder="1" applyAlignment="1">
      <alignment horizontal="left" vertical="top" wrapText="1"/>
    </xf>
    <xf numFmtId="0" fontId="20" fillId="0" borderId="15" xfId="0" applyFont="1" applyBorder="1" applyAlignment="1">
      <alignment horizontal="left" vertical="top" wrapText="1"/>
    </xf>
    <xf numFmtId="0" fontId="57" fillId="0" borderId="81" xfId="0" applyFont="1" applyBorder="1" applyAlignment="1">
      <alignment horizontal="left" vertical="top"/>
    </xf>
    <xf numFmtId="0" fontId="9" fillId="0" borderId="69" xfId="19" applyFont="1" applyBorder="1" applyAlignment="1">
      <alignment horizontal="center" vertical="center"/>
    </xf>
    <xf numFmtId="0" fontId="44" fillId="0" borderId="1" xfId="35" applyFont="1" applyBorder="1" applyAlignment="1">
      <alignment horizontal="left" vertical="center" wrapText="1"/>
    </xf>
    <xf numFmtId="0" fontId="44" fillId="0" borderId="1" xfId="35" applyFont="1" applyBorder="1" applyAlignment="1">
      <alignment horizontal="left" vertical="top" wrapText="1"/>
    </xf>
    <xf numFmtId="0" fontId="44" fillId="0" borderId="1" xfId="35" applyFont="1" applyBorder="1" applyAlignment="1">
      <alignment horizontal="justify" vertical="top" wrapText="1"/>
    </xf>
    <xf numFmtId="0" fontId="0" fillId="0" borderId="0" xfId="0" applyAlignment="1">
      <alignment horizontal="center" vertical="top"/>
    </xf>
    <xf numFmtId="0" fontId="57" fillId="0" borderId="0" xfId="0" applyFont="1" applyAlignment="1">
      <alignment horizontal="left" vertical="top"/>
    </xf>
    <xf numFmtId="44" fontId="0" fillId="0" borderId="0" xfId="1" applyFont="1" applyBorder="1" applyAlignment="1">
      <alignment horizontal="left" vertical="center"/>
    </xf>
    <xf numFmtId="44" fontId="0" fillId="0" borderId="0" xfId="1" applyFont="1" applyBorder="1" applyAlignment="1">
      <alignment horizontal="left" vertical="top"/>
    </xf>
    <xf numFmtId="0" fontId="57" fillId="0" borderId="134" xfId="0" applyFont="1" applyBorder="1" applyAlignment="1">
      <alignment horizontal="left" vertical="top"/>
    </xf>
    <xf numFmtId="0" fontId="57" fillId="0" borderId="134" xfId="0" applyFont="1" applyBorder="1" applyAlignment="1">
      <alignment horizontal="center" vertical="top"/>
    </xf>
    <xf numFmtId="173" fontId="0" fillId="0" borderId="69" xfId="1" applyNumberFormat="1" applyFont="1" applyBorder="1" applyAlignment="1">
      <alignment horizontal="left" vertical="top"/>
    </xf>
    <xf numFmtId="44" fontId="105" fillId="0" borderId="69" xfId="20" applyFont="1" applyBorder="1" applyAlignment="1">
      <alignment vertical="center"/>
    </xf>
    <xf numFmtId="44" fontId="129" fillId="0" borderId="69" xfId="20" applyFont="1" applyBorder="1" applyAlignment="1">
      <alignment vertical="center"/>
    </xf>
    <xf numFmtId="0" fontId="0" fillId="0" borderId="22" xfId="0" applyBorder="1" applyAlignment="1">
      <alignment horizontal="center" vertical="top"/>
    </xf>
    <xf numFmtId="0" fontId="57" fillId="0" borderId="23" xfId="0" applyFont="1" applyBorder="1" applyAlignment="1">
      <alignment horizontal="left" vertical="top"/>
    </xf>
    <xf numFmtId="0" fontId="57" fillId="0" borderId="23" xfId="0" applyFont="1" applyBorder="1" applyAlignment="1">
      <alignment horizontal="center" vertical="top"/>
    </xf>
    <xf numFmtId="44" fontId="0" fillId="0" borderId="23" xfId="1" applyFont="1" applyBorder="1" applyAlignment="1">
      <alignment horizontal="left" vertical="top"/>
    </xf>
    <xf numFmtId="44" fontId="0" fillId="0" borderId="24" xfId="1" applyFont="1" applyBorder="1" applyAlignment="1">
      <alignment horizontal="left" vertical="top"/>
    </xf>
    <xf numFmtId="44" fontId="0" fillId="0" borderId="81" xfId="1" applyFont="1" applyBorder="1" applyAlignment="1">
      <alignment horizontal="left" vertical="top"/>
    </xf>
    <xf numFmtId="0" fontId="8" fillId="0" borderId="69" xfId="19" applyFont="1" applyBorder="1" applyAlignment="1">
      <alignment vertical="center" wrapText="1"/>
    </xf>
    <xf numFmtId="0" fontId="57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20" fillId="0" borderId="0" xfId="0" applyFont="1" applyAlignment="1">
      <alignment horizontal="left" vertical="top" wrapText="1"/>
    </xf>
    <xf numFmtId="169" fontId="0" fillId="0" borderId="7" xfId="0" applyNumberFormat="1" applyBorder="1" applyAlignment="1">
      <alignment horizontal="left" wrapText="1"/>
    </xf>
    <xf numFmtId="169" fontId="0" fillId="0" borderId="8" xfId="0" applyNumberFormat="1" applyBorder="1" applyAlignment="1">
      <alignment horizontal="left" wrapText="1"/>
    </xf>
    <xf numFmtId="0" fontId="0" fillId="0" borderId="11" xfId="0" applyBorder="1" applyAlignment="1">
      <alignment wrapText="1"/>
    </xf>
    <xf numFmtId="0" fontId="0" fillId="0" borderId="8" xfId="0" applyBorder="1" applyAlignment="1">
      <alignment wrapText="1"/>
    </xf>
    <xf numFmtId="0" fontId="130" fillId="0" borderId="69" xfId="0" applyFont="1" applyBorder="1" applyAlignment="1">
      <alignment horizontal="left" wrapText="1"/>
    </xf>
    <xf numFmtId="0" fontId="130" fillId="0" borderId="69" xfId="0" applyFont="1" applyBorder="1" applyAlignment="1">
      <alignment horizontal="center" wrapText="1"/>
    </xf>
    <xf numFmtId="0" fontId="130" fillId="0" borderId="139" xfId="0" applyFont="1" applyBorder="1" applyAlignment="1">
      <alignment horizontal="center" wrapText="1"/>
    </xf>
    <xf numFmtId="44" fontId="130" fillId="0" borderId="69" xfId="1" applyFont="1" applyBorder="1" applyAlignment="1">
      <alignment horizontal="center" wrapText="1"/>
    </xf>
    <xf numFmtId="44" fontId="130" fillId="0" borderId="69" xfId="0" applyNumberFormat="1" applyFont="1" applyBorder="1" applyAlignment="1">
      <alignment horizontal="center" wrapText="1"/>
    </xf>
    <xf numFmtId="0" fontId="7" fillId="0" borderId="69" xfId="19" applyFont="1" applyBorder="1" applyAlignment="1">
      <alignment horizontal="justify" vertical="center" wrapText="1"/>
    </xf>
    <xf numFmtId="0" fontId="6" fillId="0" borderId="69" xfId="19" applyFont="1" applyBorder="1" applyAlignment="1">
      <alignment horizontal="justify" vertical="center" wrapText="1"/>
    </xf>
    <xf numFmtId="0" fontId="131" fillId="0" borderId="69" xfId="7" applyFont="1" applyBorder="1" applyAlignment="1">
      <alignment vertical="center" wrapText="1"/>
    </xf>
    <xf numFmtId="9" fontId="93" fillId="0" borderId="69" xfId="2" applyFont="1" applyBorder="1" applyAlignment="1">
      <alignment horizontal="center" vertical="center"/>
    </xf>
    <xf numFmtId="0" fontId="85" fillId="0" borderId="23" xfId="0" applyFont="1" applyBorder="1" applyAlignment="1">
      <alignment horizontal="center" vertical="center" wrapText="1"/>
    </xf>
    <xf numFmtId="0" fontId="55" fillId="0" borderId="69" xfId="0" applyFont="1" applyBorder="1" applyAlignment="1">
      <alignment horizontal="left" vertical="top"/>
    </xf>
    <xf numFmtId="0" fontId="55" fillId="0" borderId="69" xfId="0" applyFont="1" applyBorder="1" applyAlignment="1">
      <alignment horizontal="center" vertical="top"/>
    </xf>
    <xf numFmtId="44" fontId="55" fillId="0" borderId="69" xfId="1" applyFont="1" applyBorder="1" applyAlignment="1">
      <alignment horizontal="left" vertical="top"/>
    </xf>
    <xf numFmtId="44" fontId="55" fillId="0" borderId="71" xfId="1" applyFont="1" applyBorder="1" applyAlignment="1">
      <alignment horizontal="left" vertical="top"/>
    </xf>
    <xf numFmtId="173" fontId="105" fillId="0" borderId="69" xfId="20" applyNumberFormat="1" applyFont="1" applyBorder="1" applyAlignment="1">
      <alignment horizontal="center" vertical="center"/>
    </xf>
    <xf numFmtId="166" fontId="0" fillId="0" borderId="0" xfId="0" applyNumberFormat="1" applyAlignment="1">
      <alignment horizontal="left" vertical="center"/>
    </xf>
    <xf numFmtId="166" fontId="130" fillId="0" borderId="1" xfId="0" applyNumberFormat="1" applyFont="1" applyBorder="1" applyAlignment="1">
      <alignment horizontal="center" vertical="center" shrinkToFit="1"/>
    </xf>
    <xf numFmtId="0" fontId="130" fillId="0" borderId="2" xfId="0" applyFont="1" applyBorder="1" applyAlignment="1">
      <alignment horizontal="center" vertical="center" wrapText="1"/>
    </xf>
    <xf numFmtId="0" fontId="105" fillId="0" borderId="69" xfId="19" applyFont="1" applyBorder="1" applyAlignment="1">
      <alignment horizontal="center" vertical="center"/>
    </xf>
    <xf numFmtId="2" fontId="105" fillId="0" borderId="69" xfId="19" applyNumberFormat="1" applyFont="1" applyBorder="1" applyAlignment="1">
      <alignment horizontal="center" vertical="center"/>
    </xf>
    <xf numFmtId="173" fontId="105" fillId="0" borderId="69" xfId="19" applyNumberFormat="1" applyFont="1" applyBorder="1" applyAlignment="1">
      <alignment horizontal="center" vertical="center"/>
    </xf>
    <xf numFmtId="0" fontId="55" fillId="0" borderId="70" xfId="0" applyFont="1" applyBorder="1" applyAlignment="1">
      <alignment horizontal="center" vertical="top"/>
    </xf>
    <xf numFmtId="44" fontId="55" fillId="0" borderId="69" xfId="1" applyFont="1" applyBorder="1" applyAlignment="1">
      <alignment horizontal="left" vertical="center"/>
    </xf>
    <xf numFmtId="0" fontId="111" fillId="0" borderId="1" xfId="0" applyFont="1" applyBorder="1" applyAlignment="1">
      <alignment horizontal="justify" vertical="center" wrapText="1"/>
    </xf>
    <xf numFmtId="173" fontId="0" fillId="0" borderId="69" xfId="0" applyNumberFormat="1" applyBorder="1" applyAlignment="1">
      <alignment horizontal="left" vertical="top"/>
    </xf>
    <xf numFmtId="10" fontId="0" fillId="0" borderId="69" xfId="2" applyNumberFormat="1" applyFont="1" applyBorder="1" applyAlignment="1">
      <alignment horizontal="center" vertical="top"/>
    </xf>
    <xf numFmtId="10" fontId="0" fillId="0" borderId="69" xfId="2" applyNumberFormat="1" applyFont="1" applyBorder="1" applyAlignment="1">
      <alignment horizontal="left" vertical="top"/>
    </xf>
    <xf numFmtId="10" fontId="85" fillId="0" borderId="69" xfId="0" applyNumberFormat="1" applyFont="1" applyBorder="1" applyAlignment="1">
      <alignment horizontal="center" vertical="top"/>
    </xf>
    <xf numFmtId="9" fontId="0" fillId="0" borderId="69" xfId="2" applyFont="1" applyBorder="1" applyAlignment="1">
      <alignment horizontal="center" vertical="top"/>
    </xf>
    <xf numFmtId="9" fontId="0" fillId="0" borderId="69" xfId="2" applyFont="1" applyBorder="1" applyAlignment="1">
      <alignment horizontal="left" vertical="top"/>
    </xf>
    <xf numFmtId="10" fontId="85" fillId="0" borderId="69" xfId="2" applyNumberFormat="1" applyFont="1" applyBorder="1" applyAlignment="1">
      <alignment horizontal="center" vertical="top"/>
    </xf>
    <xf numFmtId="9" fontId="0" fillId="0" borderId="69" xfId="2" applyFont="1" applyBorder="1" applyAlignment="1">
      <alignment horizontal="center" vertical="center"/>
    </xf>
    <xf numFmtId="173" fontId="0" fillId="0" borderId="69" xfId="0" applyNumberFormat="1" applyBorder="1" applyAlignment="1">
      <alignment horizontal="left" vertical="center"/>
    </xf>
    <xf numFmtId="10" fontId="0" fillId="0" borderId="69" xfId="0" applyNumberFormat="1" applyBorder="1" applyAlignment="1">
      <alignment horizontal="center" vertical="top"/>
    </xf>
    <xf numFmtId="10" fontId="132" fillId="0" borderId="69" xfId="0" applyNumberFormat="1" applyFont="1" applyBorder="1" applyAlignment="1">
      <alignment horizontal="center" vertical="top"/>
    </xf>
    <xf numFmtId="10" fontId="0" fillId="0" borderId="69" xfId="0" applyNumberFormat="1" applyBorder="1" applyAlignment="1">
      <alignment horizontal="center" vertical="center"/>
    </xf>
    <xf numFmtId="0" fontId="85" fillId="0" borderId="22" xfId="0" applyFont="1" applyBorder="1" applyAlignment="1">
      <alignment horizontal="center" vertical="center" wrapText="1"/>
    </xf>
    <xf numFmtId="0" fontId="85" fillId="0" borderId="24" xfId="0" applyFont="1" applyBorder="1" applyAlignment="1">
      <alignment horizontal="center" vertical="center" wrapText="1"/>
    </xf>
    <xf numFmtId="0" fontId="57" fillId="0" borderId="70" xfId="0" applyFont="1" applyBorder="1" applyAlignment="1">
      <alignment horizontal="left" vertical="top"/>
    </xf>
    <xf numFmtId="173" fontId="0" fillId="0" borderId="71" xfId="0" applyNumberFormat="1" applyBorder="1" applyAlignment="1">
      <alignment horizontal="left" vertical="top"/>
    </xf>
    <xf numFmtId="0" fontId="0" fillId="0" borderId="70" xfId="0" applyBorder="1" applyAlignment="1">
      <alignment horizontal="left" vertical="top"/>
    </xf>
    <xf numFmtId="0" fontId="0" fillId="0" borderId="71" xfId="0" applyBorder="1" applyAlignment="1">
      <alignment horizontal="left" vertical="top"/>
    </xf>
    <xf numFmtId="0" fontId="85" fillId="0" borderId="70" xfId="0" applyFont="1" applyBorder="1" applyAlignment="1">
      <alignment horizontal="left" vertical="top"/>
    </xf>
    <xf numFmtId="0" fontId="57" fillId="0" borderId="70" xfId="0" applyFont="1" applyBorder="1" applyAlignment="1">
      <alignment horizontal="left" vertical="top" wrapText="1"/>
    </xf>
    <xf numFmtId="44" fontId="133" fillId="0" borderId="71" xfId="0" applyNumberFormat="1" applyFont="1" applyBorder="1" applyAlignment="1">
      <alignment horizontal="left" vertical="top"/>
    </xf>
    <xf numFmtId="0" fontId="57" fillId="0" borderId="81" xfId="0" applyFont="1" applyBorder="1" applyAlignment="1">
      <alignment horizontal="center" vertical="top"/>
    </xf>
    <xf numFmtId="44" fontId="133" fillId="0" borderId="82" xfId="1" applyFont="1" applyBorder="1" applyAlignment="1">
      <alignment horizontal="left" vertical="top"/>
    </xf>
    <xf numFmtId="0" fontId="85" fillId="0" borderId="70" xfId="0" applyFont="1" applyBorder="1" applyAlignment="1">
      <alignment horizontal="left" vertical="top" wrapText="1"/>
    </xf>
    <xf numFmtId="173" fontId="0" fillId="0" borderId="71" xfId="0" applyNumberFormat="1" applyBorder="1" applyAlignment="1">
      <alignment horizontal="left" vertical="center"/>
    </xf>
    <xf numFmtId="195" fontId="133" fillId="0" borderId="71" xfId="0" applyNumberFormat="1" applyFont="1" applyBorder="1" applyAlignment="1">
      <alignment horizontal="left" vertical="top"/>
    </xf>
    <xf numFmtId="0" fontId="133" fillId="20" borderId="25" xfId="0" applyFont="1" applyFill="1" applyBorder="1" applyAlignment="1">
      <alignment horizontal="left" vertical="top"/>
    </xf>
    <xf numFmtId="0" fontId="134" fillId="20" borderId="55" xfId="0" applyFont="1" applyFill="1" applyBorder="1" applyAlignment="1">
      <alignment horizontal="left" vertical="top"/>
    </xf>
    <xf numFmtId="173" fontId="134" fillId="20" borderId="29" xfId="1" applyNumberFormat="1" applyFont="1" applyFill="1" applyBorder="1" applyAlignment="1">
      <alignment horizontal="left" vertical="top"/>
    </xf>
    <xf numFmtId="0" fontId="133" fillId="21" borderId="30" xfId="0" applyFont="1" applyFill="1" applyBorder="1" applyAlignment="1">
      <alignment horizontal="left" vertical="top"/>
    </xf>
    <xf numFmtId="0" fontId="134" fillId="21" borderId="0" xfId="0" applyFont="1" applyFill="1" applyAlignment="1">
      <alignment horizontal="left" vertical="top"/>
    </xf>
    <xf numFmtId="173" fontId="134" fillId="21" borderId="34" xfId="1" applyNumberFormat="1" applyFont="1" applyFill="1" applyBorder="1" applyAlignment="1">
      <alignment horizontal="left" vertical="top"/>
    </xf>
    <xf numFmtId="0" fontId="133" fillId="22" borderId="49" xfId="0" applyFont="1" applyFill="1" applyBorder="1" applyAlignment="1">
      <alignment horizontal="left" vertical="top"/>
    </xf>
    <xf numFmtId="0" fontId="134" fillId="22" borderId="46" xfId="0" applyFont="1" applyFill="1" applyBorder="1" applyAlignment="1">
      <alignment horizontal="left" vertical="top"/>
    </xf>
    <xf numFmtId="173" fontId="134" fillId="22" borderId="50" xfId="1" applyNumberFormat="1" applyFont="1" applyFill="1" applyBorder="1" applyAlignment="1">
      <alignment horizontal="left" vertical="top"/>
    </xf>
    <xf numFmtId="0" fontId="55" fillId="0" borderId="69" xfId="7" applyFont="1" applyBorder="1" applyAlignment="1">
      <alignment vertical="center" wrapText="1"/>
    </xf>
    <xf numFmtId="10" fontId="135" fillId="0" borderId="69" xfId="29" applyNumberFormat="1" applyFont="1" applyBorder="1" applyAlignment="1">
      <alignment horizontal="center" vertical="center"/>
    </xf>
    <xf numFmtId="9" fontId="135" fillId="0" borderId="69" xfId="10" applyNumberFormat="1" applyFont="1" applyBorder="1" applyAlignment="1">
      <alignment horizontal="center" vertical="center"/>
    </xf>
    <xf numFmtId="10" fontId="135" fillId="0" borderId="69" xfId="10" applyNumberFormat="1" applyFont="1" applyBorder="1" applyAlignment="1">
      <alignment horizontal="center" vertical="center"/>
    </xf>
    <xf numFmtId="44" fontId="135" fillId="0" borderId="69" xfId="28" applyFont="1" applyBorder="1" applyAlignment="1">
      <alignment horizontal="center" vertical="center"/>
    </xf>
    <xf numFmtId="2" fontId="135" fillId="0" borderId="69" xfId="28" applyNumberFormat="1" applyFont="1" applyBorder="1" applyAlignment="1">
      <alignment horizontal="center" vertical="center"/>
    </xf>
    <xf numFmtId="44" fontId="135" fillId="0" borderId="140" xfId="28" applyFont="1" applyBorder="1" applyAlignment="1">
      <alignment horizontal="center" vertical="center"/>
    </xf>
    <xf numFmtId="10" fontId="135" fillId="0" borderId="71" xfId="29" applyNumberFormat="1" applyFont="1" applyBorder="1" applyAlignment="1">
      <alignment horizontal="center" vertical="center"/>
    </xf>
    <xf numFmtId="0" fontId="61" fillId="0" borderId="69" xfId="7" applyFont="1" applyBorder="1" applyAlignment="1">
      <alignment vertical="center" wrapText="1"/>
    </xf>
    <xf numFmtId="0" fontId="55" fillId="0" borderId="19" xfId="7" applyFont="1" applyBorder="1" applyAlignment="1">
      <alignment vertical="center" wrapText="1"/>
    </xf>
    <xf numFmtId="44" fontId="135" fillId="0" borderId="68" xfId="28" applyFont="1" applyBorder="1" applyAlignment="1">
      <alignment horizontal="center" vertical="center"/>
    </xf>
    <xf numFmtId="197" fontId="135" fillId="0" borderId="71" xfId="29" applyNumberFormat="1" applyFont="1" applyBorder="1" applyAlignment="1">
      <alignment horizontal="center" vertical="center"/>
    </xf>
    <xf numFmtId="196" fontId="135" fillId="0" borderId="71" xfId="29" applyNumberFormat="1" applyFont="1" applyBorder="1" applyAlignment="1">
      <alignment horizontal="center" vertical="center"/>
    </xf>
    <xf numFmtId="0" fontId="65" fillId="0" borderId="70" xfId="7" applyFont="1" applyBorder="1" applyAlignment="1">
      <alignment horizontal="center" vertical="center" wrapText="1"/>
    </xf>
    <xf numFmtId="0" fontId="61" fillId="0" borderId="69" xfId="7" applyFont="1" applyBorder="1" applyAlignment="1">
      <alignment horizontal="center" vertical="center" wrapText="1"/>
    </xf>
    <xf numFmtId="170" fontId="61" fillId="0" borderId="71" xfId="2" applyNumberFormat="1" applyFont="1" applyBorder="1" applyAlignment="1">
      <alignment horizontal="right" vertical="center" wrapText="1"/>
    </xf>
    <xf numFmtId="0" fontId="65" fillId="0" borderId="69" xfId="7" applyFont="1" applyBorder="1" applyAlignment="1">
      <alignment vertical="center" wrapText="1"/>
    </xf>
    <xf numFmtId="170" fontId="65" fillId="0" borderId="45" xfId="7" applyNumberFormat="1" applyFont="1" applyBorder="1" applyAlignment="1">
      <alignment horizontal="right" vertical="center" wrapText="1"/>
    </xf>
    <xf numFmtId="167" fontId="65" fillId="0" borderId="45" xfId="7" applyNumberFormat="1" applyFont="1" applyBorder="1" applyAlignment="1">
      <alignment horizontal="right" vertical="center" wrapText="1"/>
    </xf>
    <xf numFmtId="170" fontId="65" fillId="0" borderId="71" xfId="2" applyNumberFormat="1" applyFont="1" applyBorder="1" applyAlignment="1">
      <alignment horizontal="right" vertical="center" wrapText="1"/>
    </xf>
    <xf numFmtId="2" fontId="61" fillId="0" borderId="71" xfId="7" applyNumberFormat="1" applyFont="1" applyBorder="1" applyAlignment="1">
      <alignment horizontal="right" vertical="center" wrapText="1"/>
    </xf>
    <xf numFmtId="0" fontId="62" fillId="0" borderId="0" xfId="8"/>
    <xf numFmtId="0" fontId="136" fillId="0" borderId="0" xfId="8" applyFont="1"/>
    <xf numFmtId="0" fontId="137" fillId="0" borderId="0" xfId="8" applyFont="1" applyAlignment="1">
      <alignment horizontal="center"/>
    </xf>
    <xf numFmtId="0" fontId="140" fillId="0" borderId="0" xfId="38" applyFont="1" applyAlignment="1">
      <alignment horizontal="center" wrapText="1"/>
    </xf>
    <xf numFmtId="0" fontId="97" fillId="0" borderId="0" xfId="38" applyFont="1" applyAlignment="1">
      <alignment horizontal="left"/>
    </xf>
    <xf numFmtId="0" fontId="97" fillId="0" borderId="87" xfId="38" applyFont="1" applyBorder="1" applyAlignment="1">
      <alignment horizontal="center"/>
    </xf>
    <xf numFmtId="0" fontId="97" fillId="0" borderId="64" xfId="38" applyFont="1" applyBorder="1" applyAlignment="1">
      <alignment horizontal="center"/>
    </xf>
    <xf numFmtId="0" fontId="97" fillId="0" borderId="88" xfId="38" applyFont="1" applyBorder="1" applyAlignment="1">
      <alignment horizontal="center"/>
    </xf>
    <xf numFmtId="0" fontId="97" fillId="0" borderId="52" xfId="38" applyFont="1" applyBorder="1"/>
    <xf numFmtId="4" fontId="62" fillId="0" borderId="53" xfId="38" applyNumberFormat="1" applyBorder="1"/>
    <xf numFmtId="198" fontId="97" fillId="0" borderId="52" xfId="22" applyNumberFormat="1" applyFont="1" applyBorder="1" applyAlignment="1">
      <alignment horizontal="center"/>
    </xf>
    <xf numFmtId="0" fontId="31" fillId="0" borderId="53" xfId="38" applyFont="1" applyBorder="1" applyAlignment="1">
      <alignment horizontal="center"/>
    </xf>
    <xf numFmtId="0" fontId="62" fillId="0" borderId="76" xfId="38" applyBorder="1" applyAlignment="1">
      <alignment horizontal="center"/>
    </xf>
    <xf numFmtId="0" fontId="62" fillId="0" borderId="130" xfId="38" applyBorder="1" applyAlignment="1">
      <alignment horizontal="center"/>
    </xf>
    <xf numFmtId="0" fontId="62" fillId="0" borderId="29" xfId="38" applyBorder="1" applyAlignment="1">
      <alignment horizontal="center"/>
    </xf>
    <xf numFmtId="0" fontId="62" fillId="0" borderId="141" xfId="38" applyBorder="1" applyAlignment="1">
      <alignment horizontal="center"/>
    </xf>
    <xf numFmtId="198" fontId="144" fillId="0" borderId="74" xfId="22" applyNumberFormat="1" applyFont="1" applyBorder="1" applyAlignment="1">
      <alignment horizontal="center"/>
    </xf>
    <xf numFmtId="0" fontId="62" fillId="0" borderId="157" xfId="8" applyBorder="1"/>
    <xf numFmtId="0" fontId="62" fillId="0" borderId="158" xfId="8" applyBorder="1"/>
    <xf numFmtId="0" fontId="62" fillId="0" borderId="159" xfId="8" applyBorder="1"/>
    <xf numFmtId="0" fontId="62" fillId="0" borderId="160" xfId="8" applyBorder="1"/>
    <xf numFmtId="0" fontId="62" fillId="0" borderId="161" xfId="8" applyBorder="1"/>
    <xf numFmtId="0" fontId="62" fillId="0" borderId="162" xfId="8" applyBorder="1"/>
    <xf numFmtId="198" fontId="62" fillId="0" borderId="143" xfId="22" applyNumberFormat="1" applyFont="1" applyBorder="1" applyAlignment="1">
      <alignment horizontal="center"/>
    </xf>
    <xf numFmtId="188" fontId="62" fillId="0" borderId="160" xfId="22" applyNumberFormat="1" applyFont="1" applyFill="1" applyBorder="1"/>
    <xf numFmtId="188" fontId="62" fillId="0" borderId="161" xfId="22" applyNumberFormat="1" applyFont="1" applyFill="1" applyBorder="1"/>
    <xf numFmtId="188" fontId="145" fillId="0" borderId="161" xfId="22" applyNumberFormat="1" applyFont="1" applyFill="1" applyBorder="1"/>
    <xf numFmtId="188" fontId="145" fillId="0" borderId="162" xfId="22" applyNumberFormat="1" applyFont="1" applyFill="1" applyBorder="1"/>
    <xf numFmtId="188" fontId="145" fillId="0" borderId="160" xfId="22" applyNumberFormat="1" applyFont="1" applyFill="1" applyBorder="1"/>
    <xf numFmtId="188" fontId="145" fillId="0" borderId="162" xfId="22" applyNumberFormat="1" applyFont="1" applyBorder="1"/>
    <xf numFmtId="188" fontId="62" fillId="0" borderId="160" xfId="22" applyNumberFormat="1" applyFont="1" applyBorder="1"/>
    <xf numFmtId="188" fontId="62" fillId="0" borderId="161" xfId="22" applyNumberFormat="1" applyFont="1" applyBorder="1"/>
    <xf numFmtId="188" fontId="145" fillId="0" borderId="161" xfId="22" applyNumberFormat="1" applyFont="1" applyBorder="1"/>
    <xf numFmtId="188" fontId="145" fillId="0" borderId="160" xfId="22" applyNumberFormat="1" applyFont="1" applyBorder="1"/>
    <xf numFmtId="188" fontId="62" fillId="0" borderId="162" xfId="22" applyNumberFormat="1" applyFont="1" applyBorder="1"/>
    <xf numFmtId="188" fontId="62" fillId="0" borderId="162" xfId="22" applyNumberFormat="1" applyFont="1" applyFill="1" applyBorder="1"/>
    <xf numFmtId="0" fontId="62" fillId="23" borderId="160" xfId="8" applyFill="1" applyBorder="1"/>
    <xf numFmtId="0" fontId="62" fillId="23" borderId="161" xfId="8" applyFill="1" applyBorder="1"/>
    <xf numFmtId="188" fontId="145" fillId="24" borderId="160" xfId="22" applyNumberFormat="1" applyFont="1" applyFill="1" applyBorder="1"/>
    <xf numFmtId="188" fontId="62" fillId="24" borderId="160" xfId="22" applyNumberFormat="1" applyFont="1" applyFill="1" applyBorder="1"/>
    <xf numFmtId="188" fontId="62" fillId="24" borderId="161" xfId="22" applyNumberFormat="1" applyFont="1" applyFill="1" applyBorder="1"/>
    <xf numFmtId="198" fontId="97" fillId="0" borderId="53" xfId="22" applyNumberFormat="1" applyFont="1" applyBorder="1" applyAlignment="1">
      <alignment horizontal="center"/>
    </xf>
    <xf numFmtId="188" fontId="62" fillId="0" borderId="161" xfId="22" applyNumberFormat="1" applyFont="1" applyBorder="1" applyAlignment="1">
      <alignment vertical="center"/>
    </xf>
    <xf numFmtId="188" fontId="62" fillId="23" borderId="161" xfId="22" applyNumberFormat="1" applyFont="1" applyFill="1" applyBorder="1"/>
    <xf numFmtId="188" fontId="62" fillId="23" borderId="162" xfId="22" applyNumberFormat="1" applyFont="1" applyFill="1" applyBorder="1"/>
    <xf numFmtId="188" fontId="62" fillId="23" borderId="160" xfId="22" applyNumberFormat="1" applyFont="1" applyFill="1" applyBorder="1"/>
    <xf numFmtId="188" fontId="62" fillId="0" borderId="163" xfId="22" applyNumberFormat="1" applyFont="1" applyFill="1" applyBorder="1"/>
    <xf numFmtId="188" fontId="62" fillId="0" borderId="164" xfId="22" applyNumberFormat="1" applyFont="1" applyFill="1" applyBorder="1"/>
    <xf numFmtId="188" fontId="62" fillId="0" borderId="165" xfId="22" applyNumberFormat="1" applyFont="1" applyFill="1" applyBorder="1"/>
    <xf numFmtId="188" fontId="62" fillId="0" borderId="165" xfId="22" applyNumberFormat="1" applyFont="1" applyBorder="1"/>
    <xf numFmtId="188" fontId="62" fillId="0" borderId="163" xfId="22" applyNumberFormat="1" applyFont="1" applyBorder="1"/>
    <xf numFmtId="188" fontId="62" fillId="0" borderId="164" xfId="22" applyNumberFormat="1" applyFont="1" applyBorder="1"/>
    <xf numFmtId="188" fontId="62" fillId="24" borderId="164" xfId="22" applyNumberFormat="1" applyFont="1" applyFill="1" applyBorder="1"/>
    <xf numFmtId="188" fontId="62" fillId="24" borderId="165" xfId="22" applyNumberFormat="1" applyFont="1" applyFill="1" applyBorder="1"/>
    <xf numFmtId="188" fontId="62" fillId="24" borderId="163" xfId="22" applyNumberFormat="1" applyFont="1" applyFill="1" applyBorder="1"/>
    <xf numFmtId="188" fontId="62" fillId="23" borderId="164" xfId="22" applyNumberFormat="1" applyFont="1" applyFill="1" applyBorder="1"/>
    <xf numFmtId="188" fontId="62" fillId="23" borderId="165" xfId="22" applyNumberFormat="1" applyFont="1" applyFill="1" applyBorder="1"/>
    <xf numFmtId="188" fontId="62" fillId="23" borderId="163" xfId="22" applyNumberFormat="1" applyFont="1" applyFill="1" applyBorder="1"/>
    <xf numFmtId="188" fontId="62" fillId="0" borderId="164" xfId="22" applyNumberFormat="1" applyFont="1" applyFill="1" applyBorder="1" applyAlignment="1">
      <alignment vertical="center"/>
    </xf>
    <xf numFmtId="188" fontId="62" fillId="0" borderId="165" xfId="22" applyNumberFormat="1" applyFont="1" applyFill="1" applyBorder="1" applyAlignment="1">
      <alignment vertical="center"/>
    </xf>
    <xf numFmtId="188" fontId="62" fillId="0" borderId="163" xfId="22" applyNumberFormat="1" applyFont="1" applyFill="1" applyBorder="1" applyAlignment="1">
      <alignment vertical="center"/>
    </xf>
    <xf numFmtId="188" fontId="62" fillId="0" borderId="163" xfId="22" applyNumberFormat="1" applyFont="1" applyBorder="1" applyAlignment="1">
      <alignment vertical="center"/>
    </xf>
    <xf numFmtId="188" fontId="62" fillId="0" borderId="166" xfId="22" applyNumberFormat="1" applyFont="1" applyBorder="1"/>
    <xf numFmtId="188" fontId="62" fillId="0" borderId="165" xfId="22" applyNumberFormat="1" applyFont="1" applyBorder="1" applyAlignment="1">
      <alignment vertical="center"/>
    </xf>
    <xf numFmtId="0" fontId="122" fillId="0" borderId="69" xfId="38" applyFont="1" applyBorder="1" applyAlignment="1">
      <alignment horizontal="center" vertical="center" wrapText="1"/>
    </xf>
    <xf numFmtId="198" fontId="146" fillId="0" borderId="145" xfId="22" applyNumberFormat="1" applyFont="1" applyBorder="1" applyAlignment="1">
      <alignment horizontal="center" vertical="center" wrapText="1"/>
    </xf>
    <xf numFmtId="10" fontId="45" fillId="0" borderId="69" xfId="23" applyNumberFormat="1" applyFont="1" applyBorder="1" applyAlignment="1">
      <alignment horizontal="center" vertical="center" wrapText="1"/>
    </xf>
    <xf numFmtId="198" fontId="62" fillId="0" borderId="71" xfId="22" applyNumberFormat="1" applyFont="1" applyBorder="1" applyAlignment="1">
      <alignment horizontal="center"/>
    </xf>
    <xf numFmtId="188" fontId="62" fillId="0" borderId="164" xfId="22" applyNumberFormat="1" applyFont="1" applyBorder="1" applyAlignment="1">
      <alignment vertical="center"/>
    </xf>
    <xf numFmtId="188" fontId="62" fillId="0" borderId="167" xfId="22" applyNumberFormat="1" applyFont="1" applyFill="1" applyBorder="1"/>
    <xf numFmtId="188" fontId="62" fillId="0" borderId="167" xfId="22" applyNumberFormat="1" applyFont="1" applyBorder="1"/>
    <xf numFmtId="188" fontId="62" fillId="0" borderId="168" xfId="22" applyNumberFormat="1" applyFont="1" applyFill="1" applyBorder="1"/>
    <xf numFmtId="188" fontId="62" fillId="0" borderId="166" xfId="22" applyNumberFormat="1" applyFont="1" applyFill="1" applyBorder="1"/>
    <xf numFmtId="188" fontId="62" fillId="0" borderId="169" xfId="22" applyNumberFormat="1" applyFont="1" applyFill="1" applyBorder="1"/>
    <xf numFmtId="188" fontId="62" fillId="0" borderId="170" xfId="22" applyNumberFormat="1" applyFont="1" applyFill="1" applyBorder="1"/>
    <xf numFmtId="188" fontId="62" fillId="0" borderId="171" xfId="22" applyNumberFormat="1" applyFont="1" applyFill="1" applyBorder="1"/>
    <xf numFmtId="188" fontId="62" fillId="0" borderId="172" xfId="22" applyNumberFormat="1" applyFont="1" applyFill="1" applyBorder="1"/>
    <xf numFmtId="188" fontId="62" fillId="0" borderId="173" xfId="22" applyNumberFormat="1" applyFont="1" applyFill="1" applyBorder="1"/>
    <xf numFmtId="188" fontId="62" fillId="0" borderId="174" xfId="22" applyNumberFormat="1" applyFont="1" applyFill="1" applyBorder="1"/>
    <xf numFmtId="188" fontId="62" fillId="0" borderId="175" xfId="22" applyNumberFormat="1" applyFont="1" applyFill="1" applyBorder="1"/>
    <xf numFmtId="188" fontId="62" fillId="0" borderId="175" xfId="22" applyNumberFormat="1" applyFont="1" applyBorder="1"/>
    <xf numFmtId="188" fontId="97" fillId="0" borderId="140" xfId="22" applyNumberFormat="1" applyFont="1" applyBorder="1"/>
    <xf numFmtId="188" fontId="62" fillId="0" borderId="22" xfId="22" applyNumberFormat="1" applyFont="1" applyFill="1" applyBorder="1"/>
    <xf numFmtId="188" fontId="62" fillId="0" borderId="23" xfId="22" applyNumberFormat="1" applyFont="1" applyFill="1" applyBorder="1"/>
    <xf numFmtId="188" fontId="62" fillId="0" borderId="24" xfId="22" applyNumberFormat="1" applyFont="1" applyFill="1" applyBorder="1"/>
    <xf numFmtId="188" fontId="62" fillId="0" borderId="70" xfId="22" applyNumberFormat="1" applyFont="1" applyFill="1" applyBorder="1"/>
    <xf numFmtId="188" fontId="62" fillId="0" borderId="69" xfId="22" applyNumberFormat="1" applyFont="1" applyFill="1" applyBorder="1"/>
    <xf numFmtId="188" fontId="62" fillId="0" borderId="71" xfId="22" applyNumberFormat="1" applyFont="1" applyFill="1" applyBorder="1"/>
    <xf numFmtId="188" fontId="62" fillId="0" borderId="69" xfId="22" applyNumberFormat="1" applyFont="1" applyBorder="1"/>
    <xf numFmtId="188" fontId="62" fillId="0" borderId="133" xfId="22" applyNumberFormat="1" applyFont="1" applyFill="1" applyBorder="1"/>
    <xf numFmtId="188" fontId="62" fillId="0" borderId="145" xfId="22" applyNumberFormat="1" applyFont="1" applyFill="1" applyBorder="1"/>
    <xf numFmtId="188" fontId="62" fillId="0" borderId="176" xfId="22" applyNumberFormat="1" applyFont="1" applyFill="1" applyBorder="1"/>
    <xf numFmtId="188" fontId="62" fillId="0" borderId="80" xfId="22" applyNumberFormat="1" applyFont="1" applyFill="1" applyBorder="1"/>
    <xf numFmtId="188" fontId="62" fillId="0" borderId="81" xfId="22" applyNumberFormat="1" applyFont="1" applyFill="1" applyBorder="1"/>
    <xf numFmtId="188" fontId="62" fillId="0" borderId="82" xfId="22" applyNumberFormat="1" applyFont="1" applyFill="1" applyBorder="1"/>
    <xf numFmtId="188" fontId="62" fillId="0" borderId="0" xfId="22" applyNumberFormat="1" applyFont="1" applyFill="1" applyBorder="1"/>
    <xf numFmtId="43" fontId="62" fillId="0" borderId="0" xfId="8" applyNumberFormat="1"/>
    <xf numFmtId="0" fontId="121" fillId="0" borderId="0" xfId="38" applyFont="1"/>
    <xf numFmtId="0" fontId="99" fillId="0" borderId="0" xfId="38" applyFont="1"/>
    <xf numFmtId="0" fontId="97" fillId="0" borderId="0" xfId="8" applyFont="1"/>
    <xf numFmtId="0" fontId="97" fillId="0" borderId="0" xfId="8" applyFont="1" applyAlignment="1">
      <alignment horizontal="center"/>
    </xf>
    <xf numFmtId="0" fontId="62" fillId="0" borderId="0" xfId="8" applyAlignment="1">
      <alignment horizontal="center"/>
    </xf>
    <xf numFmtId="0" fontId="147" fillId="0" borderId="0" xfId="8" applyFont="1" applyAlignment="1">
      <alignment horizontal="center"/>
    </xf>
    <xf numFmtId="0" fontId="148" fillId="0" borderId="0" xfId="8" applyFont="1" applyAlignment="1">
      <alignment horizontal="center"/>
    </xf>
    <xf numFmtId="0" fontId="97" fillId="0" borderId="69" xfId="38" applyFont="1" applyBorder="1"/>
    <xf numFmtId="0" fontId="62" fillId="0" borderId="69" xfId="38" applyBorder="1" applyAlignment="1">
      <alignment horizontal="center"/>
    </xf>
    <xf numFmtId="2" fontId="62" fillId="0" borderId="69" xfId="38" applyNumberFormat="1" applyBorder="1"/>
    <xf numFmtId="4" fontId="62" fillId="0" borderId="69" xfId="38" applyNumberFormat="1" applyBorder="1"/>
    <xf numFmtId="198" fontId="97" fillId="0" borderId="69" xfId="22" applyNumberFormat="1" applyFont="1" applyBorder="1"/>
    <xf numFmtId="3" fontId="62" fillId="0" borderId="69" xfId="38" applyNumberFormat="1" applyBorder="1"/>
    <xf numFmtId="198" fontId="62" fillId="0" borderId="69" xfId="22" applyNumberFormat="1" applyFont="1" applyBorder="1"/>
    <xf numFmtId="3" fontId="62" fillId="0" borderId="145" xfId="38" applyNumberFormat="1" applyBorder="1"/>
    <xf numFmtId="0" fontId="97" fillId="0" borderId="70" xfId="8" applyFont="1" applyBorder="1"/>
    <xf numFmtId="0" fontId="97" fillId="0" borderId="69" xfId="8" applyFont="1" applyBorder="1" applyAlignment="1">
      <alignment wrapText="1"/>
    </xf>
    <xf numFmtId="0" fontId="62" fillId="0" borderId="69" xfId="8" applyBorder="1" applyAlignment="1">
      <alignment horizontal="center"/>
    </xf>
    <xf numFmtId="0" fontId="62" fillId="0" borderId="69" xfId="38" applyBorder="1"/>
    <xf numFmtId="49" fontId="97" fillId="0" borderId="69" xfId="8" applyNumberFormat="1" applyFont="1" applyBorder="1" applyAlignment="1">
      <alignment horizontal="right"/>
    </xf>
    <xf numFmtId="0" fontId="97" fillId="0" borderId="69" xfId="8" applyFont="1" applyBorder="1"/>
    <xf numFmtId="4" fontId="62" fillId="0" borderId="69" xfId="8" applyNumberFormat="1" applyBorder="1"/>
    <xf numFmtId="0" fontId="62" fillId="8" borderId="157" xfId="8" applyFill="1" applyBorder="1"/>
    <xf numFmtId="0" fontId="62" fillId="8" borderId="158" xfId="8" applyFill="1" applyBorder="1"/>
    <xf numFmtId="0" fontId="62" fillId="8" borderId="159" xfId="8" applyFill="1" applyBorder="1"/>
    <xf numFmtId="0" fontId="31" fillId="0" borderId="122" xfId="38" applyFont="1" applyBorder="1" applyAlignment="1">
      <alignment horizontal="center"/>
    </xf>
    <xf numFmtId="0" fontId="62" fillId="0" borderId="177" xfId="8" applyBorder="1"/>
    <xf numFmtId="0" fontId="62" fillId="0" borderId="178" xfId="8" applyBorder="1"/>
    <xf numFmtId="0" fontId="62" fillId="0" borderId="63" xfId="38" applyBorder="1" applyAlignment="1">
      <alignment horizontal="center"/>
    </xf>
    <xf numFmtId="0" fontId="62" fillId="0" borderId="65" xfId="38" applyBorder="1" applyAlignment="1">
      <alignment horizontal="center"/>
    </xf>
    <xf numFmtId="0" fontId="62" fillId="0" borderId="64" xfId="38" applyBorder="1" applyAlignment="1">
      <alignment horizontal="center"/>
    </xf>
    <xf numFmtId="0" fontId="62" fillId="0" borderId="167" xfId="8" applyBorder="1"/>
    <xf numFmtId="0" fontId="62" fillId="0" borderId="84" xfId="38" applyBorder="1" applyAlignment="1">
      <alignment horizontal="center"/>
    </xf>
    <xf numFmtId="188" fontId="62" fillId="0" borderId="179" xfId="22" applyNumberFormat="1" applyFont="1" applyBorder="1"/>
    <xf numFmtId="188" fontId="62" fillId="0" borderId="170" xfId="22" applyNumberFormat="1" applyFont="1" applyBorder="1"/>
    <xf numFmtId="0" fontId="62" fillId="25" borderId="177" xfId="8" applyFill="1" applyBorder="1"/>
    <xf numFmtId="0" fontId="62" fillId="25" borderId="178" xfId="8" applyFill="1" applyBorder="1"/>
    <xf numFmtId="188" fontId="145" fillId="0" borderId="164" xfId="22" applyNumberFormat="1" applyFont="1" applyFill="1" applyBorder="1"/>
    <xf numFmtId="0" fontId="62" fillId="0" borderId="69" xfId="8" applyBorder="1"/>
    <xf numFmtId="0" fontId="62" fillId="0" borderId="23" xfId="8" applyBorder="1"/>
    <xf numFmtId="0" fontId="62" fillId="0" borderId="24" xfId="8" applyBorder="1"/>
    <xf numFmtId="0" fontId="62" fillId="0" borderId="71" xfId="8" applyBorder="1"/>
    <xf numFmtId="0" fontId="62" fillId="0" borderId="81" xfId="8" applyBorder="1"/>
    <xf numFmtId="0" fontId="62" fillId="0" borderId="82" xfId="8" applyBorder="1"/>
    <xf numFmtId="185" fontId="62" fillId="0" borderId="69" xfId="22" applyFont="1" applyBorder="1"/>
    <xf numFmtId="188" fontId="62" fillId="0" borderId="129" xfId="22" applyNumberFormat="1" applyFont="1" applyFill="1" applyBorder="1"/>
    <xf numFmtId="188" fontId="62" fillId="0" borderId="140" xfId="22" applyNumberFormat="1" applyFont="1" applyFill="1" applyBorder="1"/>
    <xf numFmtId="188" fontId="62" fillId="0" borderId="143" xfId="22" applyNumberFormat="1" applyFont="1" applyFill="1" applyBorder="1"/>
    <xf numFmtId="188" fontId="62" fillId="0" borderId="92" xfId="22" applyNumberFormat="1" applyFont="1" applyFill="1" applyBorder="1"/>
    <xf numFmtId="0" fontId="62" fillId="0" borderId="83" xfId="8" applyBorder="1"/>
    <xf numFmtId="0" fontId="62" fillId="0" borderId="139" xfId="8" applyBorder="1"/>
    <xf numFmtId="0" fontId="62" fillId="0" borderId="180" xfId="8" applyBorder="1"/>
    <xf numFmtId="188" fontId="62" fillId="0" borderId="181" xfId="22" applyNumberFormat="1" applyFont="1" applyBorder="1"/>
    <xf numFmtId="198" fontId="62" fillId="0" borderId="0" xfId="8" applyNumberFormat="1"/>
    <xf numFmtId="44" fontId="0" fillId="0" borderId="0" xfId="1" applyFont="1" applyAlignment="1">
      <alignment horizontal="center" vertical="center"/>
    </xf>
    <xf numFmtId="44" fontId="85" fillId="0" borderId="0" xfId="1" applyFont="1" applyAlignment="1">
      <alignment vertical="center"/>
    </xf>
    <xf numFmtId="0" fontId="57" fillId="0" borderId="0" xfId="0" applyFont="1" applyAlignment="1">
      <alignment horizontal="center" vertical="center"/>
    </xf>
    <xf numFmtId="0" fontId="55" fillId="0" borderId="34" xfId="9" applyFont="1" applyBorder="1" applyAlignment="1">
      <alignment horizontal="left" vertical="center"/>
    </xf>
    <xf numFmtId="0" fontId="63" fillId="11" borderId="115" xfId="32" applyFont="1" applyFill="1" applyBorder="1" applyAlignment="1">
      <alignment horizontal="left" vertical="center"/>
    </xf>
    <xf numFmtId="179" fontId="55" fillId="0" borderId="103" xfId="9" applyNumberFormat="1" applyFont="1" applyBorder="1" applyAlignment="1">
      <alignment horizontal="center" vertical="center" wrapText="1"/>
    </xf>
    <xf numFmtId="0" fontId="63" fillId="0" borderId="105" xfId="9" applyFont="1" applyBorder="1" applyAlignment="1">
      <alignment horizontal="center" vertical="center" wrapText="1"/>
    </xf>
    <xf numFmtId="179" fontId="55" fillId="0" borderId="109" xfId="31" applyFont="1" applyBorder="1" applyAlignment="1">
      <alignment horizontal="center" vertical="center" wrapText="1"/>
    </xf>
    <xf numFmtId="179" fontId="55" fillId="0" borderId="110" xfId="31" applyFont="1" applyBorder="1" applyAlignment="1">
      <alignment horizontal="center" vertical="center" wrapText="1"/>
    </xf>
    <xf numFmtId="0" fontId="63" fillId="0" borderId="27" xfId="9" applyFont="1" applyBorder="1" applyAlignment="1">
      <alignment horizontal="center" vertical="center" wrapText="1"/>
    </xf>
    <xf numFmtId="0" fontId="55" fillId="0" borderId="103" xfId="9" applyFont="1" applyBorder="1" applyAlignment="1">
      <alignment horizontal="center" vertical="center" wrapText="1"/>
    </xf>
    <xf numFmtId="0" fontId="63" fillId="0" borderId="100" xfId="9" applyFont="1" applyBorder="1" applyAlignment="1">
      <alignment horizontal="center" vertical="center" wrapText="1"/>
    </xf>
    <xf numFmtId="179" fontId="55" fillId="0" borderId="186" xfId="31" applyFont="1" applyBorder="1" applyAlignment="1">
      <alignment horizontal="center" vertical="center" wrapText="1"/>
    </xf>
    <xf numFmtId="0" fontId="63" fillId="11" borderId="187" xfId="32" applyFont="1" applyFill="1" applyBorder="1" applyAlignment="1">
      <alignment vertical="center"/>
    </xf>
    <xf numFmtId="0" fontId="63" fillId="11" borderId="37" xfId="32" applyFont="1" applyFill="1" applyBorder="1" applyAlignment="1">
      <alignment vertical="center"/>
    </xf>
    <xf numFmtId="0" fontId="55" fillId="0" borderId="30" xfId="9" applyFont="1" applyBorder="1" applyAlignment="1">
      <alignment horizontal="left" vertical="center"/>
    </xf>
    <xf numFmtId="0" fontId="55" fillId="0" borderId="0" xfId="9" applyFont="1" applyAlignment="1">
      <alignment horizontal="left" vertical="center"/>
    </xf>
    <xf numFmtId="14" fontId="55" fillId="0" borderId="0" xfId="9" applyNumberFormat="1" applyFont="1" applyAlignment="1">
      <alignment horizontal="right" vertical="center"/>
    </xf>
    <xf numFmtId="44" fontId="55" fillId="0" borderId="34" xfId="1" applyFont="1" applyBorder="1" applyAlignment="1">
      <alignment horizontal="left" vertical="center"/>
    </xf>
    <xf numFmtId="0" fontId="94" fillId="0" borderId="0" xfId="10" applyFont="1" applyAlignment="1">
      <alignment horizontal="center"/>
    </xf>
    <xf numFmtId="179" fontId="63" fillId="0" borderId="34" xfId="31" applyFont="1" applyFill="1" applyBorder="1" applyAlignment="1">
      <alignment vertical="center"/>
    </xf>
    <xf numFmtId="176" fontId="55" fillId="0" borderId="34" xfId="9" applyNumberFormat="1" applyFont="1" applyBorder="1" applyAlignment="1">
      <alignment horizontal="left" vertical="center"/>
    </xf>
    <xf numFmtId="179" fontId="55" fillId="0" borderId="34" xfId="9" applyNumberFormat="1" applyFont="1" applyBorder="1" applyAlignment="1">
      <alignment horizontal="center" vertical="center"/>
    </xf>
    <xf numFmtId="3" fontId="55" fillId="0" borderId="34" xfId="9" applyNumberFormat="1" applyFont="1" applyBorder="1" applyAlignment="1">
      <alignment vertical="center"/>
    </xf>
    <xf numFmtId="0" fontId="63" fillId="0" borderId="30" xfId="9" applyFont="1" applyBorder="1" applyAlignment="1">
      <alignment vertical="center"/>
    </xf>
    <xf numFmtId="0" fontId="63" fillId="0" borderId="0" xfId="9" applyFont="1" applyAlignment="1">
      <alignment vertical="center"/>
    </xf>
    <xf numFmtId="179" fontId="55" fillId="0" borderId="34" xfId="9" applyNumberFormat="1" applyFont="1" applyBorder="1" applyAlignment="1">
      <alignment vertical="center"/>
    </xf>
    <xf numFmtId="0" fontId="55" fillId="0" borderId="46" xfId="9" applyFont="1" applyBorder="1" applyAlignment="1">
      <alignment vertical="center"/>
    </xf>
    <xf numFmtId="0" fontId="55" fillId="0" borderId="46" xfId="9" applyFont="1" applyBorder="1" applyAlignment="1">
      <alignment horizontal="center" vertical="center"/>
    </xf>
    <xf numFmtId="0" fontId="55" fillId="0" borderId="50" xfId="9" applyFont="1" applyBorder="1" applyAlignment="1">
      <alignment vertical="center"/>
    </xf>
    <xf numFmtId="0" fontId="5" fillId="0" borderId="69" xfId="19" applyFont="1" applyBorder="1" applyAlignment="1">
      <alignment horizontal="justify" vertical="center" wrapText="1"/>
    </xf>
    <xf numFmtId="4" fontId="127" fillId="0" borderId="0" xfId="40" applyNumberFormat="1" applyFont="1" applyProtection="1">
      <protection locked="0"/>
    </xf>
    <xf numFmtId="0" fontId="4" fillId="0" borderId="69" xfId="19" applyFont="1" applyBorder="1" applyAlignment="1">
      <alignment vertical="center" wrapText="1"/>
    </xf>
    <xf numFmtId="0" fontId="3" fillId="0" borderId="69" xfId="19" applyFont="1" applyBorder="1" applyAlignment="1">
      <alignment horizontal="center" vertical="center"/>
    </xf>
    <xf numFmtId="2" fontId="0" fillId="0" borderId="0" xfId="20" applyNumberFormat="1" applyFont="1" applyAlignment="1">
      <alignment horizontal="center" vertical="center"/>
    </xf>
    <xf numFmtId="167" fontId="19" fillId="0" borderId="1" xfId="35" applyNumberFormat="1" applyFont="1" applyBorder="1" applyAlignment="1">
      <alignment horizontal="center" vertical="center" shrinkToFit="1"/>
    </xf>
    <xf numFmtId="2" fontId="111" fillId="0" borderId="2" xfId="2" applyNumberFormat="1" applyFont="1" applyBorder="1" applyAlignment="1">
      <alignment horizontal="center" vertical="center" wrapText="1"/>
    </xf>
    <xf numFmtId="173" fontId="89" fillId="0" borderId="69" xfId="20" applyNumberFormat="1" applyFont="1" applyFill="1" applyBorder="1" applyAlignment="1">
      <alignment horizontal="center" vertical="center"/>
    </xf>
    <xf numFmtId="0" fontId="82" fillId="0" borderId="0" xfId="19" applyFont="1" applyAlignment="1">
      <alignment horizontal="center" vertical="center"/>
    </xf>
    <xf numFmtId="0" fontId="20" fillId="0" borderId="2" xfId="0" applyFont="1" applyBorder="1" applyAlignment="1">
      <alignment horizontal="left" vertical="top" wrapText="1"/>
    </xf>
    <xf numFmtId="0" fontId="0" fillId="0" borderId="2" xfId="0" applyBorder="1" applyAlignment="1">
      <alignment horizontal="left" wrapText="1"/>
    </xf>
    <xf numFmtId="0" fontId="0" fillId="0" borderId="7" xfId="0" applyBorder="1" applyAlignment="1">
      <alignment horizontal="left" vertical="center" wrapText="1"/>
    </xf>
    <xf numFmtId="0" fontId="20" fillId="0" borderId="2" xfId="0" applyFont="1" applyBorder="1" applyAlignment="1">
      <alignment horizontal="center" vertical="top" wrapText="1"/>
    </xf>
    <xf numFmtId="0" fontId="20" fillId="0" borderId="2" xfId="0" applyFont="1" applyBorder="1" applyAlignment="1">
      <alignment horizontal="left" vertical="top" wrapText="1" indent="2"/>
    </xf>
    <xf numFmtId="166" fontId="19" fillId="0" borderId="2" xfId="0" applyNumberFormat="1" applyFont="1" applyBorder="1" applyAlignment="1">
      <alignment horizontal="center" vertical="top" shrinkToFit="1"/>
    </xf>
    <xf numFmtId="0" fontId="20" fillId="0" borderId="2" xfId="0" applyFont="1" applyBorder="1" applyAlignment="1">
      <alignment horizontal="left" vertical="top" wrapText="1" indent="1"/>
    </xf>
    <xf numFmtId="0" fontId="44" fillId="0" borderId="2" xfId="0" applyFont="1" applyBorder="1" applyAlignment="1">
      <alignment horizontal="left" vertical="top" wrapText="1" indent="2"/>
    </xf>
    <xf numFmtId="167" fontId="19" fillId="0" borderId="2" xfId="0" applyNumberFormat="1" applyFont="1" applyBorder="1" applyAlignment="1">
      <alignment horizontal="center" vertical="center" shrinkToFit="1"/>
    </xf>
    <xf numFmtId="0" fontId="44" fillId="0" borderId="2" xfId="0" applyFont="1" applyBorder="1" applyAlignment="1">
      <alignment horizontal="left" vertical="top" wrapText="1"/>
    </xf>
    <xf numFmtId="1" fontId="19" fillId="0" borderId="2" xfId="0" applyNumberFormat="1" applyFont="1" applyBorder="1" applyAlignment="1">
      <alignment horizontal="center" vertical="center" shrinkToFit="1"/>
    </xf>
    <xf numFmtId="169" fontId="19" fillId="0" borderId="2" xfId="0" applyNumberFormat="1" applyFont="1" applyBorder="1" applyAlignment="1">
      <alignment horizontal="center" vertical="top" shrinkToFit="1"/>
    </xf>
    <xf numFmtId="169" fontId="0" fillId="0" borderId="2" xfId="0" applyNumberFormat="1" applyBorder="1" applyAlignment="1">
      <alignment horizontal="left" wrapText="1"/>
    </xf>
    <xf numFmtId="0" fontId="0" fillId="0" borderId="140" xfId="0" applyBorder="1" applyAlignment="1">
      <alignment horizontal="center" vertical="center" wrapText="1"/>
    </xf>
    <xf numFmtId="44" fontId="0" fillId="0" borderId="11" xfId="1" applyFont="1" applyBorder="1" applyAlignment="1">
      <alignment horizontal="center" vertical="center" wrapText="1"/>
    </xf>
    <xf numFmtId="0" fontId="20" fillId="0" borderId="2" xfId="0" applyFont="1" applyBorder="1" applyAlignment="1">
      <alignment horizontal="right" vertical="top" wrapText="1"/>
    </xf>
    <xf numFmtId="2" fontId="19" fillId="0" borderId="2" xfId="0" applyNumberFormat="1" applyFont="1" applyBorder="1" applyAlignment="1">
      <alignment horizontal="right" vertical="top" shrinkToFit="1"/>
    </xf>
    <xf numFmtId="169" fontId="21" fillId="0" borderId="2" xfId="0" applyNumberFormat="1" applyFont="1" applyBorder="1" applyAlignment="1">
      <alignment horizontal="center" vertical="center" wrapText="1"/>
    </xf>
    <xf numFmtId="166" fontId="29" fillId="0" borderId="2" xfId="0" applyNumberFormat="1" applyFont="1" applyBorder="1" applyAlignment="1">
      <alignment horizontal="center" vertical="center" shrinkToFit="1"/>
    </xf>
    <xf numFmtId="166" fontId="19" fillId="0" borderId="2" xfId="0" applyNumberFormat="1" applyFont="1" applyBorder="1" applyAlignment="1">
      <alignment horizontal="center" vertical="center" shrinkToFit="1"/>
    </xf>
    <xf numFmtId="44" fontId="111" fillId="0" borderId="11" xfId="1" applyFont="1" applyBorder="1" applyAlignment="1">
      <alignment horizontal="center" vertical="center" wrapText="1"/>
    </xf>
    <xf numFmtId="169" fontId="19" fillId="0" borderId="2" xfId="0" applyNumberFormat="1" applyFont="1" applyBorder="1" applyAlignment="1">
      <alignment horizontal="center" vertical="center" shrinkToFit="1"/>
    </xf>
    <xf numFmtId="164" fontId="19" fillId="0" borderId="0" xfId="0" applyNumberFormat="1" applyFont="1" applyAlignment="1">
      <alignment horizontal="left" vertical="center" shrinkToFit="1"/>
    </xf>
    <xf numFmtId="166" fontId="111" fillId="0" borderId="2" xfId="0" applyNumberFormat="1" applyFont="1" applyBorder="1" applyAlignment="1">
      <alignment horizontal="left" vertical="center" wrapText="1"/>
    </xf>
    <xf numFmtId="164" fontId="19" fillId="0" borderId="2" xfId="0" applyNumberFormat="1" applyFont="1" applyBorder="1" applyAlignment="1">
      <alignment horizontal="right" vertical="top" shrinkToFit="1"/>
    </xf>
    <xf numFmtId="1" fontId="19" fillId="0" borderId="2" xfId="0" applyNumberFormat="1" applyFont="1" applyBorder="1" applyAlignment="1">
      <alignment horizontal="right" vertical="top" shrinkToFit="1"/>
    </xf>
    <xf numFmtId="0" fontId="33" fillId="0" borderId="2" xfId="0" applyFont="1" applyBorder="1" applyAlignment="1">
      <alignment horizontal="center" vertical="top" wrapText="1"/>
    </xf>
    <xf numFmtId="0" fontId="33" fillId="0" borderId="2" xfId="0" applyFont="1" applyBorder="1" applyAlignment="1">
      <alignment horizontal="left" vertical="top" wrapText="1"/>
    </xf>
    <xf numFmtId="2" fontId="34" fillId="0" borderId="2" xfId="0" applyNumberFormat="1" applyFont="1" applyBorder="1" applyAlignment="1">
      <alignment horizontal="right" vertical="top" shrinkToFit="1"/>
    </xf>
    <xf numFmtId="9" fontId="34" fillId="0" borderId="2" xfId="2" applyFont="1" applyBorder="1" applyAlignment="1">
      <alignment horizontal="right" vertical="top" shrinkToFit="1"/>
    </xf>
    <xf numFmtId="164" fontId="111" fillId="0" borderId="2" xfId="0" applyNumberFormat="1" applyFont="1" applyBorder="1" applyAlignment="1">
      <alignment horizontal="right" vertical="top" shrinkToFit="1"/>
    </xf>
    <xf numFmtId="2" fontId="111" fillId="0" borderId="2" xfId="0" applyNumberFormat="1" applyFont="1" applyBorder="1" applyAlignment="1">
      <alignment horizontal="right" vertical="top" shrinkToFit="1"/>
    </xf>
    <xf numFmtId="1" fontId="111" fillId="0" borderId="2" xfId="0" applyNumberFormat="1" applyFont="1" applyBorder="1" applyAlignment="1">
      <alignment horizontal="right" vertical="top" shrinkToFit="1"/>
    </xf>
    <xf numFmtId="0" fontId="111" fillId="0" borderId="2" xfId="0" applyFont="1" applyBorder="1" applyAlignment="1">
      <alignment horizontal="left" wrapText="1"/>
    </xf>
    <xf numFmtId="166" fontId="34" fillId="0" borderId="69" xfId="0" applyNumberFormat="1" applyFont="1" applyBorder="1" applyAlignment="1">
      <alignment horizontal="center" vertical="top" shrinkToFit="1"/>
    </xf>
    <xf numFmtId="166" fontId="34" fillId="0" borderId="2" xfId="0" applyNumberFormat="1" applyFont="1" applyBorder="1" applyAlignment="1">
      <alignment horizontal="center" vertical="top" shrinkToFit="1"/>
    </xf>
    <xf numFmtId="0" fontId="0" fillId="0" borderId="7" xfId="0" applyBorder="1" applyAlignment="1">
      <alignment horizontal="left" vertical="top" wrapText="1"/>
    </xf>
    <xf numFmtId="164" fontId="34" fillId="0" borderId="2" xfId="0" applyNumberFormat="1" applyFont="1" applyBorder="1" applyAlignment="1">
      <alignment horizontal="right" vertical="top" shrinkToFit="1"/>
    </xf>
    <xf numFmtId="0" fontId="33" fillId="0" borderId="2" xfId="0" applyFont="1" applyBorder="1" applyAlignment="1">
      <alignment horizontal="left" vertical="top" wrapText="1" indent="2"/>
    </xf>
    <xf numFmtId="0" fontId="36" fillId="0" borderId="9" xfId="0" applyFont="1" applyBorder="1" applyAlignment="1">
      <alignment horizontal="center" vertical="top" wrapText="1"/>
    </xf>
    <xf numFmtId="0" fontId="33" fillId="0" borderId="2" xfId="0" applyFont="1" applyBorder="1" applyAlignment="1">
      <alignment horizontal="left" vertical="center" wrapText="1"/>
    </xf>
    <xf numFmtId="0" fontId="37" fillId="0" borderId="2" xfId="0" applyFont="1" applyBorder="1" applyAlignment="1">
      <alignment horizontal="center" vertical="center" wrapText="1"/>
    </xf>
    <xf numFmtId="1" fontId="34" fillId="0" borderId="2" xfId="0" applyNumberFormat="1" applyFont="1" applyBorder="1" applyAlignment="1">
      <alignment horizontal="center" vertical="center" shrinkToFit="1"/>
    </xf>
    <xf numFmtId="2" fontId="34" fillId="0" borderId="2" xfId="0" applyNumberFormat="1" applyFont="1" applyBorder="1" applyAlignment="1">
      <alignment horizontal="center" vertical="center" shrinkToFit="1"/>
    </xf>
    <xf numFmtId="2" fontId="34" fillId="0" borderId="2" xfId="0" applyNumberFormat="1" applyFont="1" applyBorder="1" applyAlignment="1">
      <alignment horizontal="right" vertical="center" shrinkToFit="1"/>
    </xf>
    <xf numFmtId="168" fontId="34" fillId="0" borderId="2" xfId="0" applyNumberFormat="1" applyFont="1" applyBorder="1" applyAlignment="1">
      <alignment horizontal="right" vertical="center" shrinkToFit="1"/>
    </xf>
    <xf numFmtId="0" fontId="36" fillId="0" borderId="2" xfId="0" applyFont="1" applyBorder="1" applyAlignment="1">
      <alignment horizontal="left" vertical="top" wrapText="1"/>
    </xf>
    <xf numFmtId="9" fontId="111" fillId="0" borderId="2" xfId="2" applyFont="1" applyBorder="1" applyAlignment="1">
      <alignment horizontal="right" wrapText="1"/>
    </xf>
    <xf numFmtId="1" fontId="32" fillId="0" borderId="2" xfId="0" applyNumberFormat="1" applyFont="1" applyBorder="1" applyAlignment="1">
      <alignment horizontal="right" vertical="top" shrinkToFit="1"/>
    </xf>
    <xf numFmtId="1" fontId="34" fillId="0" borderId="2" xfId="0" applyNumberFormat="1" applyFont="1" applyBorder="1" applyAlignment="1">
      <alignment horizontal="center" vertical="top" shrinkToFit="1"/>
    </xf>
    <xf numFmtId="164" fontId="34" fillId="0" borderId="2" xfId="0" applyNumberFormat="1" applyFont="1" applyBorder="1" applyAlignment="1">
      <alignment horizontal="center" vertical="top" shrinkToFit="1"/>
    </xf>
    <xf numFmtId="2" fontId="34" fillId="0" borderId="2" xfId="0" applyNumberFormat="1" applyFont="1" applyBorder="1" applyAlignment="1">
      <alignment horizontal="center" vertical="top" shrinkToFit="1"/>
    </xf>
    <xf numFmtId="164" fontId="25" fillId="0" borderId="2" xfId="0" applyNumberFormat="1" applyFont="1" applyBorder="1" applyAlignment="1">
      <alignment horizontal="right" vertical="top" shrinkToFit="1"/>
    </xf>
    <xf numFmtId="0" fontId="33" fillId="0" borderId="2" xfId="0" applyFont="1" applyBorder="1" applyAlignment="1">
      <alignment horizontal="left" vertical="top" wrapText="1" indent="1"/>
    </xf>
    <xf numFmtId="0" fontId="21" fillId="0" borderId="9" xfId="0" applyFont="1" applyBorder="1" applyAlignment="1">
      <alignment horizontal="left" vertical="top" wrapText="1"/>
    </xf>
    <xf numFmtId="1" fontId="19" fillId="0" borderId="2" xfId="0" applyNumberFormat="1" applyFont="1" applyBorder="1" applyAlignment="1">
      <alignment horizontal="right" vertical="center" shrinkToFit="1"/>
    </xf>
    <xf numFmtId="9" fontId="111" fillId="0" borderId="2" xfId="2" applyFont="1" applyBorder="1" applyAlignment="1">
      <alignment horizontal="center" wrapText="1"/>
    </xf>
    <xf numFmtId="1" fontId="19" fillId="0" borderId="7" xfId="0" applyNumberFormat="1" applyFont="1" applyBorder="1" applyAlignment="1">
      <alignment horizontal="center" vertical="center" shrinkToFit="1"/>
    </xf>
    <xf numFmtId="0" fontId="50" fillId="0" borderId="7" xfId="0" applyFont="1" applyBorder="1" applyAlignment="1">
      <alignment horizontal="left" vertical="top" wrapText="1"/>
    </xf>
    <xf numFmtId="1" fontId="19" fillId="0" borderId="2" xfId="0" applyNumberFormat="1" applyFont="1" applyBorder="1" applyAlignment="1">
      <alignment horizontal="center" vertical="top" shrinkToFit="1"/>
    </xf>
    <xf numFmtId="164" fontId="19" fillId="0" borderId="2" xfId="0" applyNumberFormat="1" applyFont="1" applyBorder="1" applyAlignment="1">
      <alignment horizontal="center" vertical="top" shrinkToFit="1"/>
    </xf>
    <xf numFmtId="2" fontId="19" fillId="0" borderId="2" xfId="0" applyNumberFormat="1" applyFont="1" applyBorder="1" applyAlignment="1">
      <alignment horizontal="center" vertical="top" shrinkToFit="1"/>
    </xf>
    <xf numFmtId="0" fontId="111" fillId="0" borderId="2" xfId="0" applyFont="1" applyBorder="1" applyAlignment="1">
      <alignment horizontal="center" vertical="center" wrapText="1"/>
    </xf>
    <xf numFmtId="2" fontId="19" fillId="0" borderId="2" xfId="0" applyNumberFormat="1" applyFont="1" applyBorder="1" applyAlignment="1">
      <alignment horizontal="center" vertical="center" shrinkToFit="1"/>
    </xf>
    <xf numFmtId="164" fontId="19" fillId="0" borderId="12" xfId="0" applyNumberFormat="1" applyFont="1" applyBorder="1" applyAlignment="1">
      <alignment horizontal="center" vertical="center" shrinkToFit="1"/>
    </xf>
    <xf numFmtId="2" fontId="19" fillId="0" borderId="12" xfId="0" applyNumberFormat="1" applyFont="1" applyBorder="1" applyAlignment="1">
      <alignment horizontal="center" vertical="center" shrinkToFit="1"/>
    </xf>
    <xf numFmtId="164" fontId="19" fillId="0" borderId="2" xfId="0" applyNumberFormat="1" applyFont="1" applyBorder="1" applyAlignment="1">
      <alignment horizontal="center" vertical="center" shrinkToFit="1"/>
    </xf>
    <xf numFmtId="2" fontId="19" fillId="0" borderId="93" xfId="0" applyNumberFormat="1" applyFont="1" applyBorder="1" applyAlignment="1">
      <alignment horizontal="center" vertical="center" shrinkToFit="1"/>
    </xf>
    <xf numFmtId="2" fontId="111" fillId="0" borderId="93" xfId="0" applyNumberFormat="1" applyFont="1" applyBorder="1" applyAlignment="1">
      <alignment horizontal="center" vertical="center" shrinkToFit="1"/>
    </xf>
    <xf numFmtId="1" fontId="111" fillId="0" borderId="2" xfId="0" applyNumberFormat="1" applyFont="1" applyBorder="1" applyAlignment="1">
      <alignment horizontal="center" vertical="center" shrinkToFit="1"/>
    </xf>
    <xf numFmtId="9" fontId="112" fillId="0" borderId="2" xfId="2" applyFont="1" applyBorder="1" applyAlignment="1">
      <alignment horizontal="center" vertical="center" wrapText="1"/>
    </xf>
    <xf numFmtId="164" fontId="111" fillId="0" borderId="2" xfId="0" applyNumberFormat="1" applyFont="1" applyBorder="1" applyAlignment="1">
      <alignment horizontal="center" vertical="center" shrinkToFit="1"/>
    </xf>
    <xf numFmtId="173" fontId="82" fillId="0" borderId="69" xfId="20" applyNumberFormat="1" applyFont="1" applyBorder="1" applyAlignment="1">
      <alignment horizontal="center" vertical="center" wrapText="1"/>
    </xf>
    <xf numFmtId="10" fontId="0" fillId="0" borderId="69" xfId="0" applyNumberFormat="1" applyBorder="1" applyAlignment="1">
      <alignment horizontal="center" vertical="top" wrapText="1"/>
    </xf>
    <xf numFmtId="44" fontId="0" fillId="0" borderId="69" xfId="1" applyFont="1" applyBorder="1" applyAlignment="1">
      <alignment horizontal="left" vertical="center" wrapText="1"/>
    </xf>
    <xf numFmtId="0" fontId="31" fillId="0" borderId="0" xfId="0" applyFont="1" applyAlignment="1">
      <alignment horizontal="right" vertical="center" wrapText="1"/>
    </xf>
    <xf numFmtId="44" fontId="0" fillId="0" borderId="0" xfId="1" applyFont="1" applyBorder="1" applyAlignment="1">
      <alignment horizontal="left" vertical="center" wrapText="1"/>
    </xf>
    <xf numFmtId="0" fontId="31" fillId="0" borderId="69" xfId="0" applyFont="1" applyBorder="1" applyAlignment="1">
      <alignment vertical="center" wrapText="1"/>
    </xf>
    <xf numFmtId="10" fontId="0" fillId="0" borderId="69" xfId="0" applyNumberFormat="1" applyBorder="1" applyAlignment="1">
      <alignment horizontal="center" vertical="center" wrapText="1"/>
    </xf>
    <xf numFmtId="0" fontId="31" fillId="0" borderId="140" xfId="0" applyFont="1" applyBorder="1" applyAlignment="1">
      <alignment vertical="center" wrapText="1"/>
    </xf>
    <xf numFmtId="0" fontId="31" fillId="0" borderId="137" xfId="0" applyFont="1" applyBorder="1" applyAlignment="1">
      <alignment vertical="center" wrapText="1"/>
    </xf>
    <xf numFmtId="44" fontId="149" fillId="0" borderId="0" xfId="1" applyFont="1" applyAlignment="1">
      <alignment vertical="top" wrapText="1"/>
    </xf>
    <xf numFmtId="44" fontId="149" fillId="0" borderId="0" xfId="1" applyFont="1" applyAlignment="1">
      <alignment vertical="center" wrapText="1"/>
    </xf>
    <xf numFmtId="0" fontId="31" fillId="0" borderId="0" xfId="0" applyFont="1" applyAlignment="1">
      <alignment horizontal="left" vertical="center" wrapText="1"/>
    </xf>
    <xf numFmtId="0" fontId="31" fillId="0" borderId="0" xfId="0" applyFont="1" applyAlignment="1">
      <alignment vertical="center" wrapText="1"/>
    </xf>
    <xf numFmtId="166" fontId="150" fillId="0" borderId="1" xfId="0" applyNumberFormat="1" applyFont="1" applyBorder="1" applyAlignment="1">
      <alignment horizontal="right" vertical="top" shrinkToFit="1"/>
    </xf>
    <xf numFmtId="44" fontId="151" fillId="0" borderId="69" xfId="1" applyFont="1" applyBorder="1" applyAlignment="1">
      <alignment horizontal="left" vertical="center" wrapText="1"/>
    </xf>
    <xf numFmtId="44" fontId="151" fillId="0" borderId="0" xfId="1" applyFont="1" applyBorder="1" applyAlignment="1">
      <alignment horizontal="left" vertical="center" wrapText="1"/>
    </xf>
    <xf numFmtId="166" fontId="152" fillId="0" borderId="2" xfId="0" applyNumberFormat="1" applyFont="1" applyBorder="1" applyAlignment="1">
      <alignment horizontal="center" vertical="center" wrapText="1" shrinkToFit="1"/>
    </xf>
    <xf numFmtId="166" fontId="150" fillId="0" borderId="69" xfId="0" applyNumberFormat="1" applyFont="1" applyBorder="1" applyAlignment="1">
      <alignment horizontal="center" vertical="top" shrinkToFit="1"/>
    </xf>
    <xf numFmtId="166" fontId="150" fillId="0" borderId="1" xfId="0" applyNumberFormat="1" applyFont="1" applyBorder="1" applyAlignment="1">
      <alignment horizontal="center" vertical="center" shrinkToFit="1"/>
    </xf>
    <xf numFmtId="166" fontId="152" fillId="0" borderId="1" xfId="0" applyNumberFormat="1" applyFont="1" applyBorder="1" applyAlignment="1">
      <alignment horizontal="right" vertical="center" shrinkToFit="1"/>
    </xf>
    <xf numFmtId="166" fontId="150" fillId="0" borderId="1" xfId="0" applyNumberFormat="1" applyFont="1" applyBorder="1" applyAlignment="1">
      <alignment horizontal="center" vertical="top" shrinkToFit="1"/>
    </xf>
    <xf numFmtId="166" fontId="150" fillId="0" borderId="1" xfId="0" applyNumberFormat="1" applyFont="1" applyBorder="1" applyAlignment="1">
      <alignment horizontal="center" vertical="center" wrapText="1" shrinkToFit="1"/>
    </xf>
    <xf numFmtId="169" fontId="150" fillId="0" borderId="1" xfId="0" applyNumberFormat="1" applyFont="1" applyBorder="1" applyAlignment="1">
      <alignment horizontal="center" vertical="center" shrinkToFit="1"/>
    </xf>
    <xf numFmtId="0" fontId="0" fillId="0" borderId="156" xfId="0" applyBorder="1" applyAlignment="1">
      <alignment horizontal="left" wrapText="1"/>
    </xf>
    <xf numFmtId="9" fontId="111" fillId="0" borderId="140" xfId="2" applyFont="1" applyBorder="1" applyAlignment="1">
      <alignment horizontal="center" wrapText="1"/>
    </xf>
    <xf numFmtId="0" fontId="20" fillId="0" borderId="193" xfId="0" applyFont="1" applyBorder="1" applyAlignment="1">
      <alignment horizontal="left" vertical="top" wrapText="1"/>
    </xf>
    <xf numFmtId="166" fontId="150" fillId="0" borderId="1" xfId="35" applyNumberFormat="1" applyFont="1" applyBorder="1" applyAlignment="1">
      <alignment horizontal="center" vertical="center" shrinkToFit="1"/>
    </xf>
    <xf numFmtId="173" fontId="82" fillId="3" borderId="69" xfId="19" applyNumberFormat="1" applyFont="1" applyFill="1" applyBorder="1" applyAlignment="1">
      <alignment vertical="center"/>
    </xf>
    <xf numFmtId="173" fontId="2" fillId="3" borderId="69" xfId="19" applyNumberFormat="1" applyFont="1" applyFill="1" applyBorder="1" applyAlignment="1">
      <alignment vertical="center"/>
    </xf>
    <xf numFmtId="0" fontId="82" fillId="3" borderId="69" xfId="19" applyFont="1" applyFill="1" applyBorder="1" applyAlignment="1">
      <alignment vertical="center"/>
    </xf>
    <xf numFmtId="173" fontId="17" fillId="3" borderId="69" xfId="19" applyNumberFormat="1" applyFill="1" applyBorder="1" applyAlignment="1">
      <alignment vertical="center"/>
    </xf>
    <xf numFmtId="0" fontId="17" fillId="3" borderId="69" xfId="19" applyFill="1" applyBorder="1" applyAlignment="1">
      <alignment vertical="center"/>
    </xf>
    <xf numFmtId="44" fontId="129" fillId="3" borderId="69" xfId="20" applyFont="1" applyFill="1" applyBorder="1" applyAlignment="1">
      <alignment vertical="center"/>
    </xf>
    <xf numFmtId="44" fontId="105" fillId="3" borderId="69" xfId="20" applyFont="1" applyFill="1" applyBorder="1" applyAlignment="1">
      <alignment vertical="center"/>
    </xf>
    <xf numFmtId="44" fontId="82" fillId="3" borderId="69" xfId="19" applyNumberFormat="1" applyFont="1" applyFill="1" applyBorder="1" applyAlignment="1">
      <alignment vertical="center"/>
    </xf>
    <xf numFmtId="44" fontId="89" fillId="3" borderId="69" xfId="20" applyFont="1" applyFill="1" applyBorder="1" applyAlignment="1">
      <alignment vertical="center"/>
    </xf>
    <xf numFmtId="10" fontId="0" fillId="0" borderId="0" xfId="0" applyNumberFormat="1" applyAlignment="1">
      <alignment horizontal="left" vertical="top"/>
    </xf>
    <xf numFmtId="10" fontId="132" fillId="0" borderId="69" xfId="0" applyNumberFormat="1" applyFont="1" applyBorder="1" applyAlignment="1">
      <alignment horizontal="center" vertical="center" wrapText="1"/>
    </xf>
    <xf numFmtId="0" fontId="85" fillId="0" borderId="70" xfId="0" applyFont="1" applyBorder="1" applyAlignment="1">
      <alignment horizontal="left" vertical="center"/>
    </xf>
    <xf numFmtId="0" fontId="1" fillId="0" borderId="69" xfId="19" applyFont="1" applyBorder="1" applyAlignment="1">
      <alignment vertical="center" wrapText="1"/>
    </xf>
    <xf numFmtId="173" fontId="82" fillId="0" borderId="69" xfId="19" applyNumberFormat="1" applyFont="1" applyBorder="1" applyAlignment="1">
      <alignment horizontal="center" vertical="center" wrapText="1"/>
    </xf>
    <xf numFmtId="0" fontId="55" fillId="0" borderId="0" xfId="9" applyFont="1" applyAlignment="1">
      <alignment horizontal="left" vertical="center"/>
    </xf>
    <xf numFmtId="0" fontId="55" fillId="0" borderId="34" xfId="9" applyFont="1" applyBorder="1" applyAlignment="1">
      <alignment horizontal="left" vertical="center"/>
    </xf>
    <xf numFmtId="0" fontId="63" fillId="0" borderId="25" xfId="8" applyFont="1" applyBorder="1" applyAlignment="1">
      <alignment horizontal="center" vertical="center"/>
    </xf>
    <xf numFmtId="0" fontId="63" fillId="0" borderId="26" xfId="8" applyFont="1" applyBorder="1" applyAlignment="1">
      <alignment horizontal="center" vertical="center"/>
    </xf>
    <xf numFmtId="0" fontId="63" fillId="0" borderId="30" xfId="8" applyFont="1" applyBorder="1" applyAlignment="1">
      <alignment horizontal="center" vertical="center"/>
    </xf>
    <xf numFmtId="0" fontId="63" fillId="0" borderId="31" xfId="8" applyFont="1" applyBorder="1" applyAlignment="1">
      <alignment horizontal="center" vertical="center"/>
    </xf>
    <xf numFmtId="0" fontId="63" fillId="0" borderId="37" xfId="8" applyFont="1" applyBorder="1" applyAlignment="1">
      <alignment horizontal="center" vertical="center"/>
    </xf>
    <xf numFmtId="0" fontId="63" fillId="0" borderId="38" xfId="8" applyFont="1" applyBorder="1" applyAlignment="1">
      <alignment horizontal="center" vertical="center"/>
    </xf>
    <xf numFmtId="0" fontId="63" fillId="0" borderId="27" xfId="8" applyFont="1" applyBorder="1" applyAlignment="1">
      <alignment horizontal="center" vertical="center" wrapText="1"/>
    </xf>
    <xf numFmtId="0" fontId="63" fillId="0" borderId="32" xfId="8" applyFont="1" applyBorder="1" applyAlignment="1">
      <alignment horizontal="center" vertical="center"/>
    </xf>
    <xf numFmtId="0" fontId="63" fillId="0" borderId="28" xfId="8" applyFont="1" applyBorder="1" applyAlignment="1">
      <alignment horizontal="center" vertical="center"/>
    </xf>
    <xf numFmtId="0" fontId="63" fillId="0" borderId="29" xfId="8" applyFont="1" applyBorder="1" applyAlignment="1">
      <alignment horizontal="center" vertical="center"/>
    </xf>
    <xf numFmtId="0" fontId="63" fillId="0" borderId="33" xfId="8" applyFont="1" applyBorder="1" applyAlignment="1">
      <alignment horizontal="center" vertical="center"/>
    </xf>
    <xf numFmtId="0" fontId="63" fillId="0" borderId="34" xfId="8" applyFont="1" applyBorder="1" applyAlignment="1">
      <alignment horizontal="center" vertical="center"/>
    </xf>
    <xf numFmtId="0" fontId="63" fillId="0" borderId="39" xfId="8" applyFont="1" applyBorder="1" applyAlignment="1">
      <alignment horizontal="center" vertical="center"/>
    </xf>
    <xf numFmtId="0" fontId="63" fillId="0" borderId="40" xfId="8" applyFont="1" applyBorder="1" applyAlignment="1">
      <alignment horizontal="center" vertical="center"/>
    </xf>
    <xf numFmtId="0" fontId="63" fillId="0" borderId="35" xfId="8" applyFont="1" applyBorder="1" applyAlignment="1">
      <alignment horizontal="center" vertical="center" wrapText="1"/>
    </xf>
    <xf numFmtId="0" fontId="63" fillId="0" borderId="36" xfId="8" applyFont="1" applyBorder="1" applyAlignment="1">
      <alignment horizontal="center" vertical="center" wrapText="1"/>
    </xf>
    <xf numFmtId="0" fontId="63" fillId="0" borderId="32" xfId="8" applyFont="1" applyBorder="1" applyAlignment="1">
      <alignment horizontal="center" vertical="center" wrapText="1"/>
    </xf>
    <xf numFmtId="0" fontId="55" fillId="0" borderId="30" xfId="8" applyFont="1" applyBorder="1" applyAlignment="1">
      <alignment horizontal="center" vertical="center" wrapText="1"/>
    </xf>
    <xf numFmtId="0" fontId="55" fillId="0" borderId="0" xfId="8" applyFont="1" applyAlignment="1">
      <alignment horizontal="center" vertical="center" wrapText="1"/>
    </xf>
    <xf numFmtId="0" fontId="55" fillId="0" borderId="34" xfId="8" applyFont="1" applyBorder="1" applyAlignment="1">
      <alignment horizontal="center" vertical="center" wrapText="1"/>
    </xf>
    <xf numFmtId="0" fontId="55" fillId="0" borderId="41" xfId="8" applyFont="1" applyBorder="1" applyAlignment="1">
      <alignment horizontal="center" vertical="center" wrapText="1"/>
    </xf>
    <xf numFmtId="0" fontId="55" fillId="0" borderId="42" xfId="8" applyFont="1" applyBorder="1" applyAlignment="1">
      <alignment horizontal="center" vertical="center" wrapText="1"/>
    </xf>
    <xf numFmtId="0" fontId="55" fillId="0" borderId="43" xfId="8" applyFont="1" applyBorder="1" applyAlignment="1">
      <alignment horizontal="center" vertical="center" wrapText="1"/>
    </xf>
    <xf numFmtId="0" fontId="64" fillId="5" borderId="44" xfId="7" applyFont="1" applyFill="1" applyBorder="1" applyAlignment="1">
      <alignment horizontal="center" vertical="center" wrapText="1"/>
    </xf>
    <xf numFmtId="0" fontId="64" fillId="5" borderId="19" xfId="7" applyFont="1" applyFill="1" applyBorder="1" applyAlignment="1">
      <alignment horizontal="center" vertical="center" wrapText="1"/>
    </xf>
    <xf numFmtId="0" fontId="64" fillId="5" borderId="45" xfId="7" applyFont="1" applyFill="1" applyBorder="1" applyAlignment="1">
      <alignment horizontal="center" vertical="center" wrapText="1"/>
    </xf>
    <xf numFmtId="194" fontId="55" fillId="12" borderId="114" xfId="33" applyNumberFormat="1" applyFont="1" applyFill="1" applyBorder="1" applyAlignment="1">
      <alignment horizontal="center" vertical="center"/>
    </xf>
    <xf numFmtId="194" fontId="55" fillId="12" borderId="111" xfId="33" applyNumberFormat="1" applyFont="1" applyFill="1" applyBorder="1" applyAlignment="1">
      <alignment horizontal="center" vertical="center"/>
    </xf>
    <xf numFmtId="194" fontId="55" fillId="12" borderId="189" xfId="33" applyNumberFormat="1" applyFont="1" applyFill="1" applyBorder="1" applyAlignment="1">
      <alignment horizontal="center" vertical="center"/>
    </xf>
    <xf numFmtId="0" fontId="63" fillId="11" borderId="102" xfId="9" applyFont="1" applyFill="1" applyBorder="1" applyAlignment="1">
      <alignment horizontal="left" vertical="center" wrapText="1"/>
    </xf>
    <xf numFmtId="0" fontId="63" fillId="11" borderId="103" xfId="9" applyFont="1" applyFill="1" applyBorder="1" applyAlignment="1">
      <alignment horizontal="left" vertical="center" wrapText="1"/>
    </xf>
    <xf numFmtId="179" fontId="63" fillId="11" borderId="103" xfId="9" applyNumberFormat="1" applyFont="1" applyFill="1" applyBorder="1" applyAlignment="1">
      <alignment horizontal="center" vertical="center" wrapText="1"/>
    </xf>
    <xf numFmtId="179" fontId="63" fillId="11" borderId="104" xfId="9" applyNumberFormat="1" applyFont="1" applyFill="1" applyBorder="1" applyAlignment="1">
      <alignment horizontal="center" vertical="center" wrapText="1"/>
    </xf>
    <xf numFmtId="0" fontId="63" fillId="11" borderId="190" xfId="32" applyFont="1" applyFill="1" applyBorder="1" applyAlignment="1">
      <alignment horizontal="left" vertical="center"/>
    </xf>
    <xf numFmtId="0" fontId="63" fillId="11" borderId="108" xfId="32" applyFont="1" applyFill="1" applyBorder="1" applyAlignment="1">
      <alignment horizontal="left" vertical="center"/>
    </xf>
    <xf numFmtId="0" fontId="63" fillId="11" borderId="115" xfId="32" applyFont="1" applyFill="1" applyBorder="1" applyAlignment="1">
      <alignment horizontal="left" vertical="center"/>
    </xf>
    <xf numFmtId="189" fontId="63" fillId="11" borderId="107" xfId="33" applyNumberFormat="1" applyFont="1" applyFill="1" applyBorder="1" applyAlignment="1">
      <alignment horizontal="center" vertical="center"/>
    </xf>
    <xf numFmtId="189" fontId="63" fillId="11" borderId="108" xfId="33" applyNumberFormat="1" applyFont="1" applyFill="1" applyBorder="1" applyAlignment="1">
      <alignment horizontal="center" vertical="center"/>
    </xf>
    <xf numFmtId="189" fontId="63" fillId="11" borderId="191" xfId="33" applyNumberFormat="1" applyFont="1" applyFill="1" applyBorder="1" applyAlignment="1">
      <alignment horizontal="center" vertical="center"/>
    </xf>
    <xf numFmtId="189" fontId="55" fillId="11" borderId="109" xfId="33" applyNumberFormat="1" applyFont="1" applyFill="1" applyBorder="1" applyAlignment="1">
      <alignment horizontal="center" vertical="center"/>
    </xf>
    <xf numFmtId="189" fontId="55" fillId="11" borderId="110" xfId="33" applyNumberFormat="1" applyFont="1" applyFill="1" applyBorder="1" applyAlignment="1">
      <alignment horizontal="center" vertical="center"/>
    </xf>
    <xf numFmtId="189" fontId="55" fillId="11" borderId="186" xfId="33" applyNumberFormat="1" applyFont="1" applyFill="1" applyBorder="1" applyAlignment="1">
      <alignment horizontal="center" vertical="center"/>
    </xf>
    <xf numFmtId="0" fontId="63" fillId="0" borderId="188" xfId="9" applyFont="1" applyBorder="1" applyAlignment="1">
      <alignment horizontal="center" vertical="center" wrapText="1"/>
    </xf>
    <xf numFmtId="0" fontId="63" fillId="0" borderId="111" xfId="9" applyFont="1" applyBorder="1" applyAlignment="1">
      <alignment horizontal="center" vertical="center" wrapText="1"/>
    </xf>
    <xf numFmtId="0" fontId="63" fillId="0" borderId="112" xfId="9" applyFont="1" applyBorder="1" applyAlignment="1">
      <alignment horizontal="center" vertical="center" wrapText="1"/>
    </xf>
    <xf numFmtId="0" fontId="63" fillId="0" borderId="114" xfId="9" applyFont="1" applyBorder="1" applyAlignment="1">
      <alignment horizontal="center" vertical="center" wrapText="1"/>
    </xf>
    <xf numFmtId="0" fontId="63" fillId="0" borderId="189" xfId="9" applyFont="1" applyBorder="1" applyAlignment="1">
      <alignment horizontal="center" vertical="center" wrapText="1"/>
    </xf>
    <xf numFmtId="0" fontId="63" fillId="0" borderId="187" xfId="9" applyFont="1" applyBorder="1" applyAlignment="1">
      <alignment horizontal="center" vertical="center" wrapText="1"/>
    </xf>
    <xf numFmtId="0" fontId="63" fillId="0" borderId="110" xfId="9" applyFont="1" applyBorder="1" applyAlignment="1">
      <alignment horizontal="center" vertical="center" wrapText="1"/>
    </xf>
    <xf numFmtId="0" fontId="63" fillId="0" borderId="117" xfId="9" applyFont="1" applyBorder="1" applyAlignment="1">
      <alignment horizontal="center" vertical="center" wrapText="1"/>
    </xf>
    <xf numFmtId="0" fontId="55" fillId="0" borderId="102" xfId="9" applyFont="1" applyBorder="1" applyAlignment="1">
      <alignment horizontal="left" vertical="center" wrapText="1"/>
    </xf>
    <xf numFmtId="0" fontId="55" fillId="0" borderId="103" xfId="9" applyFont="1" applyBorder="1" applyAlignment="1">
      <alignment horizontal="left" vertical="center" wrapText="1"/>
    </xf>
    <xf numFmtId="179" fontId="55" fillId="0" borderId="103" xfId="9" applyNumberFormat="1" applyFont="1" applyBorder="1" applyAlignment="1">
      <alignment horizontal="center" vertical="center" wrapText="1"/>
    </xf>
    <xf numFmtId="0" fontId="55" fillId="0" borderId="104" xfId="9" applyFont="1" applyBorder="1" applyAlignment="1">
      <alignment horizontal="center" vertical="center" wrapText="1"/>
    </xf>
    <xf numFmtId="0" fontId="63" fillId="11" borderId="119" xfId="9" applyFont="1" applyFill="1" applyBorder="1" applyAlignment="1">
      <alignment horizontal="left" vertical="center" wrapText="1"/>
    </xf>
    <xf numFmtId="0" fontId="63" fillId="11" borderId="120" xfId="9" applyFont="1" applyFill="1" applyBorder="1" applyAlignment="1">
      <alignment horizontal="left" vertical="center" wrapText="1"/>
    </xf>
    <xf numFmtId="43" fontId="63" fillId="11" borderId="120" xfId="9" applyNumberFormat="1" applyFont="1" applyFill="1" applyBorder="1" applyAlignment="1">
      <alignment horizontal="center" vertical="center" wrapText="1"/>
    </xf>
    <xf numFmtId="0" fontId="63" fillId="11" borderId="121" xfId="9" applyFont="1" applyFill="1" applyBorder="1" applyAlignment="1">
      <alignment horizontal="center" vertical="center" wrapText="1"/>
    </xf>
    <xf numFmtId="0" fontId="63" fillId="0" borderId="30" xfId="9" applyFont="1" applyBorder="1" applyAlignment="1">
      <alignment horizontal="left" vertical="center" wrapText="1"/>
    </xf>
    <xf numFmtId="0" fontId="63" fillId="0" borderId="0" xfId="9" applyFont="1" applyAlignment="1">
      <alignment horizontal="left" vertical="center" wrapText="1"/>
    </xf>
    <xf numFmtId="0" fontId="63" fillId="0" borderId="34" xfId="9" applyFont="1" applyBorder="1" applyAlignment="1">
      <alignment horizontal="left" vertical="center" wrapText="1"/>
    </xf>
    <xf numFmtId="0" fontId="63" fillId="0" borderId="183" xfId="9" applyFont="1" applyBorder="1" applyAlignment="1">
      <alignment horizontal="center" vertical="center" wrapText="1"/>
    </xf>
    <xf numFmtId="0" fontId="63" fillId="0" borderId="105" xfId="9" applyFont="1" applyBorder="1" applyAlignment="1">
      <alignment horizontal="center" vertical="center" wrapText="1"/>
    </xf>
    <xf numFmtId="0" fontId="63" fillId="0" borderId="184" xfId="9" applyFont="1" applyBorder="1" applyAlignment="1">
      <alignment horizontal="center" vertical="center" wrapText="1"/>
    </xf>
    <xf numFmtId="0" fontId="63" fillId="0" borderId="185" xfId="9" applyFont="1" applyBorder="1" applyAlignment="1">
      <alignment horizontal="left" vertical="center" wrapText="1"/>
    </xf>
    <xf numFmtId="0" fontId="63" fillId="0" borderId="106" xfId="9" applyFont="1" applyBorder="1" applyAlignment="1">
      <alignment horizontal="left" vertical="center" wrapText="1"/>
    </xf>
    <xf numFmtId="179" fontId="55" fillId="0" borderId="109" xfId="31" applyFont="1" applyBorder="1" applyAlignment="1">
      <alignment horizontal="center" vertical="center" wrapText="1"/>
    </xf>
    <xf numFmtId="179" fontId="55" fillId="0" borderId="110" xfId="31" applyFont="1" applyBorder="1" applyAlignment="1">
      <alignment horizontal="center" vertical="center" wrapText="1"/>
    </xf>
    <xf numFmtId="179" fontId="55" fillId="0" borderId="186" xfId="31" applyFont="1" applyBorder="1" applyAlignment="1">
      <alignment horizontal="center" vertical="center" wrapText="1"/>
    </xf>
    <xf numFmtId="0" fontId="63" fillId="0" borderId="182" xfId="9" applyFont="1" applyBorder="1" applyAlignment="1">
      <alignment horizontal="center" vertical="center" wrapText="1"/>
    </xf>
    <xf numFmtId="0" fontId="63" fillId="0" borderId="27" xfId="9" applyFont="1" applyBorder="1" applyAlignment="1">
      <alignment horizontal="center" vertical="center" wrapText="1"/>
    </xf>
    <xf numFmtId="0" fontId="63" fillId="0" borderId="98" xfId="9" applyFont="1" applyBorder="1" applyAlignment="1">
      <alignment horizontal="center" vertical="center" wrapText="1"/>
    </xf>
    <xf numFmtId="0" fontId="55" fillId="0" borderId="25" xfId="9" applyFont="1" applyBorder="1" applyAlignment="1">
      <alignment horizontal="center" vertical="center"/>
    </xf>
    <xf numFmtId="0" fontId="55" fillId="0" borderId="26" xfId="9" applyFont="1" applyBorder="1" applyAlignment="1">
      <alignment horizontal="center" vertical="center"/>
    </xf>
    <xf numFmtId="0" fontId="55" fillId="0" borderId="30" xfId="9" applyFont="1" applyBorder="1" applyAlignment="1">
      <alignment horizontal="center" vertical="center"/>
    </xf>
    <xf numFmtId="0" fontId="55" fillId="0" borderId="31" xfId="9" applyFont="1" applyBorder="1" applyAlignment="1">
      <alignment horizontal="center" vertical="center"/>
    </xf>
    <xf numFmtId="0" fontId="69" fillId="0" borderId="28" xfId="9" applyFont="1" applyBorder="1" applyAlignment="1">
      <alignment horizontal="center" vertical="center" wrapText="1"/>
    </xf>
    <xf numFmtId="0" fontId="69" fillId="0" borderId="55" xfId="9" applyFont="1" applyBorder="1" applyAlignment="1">
      <alignment horizontal="center" vertical="center"/>
    </xf>
    <xf numFmtId="0" fontId="69" fillId="0" borderId="26" xfId="9" applyFont="1" applyBorder="1" applyAlignment="1">
      <alignment horizontal="center" vertical="center"/>
    </xf>
    <xf numFmtId="0" fontId="69" fillId="0" borderId="39" xfId="9" applyFont="1" applyBorder="1" applyAlignment="1">
      <alignment horizontal="center" vertical="center"/>
    </xf>
    <xf numFmtId="0" fontId="69" fillId="0" borderId="97" xfId="9" applyFont="1" applyBorder="1" applyAlignment="1">
      <alignment horizontal="center" vertical="center"/>
    </xf>
    <xf numFmtId="0" fontId="69" fillId="0" borderId="38" xfId="9" applyFont="1" applyBorder="1" applyAlignment="1">
      <alignment horizontal="center" vertical="center"/>
    </xf>
    <xf numFmtId="0" fontId="63" fillId="0" borderId="28" xfId="9" applyFont="1" applyBorder="1" applyAlignment="1">
      <alignment horizontal="center" vertical="center"/>
    </xf>
    <xf numFmtId="0" fontId="63" fillId="0" borderId="55" xfId="9" applyFont="1" applyBorder="1" applyAlignment="1">
      <alignment horizontal="center" vertical="center"/>
    </xf>
    <xf numFmtId="0" fontId="63" fillId="0" borderId="29" xfId="9" applyFont="1" applyBorder="1" applyAlignment="1">
      <alignment horizontal="center" vertical="center"/>
    </xf>
    <xf numFmtId="0" fontId="63" fillId="0" borderId="33" xfId="9" applyFont="1" applyBorder="1" applyAlignment="1">
      <alignment horizontal="center" vertical="center"/>
    </xf>
    <xf numFmtId="0" fontId="63" fillId="0" borderId="0" xfId="9" applyFont="1" applyAlignment="1">
      <alignment horizontal="center" vertical="center"/>
    </xf>
    <xf numFmtId="0" fontId="63" fillId="0" borderId="34" xfId="9" applyFont="1" applyBorder="1" applyAlignment="1">
      <alignment horizontal="center" vertical="center"/>
    </xf>
    <xf numFmtId="0" fontId="69" fillId="0" borderId="48" xfId="9" applyFont="1" applyBorder="1" applyAlignment="1">
      <alignment horizontal="center" vertical="center" wrapText="1"/>
    </xf>
    <xf numFmtId="0" fontId="69" fillId="0" borderId="96" xfId="9" applyFont="1" applyBorder="1" applyAlignment="1">
      <alignment horizontal="center" vertical="center" wrapText="1"/>
    </xf>
    <xf numFmtId="0" fontId="69" fillId="0" borderId="47" xfId="9" applyFont="1" applyBorder="1" applyAlignment="1">
      <alignment horizontal="center" vertical="center" wrapText="1"/>
    </xf>
    <xf numFmtId="0" fontId="69" fillId="0" borderId="33" xfId="9" applyFont="1" applyBorder="1" applyAlignment="1">
      <alignment horizontal="center" vertical="center" wrapText="1"/>
    </xf>
    <xf numFmtId="0" fontId="69" fillId="0" borderId="0" xfId="9" applyFont="1" applyAlignment="1">
      <alignment horizontal="center" vertical="center" wrapText="1"/>
    </xf>
    <xf numFmtId="0" fontId="69" fillId="0" borderId="31" xfId="9" applyFont="1" applyBorder="1" applyAlignment="1">
      <alignment horizontal="center" vertical="center" wrapText="1"/>
    </xf>
    <xf numFmtId="0" fontId="69" fillId="0" borderId="39" xfId="9" applyFont="1" applyBorder="1" applyAlignment="1">
      <alignment horizontal="center" vertical="center" wrapText="1"/>
    </xf>
    <xf numFmtId="0" fontId="69" fillId="0" borderId="97" xfId="9" applyFont="1" applyBorder="1" applyAlignment="1">
      <alignment horizontal="center" vertical="center" wrapText="1"/>
    </xf>
    <xf numFmtId="0" fontId="69" fillId="0" borderId="38" xfId="9" applyFont="1" applyBorder="1" applyAlignment="1">
      <alignment horizontal="center" vertical="center" wrapText="1"/>
    </xf>
    <xf numFmtId="0" fontId="63" fillId="0" borderId="48" xfId="9" applyFont="1" applyBorder="1" applyAlignment="1">
      <alignment horizontal="center" vertical="center" wrapText="1"/>
    </xf>
    <xf numFmtId="0" fontId="63" fillId="0" borderId="96" xfId="9" applyFont="1" applyBorder="1" applyAlignment="1">
      <alignment horizontal="center" vertical="center" wrapText="1"/>
    </xf>
    <xf numFmtId="0" fontId="63" fillId="0" borderId="47" xfId="9" applyFont="1" applyBorder="1" applyAlignment="1">
      <alignment horizontal="center" vertical="center" wrapText="1"/>
    </xf>
    <xf numFmtId="0" fontId="63" fillId="0" borderId="33" xfId="9" applyFont="1" applyBorder="1" applyAlignment="1">
      <alignment horizontal="center" vertical="center" wrapText="1"/>
    </xf>
    <xf numFmtId="0" fontId="63" fillId="0" borderId="0" xfId="9" applyFont="1" applyAlignment="1">
      <alignment horizontal="center" vertical="center" wrapText="1"/>
    </xf>
    <xf numFmtId="0" fontId="63" fillId="0" borderId="31" xfId="9" applyFont="1" applyBorder="1" applyAlignment="1">
      <alignment horizontal="center" vertical="center" wrapText="1"/>
    </xf>
    <xf numFmtId="0" fontId="63" fillId="11" borderId="104" xfId="9" applyFont="1" applyFill="1" applyBorder="1" applyAlignment="1">
      <alignment horizontal="center" vertical="center" wrapText="1"/>
    </xf>
    <xf numFmtId="0" fontId="63" fillId="0" borderId="102" xfId="9" applyFont="1" applyBorder="1" applyAlignment="1">
      <alignment horizontal="left" vertical="center" wrapText="1"/>
    </xf>
    <xf numFmtId="0" fontId="63" fillId="0" borderId="103" xfId="9" applyFont="1" applyBorder="1" applyAlignment="1">
      <alignment horizontal="left" vertical="center" wrapText="1"/>
    </xf>
    <xf numFmtId="0" fontId="55" fillId="0" borderId="103" xfId="9" applyFont="1" applyBorder="1" applyAlignment="1">
      <alignment horizontal="center" vertical="center" wrapText="1"/>
    </xf>
    <xf numFmtId="0" fontId="63" fillId="0" borderId="99" xfId="9" applyFont="1" applyBorder="1" applyAlignment="1">
      <alignment horizontal="left" vertical="center" wrapText="1"/>
    </xf>
    <xf numFmtId="0" fontId="63" fillId="0" borderId="100" xfId="9" applyFont="1" applyBorder="1" applyAlignment="1">
      <alignment horizontal="left" vertical="center" wrapText="1"/>
    </xf>
    <xf numFmtId="0" fontId="63" fillId="0" borderId="100" xfId="9" applyFont="1" applyBorder="1" applyAlignment="1">
      <alignment horizontal="center" vertical="center" wrapText="1"/>
    </xf>
    <xf numFmtId="0" fontId="63" fillId="0" borderId="101" xfId="9" applyFont="1" applyBorder="1" applyAlignment="1">
      <alignment horizontal="center" vertical="center" wrapText="1"/>
    </xf>
    <xf numFmtId="0" fontId="92" fillId="0" borderId="87" xfId="10" applyFont="1" applyBorder="1" applyAlignment="1">
      <alignment horizontal="center" vertical="center"/>
    </xf>
    <xf numFmtId="0" fontId="92" fillId="0" borderId="88" xfId="10" applyFont="1" applyBorder="1" applyAlignment="1">
      <alignment horizontal="center" vertical="center"/>
    </xf>
    <xf numFmtId="0" fontId="92" fillId="0" borderId="89" xfId="10" applyFont="1" applyBorder="1" applyAlignment="1">
      <alignment horizontal="center" vertical="center"/>
    </xf>
    <xf numFmtId="175" fontId="92" fillId="0" borderId="63" xfId="10" applyNumberFormat="1" applyFont="1" applyBorder="1" applyAlignment="1">
      <alignment horizontal="center" vertical="center"/>
    </xf>
    <xf numFmtId="175" fontId="92" fillId="0" borderId="90" xfId="10" applyNumberFormat="1" applyFont="1" applyBorder="1" applyAlignment="1">
      <alignment horizontal="center" vertical="center"/>
    </xf>
    <xf numFmtId="175" fontId="92" fillId="0" borderId="64" xfId="10" applyNumberFormat="1" applyFont="1" applyBorder="1" applyAlignment="1">
      <alignment horizontal="center" vertical="center"/>
    </xf>
    <xf numFmtId="175" fontId="92" fillId="0" borderId="65" xfId="10" applyNumberFormat="1" applyFont="1" applyBorder="1" applyAlignment="1">
      <alignment horizontal="center" vertical="center"/>
    </xf>
    <xf numFmtId="0" fontId="58" fillId="0" borderId="0" xfId="27" applyFont="1" applyAlignment="1">
      <alignment horizontal="center" vertical="center"/>
    </xf>
    <xf numFmtId="0" fontId="58" fillId="0" borderId="0" xfId="27" applyFont="1" applyAlignment="1">
      <alignment horizontal="center" vertical="center" wrapText="1"/>
    </xf>
    <xf numFmtId="0" fontId="60" fillId="0" borderId="0" xfId="27" applyFont="1" applyAlignment="1">
      <alignment horizontal="center" vertical="center" wrapText="1"/>
    </xf>
    <xf numFmtId="0" fontId="60" fillId="0" borderId="46" xfId="27" applyFont="1" applyBorder="1" applyAlignment="1">
      <alignment horizontal="center" vertical="center" wrapText="1"/>
    </xf>
    <xf numFmtId="172" fontId="60" fillId="2" borderId="16" xfId="4" applyFont="1" applyFill="1" applyBorder="1" applyAlignment="1">
      <alignment horizontal="center" vertical="center"/>
    </xf>
    <xf numFmtId="172" fontId="60" fillId="2" borderId="17" xfId="4" applyFont="1" applyFill="1" applyBorder="1" applyAlignment="1">
      <alignment horizontal="center" vertical="center"/>
    </xf>
    <xf numFmtId="172" fontId="60" fillId="2" borderId="18" xfId="4" applyFont="1" applyFill="1" applyBorder="1" applyAlignment="1">
      <alignment horizontal="center" vertical="center"/>
    </xf>
    <xf numFmtId="172" fontId="60" fillId="4" borderId="22" xfId="4" applyFont="1" applyFill="1" applyBorder="1" applyAlignment="1">
      <alignment horizontal="center" vertical="center"/>
    </xf>
    <xf numFmtId="172" fontId="60" fillId="4" borderId="23" xfId="4" applyFont="1" applyFill="1" applyBorder="1" applyAlignment="1">
      <alignment horizontal="center" vertical="center"/>
    </xf>
    <xf numFmtId="172" fontId="60" fillId="4" borderId="24" xfId="4" applyFont="1" applyFill="1" applyBorder="1" applyAlignment="1">
      <alignment horizontal="center" vertical="center"/>
    </xf>
    <xf numFmtId="0" fontId="133" fillId="0" borderId="80" xfId="0" applyFont="1" applyBorder="1" applyAlignment="1">
      <alignment horizontal="center" vertical="top"/>
    </xf>
    <xf numFmtId="0" fontId="133" fillId="0" borderId="81" xfId="0" applyFont="1" applyBorder="1" applyAlignment="1">
      <alignment horizontal="center" vertical="top"/>
    </xf>
    <xf numFmtId="0" fontId="133" fillId="0" borderId="70" xfId="0" applyFont="1" applyBorder="1" applyAlignment="1">
      <alignment horizontal="center" vertical="top"/>
    </xf>
    <xf numFmtId="0" fontId="133" fillId="0" borderId="69" xfId="0" applyFont="1" applyBorder="1" applyAlignment="1">
      <alignment horizontal="center" vertical="top"/>
    </xf>
    <xf numFmtId="0" fontId="133" fillId="0" borderId="0" xfId="0" applyFont="1" applyAlignment="1">
      <alignment horizontal="center" vertical="top"/>
    </xf>
    <xf numFmtId="0" fontId="63" fillId="3" borderId="25" xfId="21" applyFont="1" applyFill="1" applyBorder="1" applyAlignment="1">
      <alignment horizontal="center"/>
    </xf>
    <xf numFmtId="0" fontId="63" fillId="3" borderId="29" xfId="21" applyFont="1" applyFill="1" applyBorder="1" applyAlignment="1">
      <alignment horizontal="center"/>
    </xf>
    <xf numFmtId="0" fontId="63" fillId="3" borderId="25" xfId="21" applyFont="1" applyFill="1" applyBorder="1" applyAlignment="1">
      <alignment horizontal="center" vertical="center" wrapText="1"/>
    </xf>
    <xf numFmtId="0" fontId="63" fillId="3" borderId="55" xfId="21" applyFont="1" applyFill="1" applyBorder="1" applyAlignment="1">
      <alignment horizontal="center" vertical="center" wrapText="1"/>
    </xf>
    <xf numFmtId="0" fontId="63" fillId="3" borderId="29" xfId="21" applyFont="1" applyFill="1" applyBorder="1" applyAlignment="1">
      <alignment horizontal="center" vertical="center" wrapText="1"/>
    </xf>
    <xf numFmtId="0" fontId="63" fillId="3" borderId="30" xfId="21" applyFont="1" applyFill="1" applyBorder="1" applyAlignment="1">
      <alignment horizontal="center" vertical="center" wrapText="1"/>
    </xf>
    <xf numFmtId="0" fontId="63" fillId="3" borderId="0" xfId="21" applyFont="1" applyFill="1" applyAlignment="1">
      <alignment horizontal="center" vertical="center" wrapText="1"/>
    </xf>
    <xf numFmtId="0" fontId="63" fillId="3" borderId="34" xfId="21" applyFont="1" applyFill="1" applyBorder="1" applyAlignment="1">
      <alignment horizontal="center" vertical="center" wrapText="1"/>
    </xf>
    <xf numFmtId="0" fontId="63" fillId="3" borderId="49" xfId="21" applyFont="1" applyFill="1" applyBorder="1" applyAlignment="1">
      <alignment horizontal="center" vertical="center" wrapText="1"/>
    </xf>
    <xf numFmtId="0" fontId="63" fillId="3" borderId="46" xfId="21" applyFont="1" applyFill="1" applyBorder="1" applyAlignment="1">
      <alignment horizontal="center" vertical="center" wrapText="1"/>
    </xf>
    <xf numFmtId="0" fontId="63" fillId="3" borderId="50" xfId="21" applyFont="1" applyFill="1" applyBorder="1" applyAlignment="1">
      <alignment horizontal="center" vertical="center" wrapText="1"/>
    </xf>
    <xf numFmtId="0" fontId="63" fillId="3" borderId="30" xfId="21" applyFont="1" applyFill="1" applyBorder="1" applyAlignment="1">
      <alignment horizontal="center"/>
    </xf>
    <xf numFmtId="0" fontId="63" fillId="3" borderId="34" xfId="21" applyFont="1" applyFill="1" applyBorder="1" applyAlignment="1">
      <alignment horizontal="center"/>
    </xf>
    <xf numFmtId="0" fontId="63" fillId="3" borderId="49" xfId="21" applyFont="1" applyFill="1" applyBorder="1" applyAlignment="1">
      <alignment horizontal="center"/>
    </xf>
    <xf numFmtId="0" fontId="63" fillId="3" borderId="50" xfId="21" applyFont="1" applyFill="1" applyBorder="1" applyAlignment="1">
      <alignment horizontal="center"/>
    </xf>
    <xf numFmtId="0" fontId="55" fillId="0" borderId="77" xfId="21" applyFont="1" applyBorder="1" applyAlignment="1">
      <alignment horizontal="left"/>
    </xf>
    <xf numFmtId="0" fontId="55" fillId="0" borderId="55" xfId="21" applyFont="1" applyBorder="1" applyAlignment="1">
      <alignment horizontal="left"/>
    </xf>
    <xf numFmtId="0" fontId="55" fillId="0" borderId="29" xfId="21" applyFont="1" applyBorder="1" applyAlignment="1">
      <alignment horizontal="left"/>
    </xf>
    <xf numFmtId="0" fontId="63" fillId="3" borderId="78" xfId="21" applyFont="1" applyFill="1" applyBorder="1" applyAlignment="1">
      <alignment horizontal="left" vertical="center" wrapText="1"/>
    </xf>
    <xf numFmtId="0" fontId="63" fillId="3" borderId="56" xfId="21" applyFont="1" applyFill="1" applyBorder="1" applyAlignment="1">
      <alignment horizontal="left" vertical="center" wrapText="1"/>
    </xf>
    <xf numFmtId="0" fontId="63" fillId="3" borderId="79" xfId="21" applyFont="1" applyFill="1" applyBorder="1" applyAlignment="1">
      <alignment horizontal="left" vertical="center" wrapText="1"/>
    </xf>
    <xf numFmtId="0" fontId="63" fillId="0" borderId="80" xfId="21" applyFont="1" applyBorder="1" applyAlignment="1">
      <alignment horizontal="left" vertical="center" wrapText="1"/>
    </xf>
    <xf numFmtId="0" fontId="63" fillId="0" borderId="81" xfId="21" applyFont="1" applyBorder="1" applyAlignment="1">
      <alignment horizontal="left" vertical="center" wrapText="1"/>
    </xf>
    <xf numFmtId="0" fontId="63" fillId="0" borderId="82" xfId="21" applyFont="1" applyBorder="1" applyAlignment="1">
      <alignment horizontal="left" vertical="center" wrapText="1"/>
    </xf>
    <xf numFmtId="0" fontId="55" fillId="0" borderId="64" xfId="21" applyFont="1" applyBorder="1" applyAlignment="1">
      <alignment horizontal="left" vertical="center" wrapText="1"/>
    </xf>
    <xf numFmtId="0" fontId="55" fillId="0" borderId="65" xfId="21" applyFont="1" applyBorder="1" applyAlignment="1">
      <alignment horizontal="left" vertical="center" wrapText="1"/>
    </xf>
    <xf numFmtId="0" fontId="63" fillId="0" borderId="30" xfId="21" applyFont="1" applyBorder="1" applyAlignment="1">
      <alignment horizontal="center"/>
    </xf>
    <xf numFmtId="0" fontId="63" fillId="0" borderId="0" xfId="21" applyFont="1" applyAlignment="1">
      <alignment horizontal="center"/>
    </xf>
    <xf numFmtId="0" fontId="63" fillId="0" borderId="34" xfId="21" applyFont="1" applyBorder="1" applyAlignment="1">
      <alignment horizontal="center"/>
    </xf>
    <xf numFmtId="0" fontId="55" fillId="0" borderId="30" xfId="21" applyFont="1" applyBorder="1" applyAlignment="1">
      <alignment horizontal="center"/>
    </xf>
    <xf numFmtId="0" fontId="55" fillId="0" borderId="0" xfId="21" applyFont="1" applyAlignment="1">
      <alignment horizontal="center"/>
    </xf>
    <xf numFmtId="0" fontId="55" fillId="0" borderId="34" xfId="21" applyFont="1" applyBorder="1" applyAlignment="1">
      <alignment horizontal="center"/>
    </xf>
    <xf numFmtId="0" fontId="63" fillId="0" borderId="49" xfId="21" applyFont="1" applyBorder="1" applyAlignment="1">
      <alignment horizontal="center"/>
    </xf>
    <xf numFmtId="0" fontId="63" fillId="0" borderId="46" xfId="21" applyFont="1" applyBorder="1" applyAlignment="1">
      <alignment horizontal="center"/>
    </xf>
    <xf numFmtId="0" fontId="63" fillId="0" borderId="50" xfId="21" applyFont="1" applyBorder="1" applyAlignment="1">
      <alignment horizontal="center"/>
    </xf>
    <xf numFmtId="14" fontId="55" fillId="0" borderId="46" xfId="21" applyNumberFormat="1" applyFont="1" applyBorder="1" applyAlignment="1">
      <alignment horizontal="center"/>
    </xf>
    <xf numFmtId="14" fontId="55" fillId="0" borderId="50" xfId="21" applyNumberFormat="1" applyFont="1" applyBorder="1" applyAlignment="1">
      <alignment horizontal="center"/>
    </xf>
    <xf numFmtId="0" fontId="55" fillId="0" borderId="49" xfId="21" applyFont="1" applyBorder="1" applyAlignment="1">
      <alignment horizontal="center"/>
    </xf>
    <xf numFmtId="0" fontId="55" fillId="0" borderId="46" xfId="21" applyFont="1" applyBorder="1" applyAlignment="1">
      <alignment horizontal="center"/>
    </xf>
    <xf numFmtId="0" fontId="55" fillId="0" borderId="50" xfId="21" applyFont="1" applyBorder="1" applyAlignment="1">
      <alignment horizontal="center"/>
    </xf>
    <xf numFmtId="0" fontId="55" fillId="8" borderId="68" xfId="21" applyFont="1" applyFill="1" applyBorder="1" applyAlignment="1">
      <alignment horizontal="center" vertical="center"/>
    </xf>
    <xf numFmtId="0" fontId="55" fillId="8" borderId="72" xfId="21" applyFont="1" applyFill="1" applyBorder="1" applyAlignment="1">
      <alignment horizontal="center" vertical="center"/>
    </xf>
    <xf numFmtId="0" fontId="55" fillId="8" borderId="73" xfId="21" applyFont="1" applyFill="1" applyBorder="1" applyAlignment="1">
      <alignment horizontal="center" vertical="center"/>
    </xf>
    <xf numFmtId="186" fontId="55" fillId="8" borderId="68" xfId="21" applyNumberFormat="1" applyFont="1" applyFill="1" applyBorder="1" applyAlignment="1">
      <alignment horizontal="center" vertical="center"/>
    </xf>
    <xf numFmtId="186" fontId="55" fillId="8" borderId="72" xfId="21" applyNumberFormat="1" applyFont="1" applyFill="1" applyBorder="1" applyAlignment="1">
      <alignment horizontal="center" vertical="center"/>
    </xf>
    <xf numFmtId="186" fontId="55" fillId="8" borderId="73" xfId="21" applyNumberFormat="1" applyFont="1" applyFill="1" applyBorder="1" applyAlignment="1">
      <alignment horizontal="center" vertical="center"/>
    </xf>
    <xf numFmtId="187" fontId="55" fillId="0" borderId="74" xfId="22" applyNumberFormat="1" applyFont="1" applyFill="1" applyBorder="1" applyAlignment="1">
      <alignment horizontal="center" vertical="center"/>
    </xf>
    <xf numFmtId="187" fontId="55" fillId="0" borderId="75" xfId="22" applyNumberFormat="1" applyFont="1" applyFill="1" applyBorder="1" applyAlignment="1">
      <alignment horizontal="center" vertical="center"/>
    </xf>
    <xf numFmtId="187" fontId="55" fillId="0" borderId="53" xfId="22" applyNumberFormat="1" applyFont="1" applyFill="1" applyBorder="1" applyAlignment="1">
      <alignment horizontal="center" vertical="center"/>
    </xf>
    <xf numFmtId="187" fontId="55" fillId="0" borderId="0" xfId="22" applyNumberFormat="1" applyFont="1" applyFill="1" applyBorder="1" applyAlignment="1">
      <alignment horizontal="center" vertical="center"/>
    </xf>
    <xf numFmtId="9" fontId="55" fillId="8" borderId="68" xfId="23" applyFont="1" applyFill="1" applyBorder="1" applyAlignment="1">
      <alignment horizontal="center" vertical="center"/>
    </xf>
    <xf numFmtId="9" fontId="55" fillId="8" borderId="72" xfId="23" applyFont="1" applyFill="1" applyBorder="1" applyAlignment="1">
      <alignment horizontal="center" vertical="center"/>
    </xf>
    <xf numFmtId="9" fontId="55" fillId="8" borderId="73" xfId="23" applyFont="1" applyFill="1" applyBorder="1" applyAlignment="1">
      <alignment horizontal="center" vertical="center"/>
    </xf>
    <xf numFmtId="0" fontId="57" fillId="0" borderId="25" xfId="0" applyFont="1" applyBorder="1" applyAlignment="1">
      <alignment horizontal="justify" wrapText="1"/>
    </xf>
    <xf numFmtId="0" fontId="0" fillId="0" borderId="55" xfId="0" applyBorder="1" applyAlignment="1">
      <alignment horizontal="justify" wrapText="1"/>
    </xf>
    <xf numFmtId="0" fontId="0" fillId="0" borderId="29" xfId="0" applyBorder="1" applyAlignment="1">
      <alignment horizontal="justify" wrapText="1"/>
    </xf>
    <xf numFmtId="0" fontId="0" fillId="0" borderId="30" xfId="0" applyBorder="1" applyAlignment="1">
      <alignment horizontal="justify" wrapText="1"/>
    </xf>
    <xf numFmtId="0" fontId="0" fillId="0" borderId="0" xfId="0" applyAlignment="1">
      <alignment horizontal="justify" wrapText="1"/>
    </xf>
    <xf numFmtId="0" fontId="0" fillId="0" borderId="34" xfId="0" applyBorder="1" applyAlignment="1">
      <alignment horizontal="justify" wrapText="1"/>
    </xf>
    <xf numFmtId="0" fontId="0" fillId="0" borderId="49" xfId="0" applyBorder="1" applyAlignment="1">
      <alignment horizontal="justify" wrapText="1"/>
    </xf>
    <xf numFmtId="0" fontId="0" fillId="0" borderId="46" xfId="0" applyBorder="1" applyAlignment="1">
      <alignment horizontal="justify" wrapText="1"/>
    </xf>
    <xf numFmtId="0" fontId="0" fillId="0" borderId="50" xfId="0" applyBorder="1" applyAlignment="1">
      <alignment horizontal="justify" wrapText="1"/>
    </xf>
    <xf numFmtId="0" fontId="116" fillId="0" borderId="25" xfId="39" applyFont="1" applyBorder="1" applyAlignment="1">
      <alignment horizontal="justify" vertical="center" wrapText="1"/>
    </xf>
    <xf numFmtId="0" fontId="116" fillId="0" borderId="55" xfId="39" applyFont="1" applyBorder="1" applyAlignment="1">
      <alignment horizontal="justify" vertical="center" wrapText="1"/>
    </xf>
    <xf numFmtId="0" fontId="116" fillId="0" borderId="29" xfId="39" applyFont="1" applyBorder="1" applyAlignment="1">
      <alignment horizontal="justify" vertical="center" wrapText="1"/>
    </xf>
    <xf numFmtId="0" fontId="116" fillId="0" borderId="30" xfId="39" applyFont="1" applyBorder="1" applyAlignment="1">
      <alignment horizontal="justify" vertical="center" wrapText="1"/>
    </xf>
    <xf numFmtId="0" fontId="116" fillId="0" borderId="0" xfId="39" applyFont="1" applyAlignment="1">
      <alignment horizontal="justify" vertical="center" wrapText="1"/>
    </xf>
    <xf numFmtId="0" fontId="116" fillId="0" borderId="34" xfId="39" applyFont="1" applyBorder="1" applyAlignment="1">
      <alignment horizontal="justify" vertical="center" wrapText="1"/>
    </xf>
    <xf numFmtId="0" fontId="116" fillId="0" borderId="49" xfId="39" applyFont="1" applyBorder="1" applyAlignment="1">
      <alignment horizontal="justify" vertical="center" wrapText="1"/>
    </xf>
    <xf numFmtId="0" fontId="116" fillId="0" borderId="46" xfId="39" applyFont="1" applyBorder="1" applyAlignment="1">
      <alignment horizontal="justify" vertical="center" wrapText="1"/>
    </xf>
    <xf numFmtId="0" fontId="116" fillId="0" borderId="50" xfId="39" applyFont="1" applyBorder="1" applyAlignment="1">
      <alignment horizontal="justify" vertical="center" wrapText="1"/>
    </xf>
    <xf numFmtId="0" fontId="85" fillId="0" borderId="141" xfId="0" applyFont="1" applyBorder="1" applyAlignment="1">
      <alignment horizontal="center" vertical="center"/>
    </xf>
    <xf numFmtId="0" fontId="85" fillId="0" borderId="154" xfId="0" applyFont="1" applyBorder="1" applyAlignment="1">
      <alignment horizontal="center" vertical="center"/>
    </xf>
    <xf numFmtId="0" fontId="114" fillId="0" borderId="0" xfId="0" applyFont="1" applyAlignment="1">
      <alignment horizontal="center" vertical="top"/>
    </xf>
    <xf numFmtId="0" fontId="115" fillId="0" borderId="0" xfId="0" applyFont="1" applyAlignment="1">
      <alignment horizontal="center" vertical="top" wrapText="1"/>
    </xf>
    <xf numFmtId="0" fontId="85" fillId="0" borderId="23" xfId="0" applyFont="1" applyBorder="1" applyAlignment="1">
      <alignment horizontal="center" vertical="center" wrapText="1"/>
    </xf>
    <xf numFmtId="0" fontId="85" fillId="0" borderId="81" xfId="0" applyFont="1" applyBorder="1" applyAlignment="1">
      <alignment horizontal="center" vertical="center" wrapText="1"/>
    </xf>
    <xf numFmtId="0" fontId="85" fillId="0" borderId="22" xfId="0" applyFont="1" applyBorder="1" applyAlignment="1">
      <alignment horizontal="center" vertical="center"/>
    </xf>
    <xf numFmtId="0" fontId="85" fillId="0" borderId="80" xfId="0" applyFont="1" applyBorder="1" applyAlignment="1">
      <alignment horizontal="center" vertical="center"/>
    </xf>
    <xf numFmtId="0" fontId="85" fillId="0" borderId="23" xfId="0" applyFont="1" applyBorder="1" applyAlignment="1">
      <alignment horizontal="center" vertical="center"/>
    </xf>
    <xf numFmtId="0" fontId="85" fillId="0" borderId="81" xfId="0" applyFont="1" applyBorder="1" applyAlignment="1">
      <alignment horizontal="center" vertical="center"/>
    </xf>
    <xf numFmtId="0" fontId="45" fillId="0" borderId="25" xfId="14" applyFont="1" applyBorder="1" applyAlignment="1">
      <alignment horizontal="center" vertical="center"/>
    </xf>
    <xf numFmtId="0" fontId="45" fillId="0" borderId="55" xfId="14" applyFont="1" applyBorder="1" applyAlignment="1">
      <alignment horizontal="center" vertical="center"/>
    </xf>
    <xf numFmtId="0" fontId="45" fillId="0" borderId="29" xfId="14" applyFont="1" applyBorder="1" applyAlignment="1">
      <alignment horizontal="center" vertical="center"/>
    </xf>
    <xf numFmtId="0" fontId="45" fillId="0" borderId="49" xfId="14" applyFont="1" applyBorder="1" applyAlignment="1">
      <alignment horizontal="center" vertical="center"/>
    </xf>
    <xf numFmtId="0" fontId="45" fillId="0" borderId="46" xfId="14" applyFont="1" applyBorder="1" applyAlignment="1">
      <alignment horizontal="center" vertical="center"/>
    </xf>
    <xf numFmtId="0" fontId="45" fillId="0" borderId="50" xfId="14" applyFont="1" applyBorder="1" applyAlignment="1">
      <alignment horizontal="center" vertical="center"/>
    </xf>
    <xf numFmtId="0" fontId="71" fillId="0" borderId="19" xfId="14" applyFont="1" applyBorder="1" applyAlignment="1">
      <alignment horizontal="center" vertical="center"/>
    </xf>
    <xf numFmtId="0" fontId="72" fillId="0" borderId="19" xfId="14" applyFont="1" applyBorder="1" applyAlignment="1">
      <alignment vertical="center"/>
    </xf>
    <xf numFmtId="0" fontId="72" fillId="0" borderId="58" xfId="14" applyFont="1" applyBorder="1" applyAlignment="1">
      <alignment horizontal="center" vertical="center"/>
    </xf>
    <xf numFmtId="0" fontId="72" fillId="0" borderId="57" xfId="14" applyFont="1" applyBorder="1" applyAlignment="1">
      <alignment horizontal="center" vertical="center"/>
    </xf>
    <xf numFmtId="0" fontId="72" fillId="0" borderId="54" xfId="14" applyFont="1" applyBorder="1" applyAlignment="1">
      <alignment horizontal="center" vertical="center"/>
    </xf>
    <xf numFmtId="0" fontId="72" fillId="0" borderId="42" xfId="14" applyFont="1" applyBorder="1" applyAlignment="1">
      <alignment horizontal="center" vertical="center"/>
    </xf>
    <xf numFmtId="177" fontId="72" fillId="0" borderId="51" xfId="14" applyNumberFormat="1" applyFont="1" applyBorder="1" applyAlignment="1">
      <alignment horizontal="center" vertical="center"/>
    </xf>
    <xf numFmtId="177" fontId="72" fillId="0" borderId="21" xfId="14" applyNumberFormat="1" applyFont="1" applyBorder="1" applyAlignment="1">
      <alignment horizontal="center" vertical="center"/>
    </xf>
    <xf numFmtId="0" fontId="72" fillId="0" borderId="19" xfId="14" applyFont="1" applyBorder="1" applyAlignment="1">
      <alignment horizontal="center" vertical="center"/>
    </xf>
    <xf numFmtId="0" fontId="71" fillId="0" borderId="19" xfId="14" applyFont="1" applyBorder="1" applyAlignment="1">
      <alignment vertical="center"/>
    </xf>
    <xf numFmtId="0" fontId="72" fillId="0" borderId="59" xfId="14" applyFont="1" applyBorder="1" applyAlignment="1">
      <alignment horizontal="center" vertical="center"/>
    </xf>
    <xf numFmtId="0" fontId="72" fillId="0" borderId="20" xfId="14" applyFont="1" applyBorder="1" applyAlignment="1">
      <alignment horizontal="center" vertical="center"/>
    </xf>
    <xf numFmtId="0" fontId="72" fillId="0" borderId="0" xfId="14" applyFont="1" applyAlignment="1">
      <alignment horizontal="left" vertical="center" wrapText="1"/>
    </xf>
    <xf numFmtId="0" fontId="70" fillId="0" borderId="51" xfId="13" applyFont="1" applyBorder="1" applyAlignment="1">
      <alignment horizontal="center" vertical="center" wrapText="1"/>
    </xf>
    <xf numFmtId="0" fontId="70" fillId="0" borderId="21" xfId="13" applyFont="1" applyBorder="1" applyAlignment="1">
      <alignment horizontal="center" vertical="center" wrapText="1"/>
    </xf>
    <xf numFmtId="0" fontId="71" fillId="0" borderId="19" xfId="14" applyFont="1" applyBorder="1" applyAlignment="1">
      <alignment horizontal="center" vertical="center" wrapText="1"/>
    </xf>
    <xf numFmtId="0" fontId="71" fillId="0" borderId="51" xfId="14" applyFont="1" applyBorder="1" applyAlignment="1">
      <alignment horizontal="center" vertical="center" wrapText="1"/>
    </xf>
    <xf numFmtId="0" fontId="71" fillId="0" borderId="52" xfId="14" applyFont="1" applyBorder="1" applyAlignment="1">
      <alignment horizontal="center" vertical="center" wrapText="1"/>
    </xf>
    <xf numFmtId="0" fontId="71" fillId="0" borderId="21" xfId="14" applyFont="1" applyBorder="1" applyAlignment="1">
      <alignment horizontal="center" vertical="center" wrapText="1"/>
    </xf>
    <xf numFmtId="0" fontId="72" fillId="0" borderId="16" xfId="14" applyFont="1" applyBorder="1" applyAlignment="1">
      <alignment horizontal="center" vertical="center"/>
    </xf>
    <xf numFmtId="0" fontId="72" fillId="0" borderId="17" xfId="14" applyFont="1" applyBorder="1" applyAlignment="1">
      <alignment horizontal="center" vertical="center"/>
    </xf>
    <xf numFmtId="0" fontId="71" fillId="0" borderId="19" xfId="8" applyFont="1" applyBorder="1" applyAlignment="1">
      <alignment horizontal="center" vertical="center"/>
    </xf>
    <xf numFmtId="0" fontId="71" fillId="0" borderId="19" xfId="16" applyFont="1" applyBorder="1" applyAlignment="1">
      <alignment horizontal="center" vertical="center"/>
    </xf>
    <xf numFmtId="0" fontId="71" fillId="0" borderId="19" xfId="13" applyFont="1" applyBorder="1" applyAlignment="1">
      <alignment horizontal="center" vertical="center" wrapText="1"/>
    </xf>
    <xf numFmtId="0" fontId="45" fillId="0" borderId="19" xfId="14" applyFont="1" applyBorder="1" applyAlignment="1">
      <alignment horizontal="center" vertical="center"/>
    </xf>
    <xf numFmtId="0" fontId="70" fillId="0" borderId="61" xfId="13" applyFont="1" applyBorder="1" applyAlignment="1">
      <alignment horizontal="center" vertical="center"/>
    </xf>
    <xf numFmtId="0" fontId="71" fillId="0" borderId="0" xfId="13" applyFont="1" applyAlignment="1">
      <alignment horizontal="center" vertical="center"/>
    </xf>
    <xf numFmtId="0" fontId="70" fillId="0" borderId="0" xfId="13" applyFont="1" applyAlignment="1">
      <alignment horizontal="center" vertical="center"/>
    </xf>
    <xf numFmtId="0" fontId="72" fillId="0" borderId="16" xfId="16" applyFont="1" applyBorder="1" applyAlignment="1">
      <alignment horizontal="center" vertical="center"/>
    </xf>
    <xf numFmtId="0" fontId="72" fillId="0" borderId="18" xfId="16" applyFont="1" applyBorder="1" applyAlignment="1">
      <alignment horizontal="center" vertical="center"/>
    </xf>
    <xf numFmtId="0" fontId="71" fillId="0" borderId="17" xfId="13" applyFont="1" applyBorder="1" applyAlignment="1">
      <alignment horizontal="center" vertical="center"/>
    </xf>
    <xf numFmtId="0" fontId="68" fillId="0" borderId="0" xfId="19" applyFont="1" applyAlignment="1">
      <alignment horizontal="right" vertical="center"/>
    </xf>
    <xf numFmtId="0" fontId="82" fillId="0" borderId="0" xfId="19" applyFont="1" applyAlignment="1">
      <alignment horizontal="center" vertical="center"/>
    </xf>
    <xf numFmtId="0" fontId="83" fillId="0" borderId="0" xfId="19" applyFont="1" applyAlignment="1">
      <alignment horizontal="center" vertical="center"/>
    </xf>
    <xf numFmtId="0" fontId="82" fillId="0" borderId="0" xfId="19" applyFont="1" applyAlignment="1">
      <alignment horizontal="center" vertical="center" wrapText="1"/>
    </xf>
    <xf numFmtId="4" fontId="62" fillId="18" borderId="0" xfId="21" applyNumberFormat="1" applyFill="1" applyAlignment="1">
      <alignment horizontal="center"/>
    </xf>
    <xf numFmtId="49" fontId="103" fillId="15" borderId="136" xfId="37" applyNumberFormat="1" applyFont="1" applyFill="1" applyBorder="1" applyAlignment="1">
      <alignment horizontal="center"/>
    </xf>
    <xf numFmtId="49" fontId="103" fillId="15" borderId="137" xfId="37" applyNumberFormat="1" applyFont="1" applyFill="1" applyBorder="1" applyAlignment="1">
      <alignment horizontal="center"/>
    </xf>
    <xf numFmtId="49" fontId="103" fillId="15" borderId="138" xfId="37" applyNumberFormat="1" applyFont="1" applyFill="1" applyBorder="1" applyAlignment="1">
      <alignment horizontal="center"/>
    </xf>
    <xf numFmtId="172" fontId="97" fillId="18" borderId="0" xfId="21" applyNumberFormat="1" applyFont="1" applyFill="1" applyAlignment="1">
      <alignment horizontal="center"/>
    </xf>
    <xf numFmtId="0" fontId="98" fillId="14" borderId="126" xfId="37" applyFont="1" applyFill="1" applyBorder="1" applyAlignment="1">
      <alignment horizontal="center" vertical="center"/>
    </xf>
    <xf numFmtId="0" fontId="98" fillId="14" borderId="127" xfId="37" applyFont="1" applyFill="1" applyBorder="1" applyAlignment="1">
      <alignment horizontal="center" vertical="center"/>
    </xf>
    <xf numFmtId="0" fontId="98" fillId="14" borderId="128" xfId="37" applyFont="1" applyFill="1" applyBorder="1" applyAlignment="1">
      <alignment horizontal="center" vertical="center"/>
    </xf>
    <xf numFmtId="0" fontId="100" fillId="0" borderId="0" xfId="37" applyFont="1" applyAlignment="1">
      <alignment horizontal="center" vertical="center"/>
    </xf>
    <xf numFmtId="2" fontId="101" fillId="0" borderId="56" xfId="37" applyNumberFormat="1" applyFont="1" applyBorder="1" applyAlignment="1">
      <alignment horizontal="center" vertical="center"/>
    </xf>
    <xf numFmtId="0" fontId="101" fillId="0" borderId="130" xfId="37" applyFont="1" applyBorder="1" applyAlignment="1">
      <alignment horizontal="center" vertical="center"/>
    </xf>
    <xf numFmtId="0" fontId="102" fillId="0" borderId="52" xfId="37" applyFont="1" applyBorder="1"/>
    <xf numFmtId="0" fontId="102" fillId="0" borderId="132" xfId="37" applyFont="1" applyBorder="1"/>
    <xf numFmtId="2" fontId="101" fillId="0" borderId="23" xfId="37" applyNumberFormat="1" applyFont="1" applyBorder="1" applyAlignment="1">
      <alignment horizontal="center" vertical="center" wrapText="1"/>
    </xf>
    <xf numFmtId="2" fontId="101" fillId="0" borderId="69" xfId="37" applyNumberFormat="1" applyFont="1" applyBorder="1" applyAlignment="1">
      <alignment horizontal="center" vertical="center" wrapText="1"/>
    </xf>
    <xf numFmtId="2" fontId="101" fillId="0" borderId="23" xfId="37" applyNumberFormat="1" applyFont="1" applyBorder="1" applyAlignment="1">
      <alignment horizontal="center" vertical="center"/>
    </xf>
    <xf numFmtId="2" fontId="101" fillId="0" borderId="69" xfId="37" applyNumberFormat="1" applyFont="1" applyBorder="1" applyAlignment="1">
      <alignment horizontal="center" vertical="center"/>
    </xf>
    <xf numFmtId="2" fontId="101" fillId="0" borderId="24" xfId="37" applyNumberFormat="1" applyFont="1" applyBorder="1" applyAlignment="1">
      <alignment horizontal="center" vertical="center"/>
    </xf>
    <xf numFmtId="2" fontId="101" fillId="0" borderId="71" xfId="37" applyNumberFormat="1" applyFont="1" applyBorder="1" applyAlignment="1">
      <alignment horizontal="center" vertical="center"/>
    </xf>
    <xf numFmtId="0" fontId="101" fillId="0" borderId="131" xfId="37" applyFont="1" applyBorder="1" applyAlignment="1">
      <alignment horizontal="center" vertical="center"/>
    </xf>
    <xf numFmtId="0" fontId="101" fillId="0" borderId="133" xfId="37" applyFont="1" applyBorder="1" applyAlignment="1">
      <alignment horizontal="center" vertical="center"/>
    </xf>
    <xf numFmtId="0" fontId="101" fillId="0" borderId="69" xfId="37" applyFont="1" applyBorder="1" applyAlignment="1">
      <alignment horizontal="center" vertical="center" wrapText="1"/>
    </xf>
    <xf numFmtId="0" fontId="101" fillId="0" borderId="132" xfId="37" applyFont="1" applyBorder="1" applyAlignment="1">
      <alignment horizontal="center" vertical="center"/>
    </xf>
    <xf numFmtId="0" fontId="101" fillId="0" borderId="69" xfId="37" applyFont="1" applyBorder="1" applyAlignment="1">
      <alignment horizontal="center" vertical="center"/>
    </xf>
    <xf numFmtId="0" fontId="97" fillId="0" borderId="53" xfId="37" applyFont="1" applyBorder="1" applyAlignment="1">
      <alignment horizontal="center" vertical="center"/>
    </xf>
    <xf numFmtId="0" fontId="97" fillId="0" borderId="0" xfId="37" applyFont="1" applyAlignment="1">
      <alignment horizontal="center" vertical="center"/>
    </xf>
    <xf numFmtId="0" fontId="98" fillId="13" borderId="87" xfId="37" applyFont="1" applyFill="1" applyBorder="1" applyAlignment="1">
      <alignment horizontal="center" vertical="center"/>
    </xf>
    <xf numFmtId="0" fontId="98" fillId="13" borderId="88" xfId="37" applyFont="1" applyFill="1" applyBorder="1" applyAlignment="1">
      <alignment horizontal="center" vertical="center"/>
    </xf>
    <xf numFmtId="0" fontId="98" fillId="13" borderId="89" xfId="37" applyFont="1" applyFill="1" applyBorder="1" applyAlignment="1">
      <alignment horizontal="center" vertical="center"/>
    </xf>
    <xf numFmtId="0" fontId="99" fillId="0" borderId="87" xfId="37" applyFont="1" applyBorder="1" applyAlignment="1">
      <alignment horizontal="center" vertical="center"/>
    </xf>
    <xf numFmtId="0" fontId="99" fillId="0" borderId="90" xfId="37" applyFont="1" applyBorder="1" applyAlignment="1">
      <alignment horizontal="center" vertical="center"/>
    </xf>
    <xf numFmtId="0" fontId="45" fillId="0" borderId="122" xfId="37" applyFont="1" applyBorder="1" applyAlignment="1">
      <alignment horizontal="center" vertical="center" wrapText="1"/>
    </xf>
    <xf numFmtId="0" fontId="45" fillId="0" borderId="88" xfId="37" applyFont="1" applyBorder="1" applyAlignment="1">
      <alignment horizontal="center" vertical="center" wrapText="1"/>
    </xf>
    <xf numFmtId="0" fontId="45" fillId="0" borderId="89" xfId="37" applyFont="1" applyBorder="1" applyAlignment="1">
      <alignment horizontal="center" vertical="center" wrapText="1"/>
    </xf>
    <xf numFmtId="0" fontId="62" fillId="0" borderId="124" xfId="37" applyBorder="1" applyAlignment="1">
      <alignment horizontal="center" vertical="center"/>
    </xf>
    <xf numFmtId="2" fontId="45" fillId="0" borderId="125" xfId="37" applyNumberFormat="1" applyFont="1" applyBorder="1" applyAlignment="1">
      <alignment horizontal="center" vertical="center"/>
    </xf>
    <xf numFmtId="2" fontId="45" fillId="0" borderId="46" xfId="37" applyNumberFormat="1" applyFont="1" applyBorder="1" applyAlignment="1">
      <alignment horizontal="center" vertical="center"/>
    </xf>
    <xf numFmtId="2" fontId="45" fillId="0" borderId="50" xfId="37" applyNumberFormat="1" applyFont="1" applyBorder="1" applyAlignment="1">
      <alignment horizontal="center" vertical="center"/>
    </xf>
    <xf numFmtId="0" fontId="122" fillId="0" borderId="69" xfId="38" applyFont="1" applyBorder="1" applyAlignment="1">
      <alignment horizontal="center" vertical="center" wrapText="1"/>
    </xf>
    <xf numFmtId="198" fontId="122" fillId="0" borderId="69" xfId="22" applyNumberFormat="1" applyFont="1" applyBorder="1" applyAlignment="1">
      <alignment horizontal="center" vertical="center" wrapText="1"/>
    </xf>
    <xf numFmtId="9" fontId="45" fillId="0" borderId="69" xfId="23" applyFont="1" applyBorder="1" applyAlignment="1">
      <alignment horizontal="center" vertical="center" wrapText="1"/>
    </xf>
    <xf numFmtId="43" fontId="62" fillId="0" borderId="0" xfId="8" applyNumberFormat="1"/>
    <xf numFmtId="198" fontId="62" fillId="0" borderId="0" xfId="8" applyNumberFormat="1" applyAlignment="1">
      <alignment horizontal="center"/>
    </xf>
    <xf numFmtId="0" fontId="122" fillId="0" borderId="134" xfId="38" applyFont="1" applyBorder="1" applyAlignment="1">
      <alignment horizontal="center" vertical="center" wrapText="1"/>
    </xf>
    <xf numFmtId="0" fontId="122" fillId="0" borderId="145" xfId="38" applyFont="1" applyBorder="1" applyAlignment="1">
      <alignment horizontal="center" vertical="center" wrapText="1"/>
    </xf>
    <xf numFmtId="0" fontId="124" fillId="0" borderId="134" xfId="38" applyFont="1" applyBorder="1" applyAlignment="1">
      <alignment horizontal="center" vertical="center" wrapText="1"/>
    </xf>
    <xf numFmtId="0" fontId="124" fillId="0" borderId="145" xfId="38" applyFont="1" applyBorder="1" applyAlignment="1">
      <alignment horizontal="center" vertical="center" wrapText="1"/>
    </xf>
    <xf numFmtId="198" fontId="124" fillId="0" borderId="134" xfId="22" applyNumberFormat="1" applyFont="1" applyBorder="1" applyAlignment="1">
      <alignment horizontal="center" vertical="center" wrapText="1"/>
    </xf>
    <xf numFmtId="198" fontId="124" fillId="0" borderId="145" xfId="22" applyNumberFormat="1" applyFont="1" applyBorder="1" applyAlignment="1">
      <alignment horizontal="center" vertical="center" wrapText="1"/>
    </xf>
    <xf numFmtId="9" fontId="45" fillId="0" borderId="134" xfId="23" applyFont="1" applyBorder="1" applyAlignment="1">
      <alignment horizontal="center" vertical="center" wrapText="1"/>
    </xf>
    <xf numFmtId="9" fontId="45" fillId="0" borderId="145" xfId="23" applyFont="1" applyBorder="1" applyAlignment="1">
      <alignment horizontal="center" vertical="center" wrapText="1"/>
    </xf>
    <xf numFmtId="0" fontId="146" fillId="0" borderId="134" xfId="38" applyFont="1" applyBorder="1" applyAlignment="1">
      <alignment horizontal="center" vertical="center" wrapText="1"/>
    </xf>
    <xf numFmtId="0" fontId="146" fillId="0" borderId="145" xfId="38" applyFont="1" applyBorder="1" applyAlignment="1">
      <alignment horizontal="center" vertical="center" wrapText="1"/>
    </xf>
    <xf numFmtId="198" fontId="146" fillId="0" borderId="134" xfId="22" applyNumberFormat="1" applyFont="1" applyBorder="1" applyAlignment="1">
      <alignment horizontal="center" vertical="center" wrapText="1"/>
    </xf>
    <xf numFmtId="198" fontId="146" fillId="0" borderId="145" xfId="22" applyNumberFormat="1" applyFont="1" applyBorder="1" applyAlignment="1">
      <alignment horizontal="center" vertical="center" wrapText="1"/>
    </xf>
    <xf numFmtId="174" fontId="45" fillId="0" borderId="134" xfId="23" applyNumberFormat="1" applyFont="1" applyBorder="1" applyAlignment="1">
      <alignment horizontal="center" vertical="center" wrapText="1"/>
    </xf>
    <xf numFmtId="174" fontId="45" fillId="0" borderId="145" xfId="23" applyNumberFormat="1" applyFont="1" applyBorder="1" applyAlignment="1">
      <alignment horizontal="center" vertical="center" wrapText="1"/>
    </xf>
    <xf numFmtId="0" fontId="146" fillId="0" borderId="134" xfId="38" applyFont="1" applyBorder="1" applyAlignment="1">
      <alignment horizontal="justify" vertical="center" wrapText="1"/>
    </xf>
    <xf numFmtId="0" fontId="146" fillId="0" borderId="145" xfId="38" applyFont="1" applyBorder="1" applyAlignment="1">
      <alignment horizontal="justify" vertical="center" wrapText="1"/>
    </xf>
    <xf numFmtId="0" fontId="146" fillId="0" borderId="69" xfId="38" applyFont="1" applyBorder="1" applyAlignment="1">
      <alignment horizontal="center" vertical="center" wrapText="1"/>
    </xf>
    <xf numFmtId="198" fontId="146" fillId="0" borderId="69" xfId="22" applyNumberFormat="1" applyFont="1" applyBorder="1" applyAlignment="1">
      <alignment horizontal="center" vertical="center" wrapText="1"/>
    </xf>
    <xf numFmtId="10" fontId="45" fillId="0" borderId="134" xfId="23" applyNumberFormat="1" applyFont="1" applyBorder="1" applyAlignment="1">
      <alignment horizontal="center" vertical="center" wrapText="1"/>
    </xf>
    <xf numFmtId="10" fontId="45" fillId="0" borderId="145" xfId="23" applyNumberFormat="1" applyFont="1" applyBorder="1" applyAlignment="1">
      <alignment horizontal="center" vertical="center" wrapText="1"/>
    </xf>
    <xf numFmtId="198" fontId="146" fillId="0" borderId="134" xfId="22" applyNumberFormat="1" applyFont="1" applyFill="1" applyBorder="1" applyAlignment="1">
      <alignment horizontal="center" vertical="center" wrapText="1"/>
    </xf>
    <xf numFmtId="198" fontId="146" fillId="0" borderId="145" xfId="22" applyNumberFormat="1" applyFont="1" applyFill="1" applyBorder="1" applyAlignment="1">
      <alignment horizontal="center" vertical="center" wrapText="1"/>
    </xf>
    <xf numFmtId="10" fontId="45" fillId="0" borderId="52" xfId="23" applyNumberFormat="1" applyFont="1" applyBorder="1" applyAlignment="1">
      <alignment horizontal="center" vertical="center" wrapText="1"/>
    </xf>
    <xf numFmtId="0" fontId="146" fillId="0" borderId="69" xfId="38" applyFont="1" applyBorder="1" applyAlignment="1">
      <alignment horizontal="justify" vertical="center" wrapText="1"/>
    </xf>
    <xf numFmtId="2" fontId="146" fillId="0" borderId="142" xfId="38" applyNumberFormat="1" applyFont="1" applyBorder="1" applyAlignment="1">
      <alignment horizontal="center" vertical="center" wrapText="1"/>
    </xf>
    <xf numFmtId="2" fontId="146" fillId="0" borderId="144" xfId="38" applyNumberFormat="1" applyFont="1" applyBorder="1" applyAlignment="1">
      <alignment horizontal="center" vertical="center" wrapText="1"/>
    </xf>
    <xf numFmtId="198" fontId="146" fillId="0" borderId="52" xfId="22" applyNumberFormat="1" applyFont="1" applyBorder="1" applyAlignment="1">
      <alignment horizontal="center" vertical="center" wrapText="1"/>
    </xf>
    <xf numFmtId="2" fontId="146" fillId="0" borderId="134" xfId="38" applyNumberFormat="1" applyFont="1" applyBorder="1" applyAlignment="1">
      <alignment horizontal="center" vertical="center" wrapText="1"/>
    </xf>
    <xf numFmtId="2" fontId="146" fillId="0" borderId="145" xfId="38" applyNumberFormat="1" applyFont="1" applyBorder="1" applyAlignment="1">
      <alignment horizontal="center" vertical="center" wrapText="1"/>
    </xf>
    <xf numFmtId="0" fontId="146" fillId="0" borderId="142" xfId="38" applyFont="1" applyBorder="1" applyAlignment="1">
      <alignment horizontal="center"/>
    </xf>
    <xf numFmtId="0" fontId="146" fillId="0" borderId="144" xfId="38" applyFont="1" applyBorder="1" applyAlignment="1">
      <alignment horizontal="center"/>
    </xf>
    <xf numFmtId="0" fontId="104" fillId="0" borderId="134" xfId="38" applyFont="1" applyBorder="1" applyAlignment="1">
      <alignment horizontal="justify" vertical="center" wrapText="1"/>
    </xf>
    <xf numFmtId="0" fontId="104" fillId="0" borderId="145" xfId="38" applyFont="1" applyBorder="1" applyAlignment="1">
      <alignment horizontal="justify" vertical="center" wrapText="1"/>
    </xf>
    <xf numFmtId="198" fontId="122" fillId="0" borderId="134" xfId="22" applyNumberFormat="1" applyFont="1" applyBorder="1" applyAlignment="1">
      <alignment horizontal="center" vertical="center" wrapText="1"/>
    </xf>
    <xf numFmtId="198" fontId="122" fillId="0" borderId="145" xfId="22" applyNumberFormat="1" applyFont="1" applyBorder="1" applyAlignment="1">
      <alignment horizontal="center" vertical="center" wrapText="1"/>
    </xf>
    <xf numFmtId="0" fontId="146" fillId="0" borderId="52" xfId="38" applyFont="1" applyBorder="1" applyAlignment="1">
      <alignment horizontal="center" vertical="center" wrapText="1"/>
    </xf>
    <xf numFmtId="0" fontId="146" fillId="0" borderId="52" xfId="38" applyFont="1" applyBorder="1" applyAlignment="1">
      <alignment horizontal="justify" vertical="center" wrapText="1"/>
    </xf>
    <xf numFmtId="17" fontId="141" fillId="0" borderId="0" xfId="38" applyNumberFormat="1" applyFont="1" applyAlignment="1">
      <alignment horizontal="left" wrapText="1"/>
    </xf>
    <xf numFmtId="0" fontId="31" fillId="0" borderId="87" xfId="38" applyFont="1" applyBorder="1" applyAlignment="1">
      <alignment horizontal="center"/>
    </xf>
    <xf numFmtId="0" fontId="31" fillId="0" borderId="88" xfId="38" applyFont="1" applyBorder="1" applyAlignment="1">
      <alignment horizontal="center"/>
    </xf>
    <xf numFmtId="0" fontId="31" fillId="0" borderId="89" xfId="38" applyFont="1" applyBorder="1" applyAlignment="1">
      <alignment horizontal="center"/>
    </xf>
    <xf numFmtId="0" fontId="62" fillId="0" borderId="87" xfId="38" applyBorder="1" applyAlignment="1">
      <alignment horizontal="center"/>
    </xf>
    <xf numFmtId="0" fontId="62" fillId="0" borderId="88" xfId="38" applyBorder="1" applyAlignment="1">
      <alignment horizontal="center"/>
    </xf>
    <xf numFmtId="0" fontId="62" fillId="0" borderId="89" xfId="38" applyBorder="1" applyAlignment="1">
      <alignment horizontal="center"/>
    </xf>
    <xf numFmtId="0" fontId="138" fillId="0" borderId="0" xfId="8" applyFont="1" applyAlignment="1">
      <alignment horizontal="center"/>
    </xf>
    <xf numFmtId="0" fontId="141" fillId="0" borderId="0" xfId="38" applyFont="1" applyAlignment="1">
      <alignment horizontal="left" wrapText="1"/>
    </xf>
    <xf numFmtId="0" fontId="142" fillId="0" borderId="0" xfId="38" applyFont="1" applyAlignment="1">
      <alignment horizontal="center" wrapText="1"/>
    </xf>
    <xf numFmtId="198" fontId="143" fillId="0" borderId="0" xfId="38" applyNumberFormat="1" applyFont="1" applyAlignment="1">
      <alignment horizontal="center" wrapText="1"/>
    </xf>
    <xf numFmtId="0" fontId="143" fillId="0" borderId="0" xfId="38" applyFont="1" applyAlignment="1">
      <alignment horizontal="center" wrapText="1"/>
    </xf>
    <xf numFmtId="0" fontId="139" fillId="0" borderId="0" xfId="38" applyFont="1" applyAlignment="1">
      <alignment horizontal="center" vertical="center" wrapText="1"/>
    </xf>
    <xf numFmtId="173" fontId="84" fillId="0" borderId="0" xfId="20" applyNumberFormat="1" applyFont="1" applyAlignment="1">
      <alignment horizontal="center" vertical="center" wrapText="1"/>
    </xf>
    <xf numFmtId="0" fontId="31" fillId="0" borderId="69" xfId="0" applyFont="1" applyBorder="1" applyAlignment="1">
      <alignment horizontal="left" vertical="center" wrapText="1"/>
    </xf>
    <xf numFmtId="0" fontId="31" fillId="0" borderId="69" xfId="0" applyFont="1" applyBorder="1" applyAlignment="1">
      <alignment horizontal="center" vertical="center" wrapText="1"/>
    </xf>
    <xf numFmtId="0" fontId="31" fillId="0" borderId="69" xfId="0" applyFont="1" applyBorder="1" applyAlignment="1">
      <alignment horizontal="right" vertical="center" wrapText="1"/>
    </xf>
    <xf numFmtId="0" fontId="0" fillId="0" borderId="0" xfId="0" applyAlignment="1">
      <alignment vertical="center" wrapText="1"/>
    </xf>
    <xf numFmtId="0" fontId="87" fillId="0" borderId="0" xfId="0" applyFont="1" applyAlignment="1">
      <alignment horizontal="left" vertical="center" wrapText="1" indent="1"/>
    </xf>
    <xf numFmtId="0" fontId="0" fillId="0" borderId="0" xfId="0" applyAlignment="1">
      <alignment horizontal="left" vertical="center" wrapText="1" indent="1"/>
    </xf>
    <xf numFmtId="0" fontId="44" fillId="0" borderId="2" xfId="0" applyFont="1" applyBorder="1" applyAlignment="1">
      <alignment horizontal="center" vertical="top" wrapText="1"/>
    </xf>
    <xf numFmtId="0" fontId="20" fillId="0" borderId="3" xfId="0" applyFont="1" applyBorder="1" applyAlignment="1">
      <alignment horizontal="center" vertical="top" wrapText="1"/>
    </xf>
    <xf numFmtId="0" fontId="20" fillId="0" borderId="2" xfId="0" applyFont="1" applyBorder="1" applyAlignment="1">
      <alignment horizontal="left" vertical="top" wrapText="1"/>
    </xf>
    <xf numFmtId="0" fontId="20" fillId="0" borderId="3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9" fontId="111" fillId="0" borderId="2" xfId="0" applyNumberFormat="1" applyFont="1" applyBorder="1" applyAlignment="1">
      <alignment horizontal="center" wrapText="1"/>
    </xf>
    <xf numFmtId="9" fontId="111" fillId="0" borderId="3" xfId="0" applyNumberFormat="1" applyFont="1" applyBorder="1" applyAlignment="1">
      <alignment horizontal="center" wrapText="1"/>
    </xf>
    <xf numFmtId="0" fontId="20" fillId="0" borderId="4" xfId="0" applyFont="1" applyBorder="1" applyAlignment="1">
      <alignment horizontal="left" vertical="center" wrapText="1"/>
    </xf>
    <xf numFmtId="0" fontId="20" fillId="0" borderId="6" xfId="0" applyFon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4" xfId="0" applyFont="1" applyBorder="1" applyAlignment="1">
      <alignment horizontal="left" vertical="top" wrapText="1"/>
    </xf>
    <xf numFmtId="0" fontId="20" fillId="0" borderId="6" xfId="0" applyFont="1" applyBorder="1" applyAlignment="1">
      <alignment horizontal="left" vertical="top" wrapText="1"/>
    </xf>
    <xf numFmtId="0" fontId="20" fillId="0" borderId="2" xfId="0" applyFont="1" applyBorder="1" applyAlignment="1">
      <alignment horizontal="center" vertical="top" wrapText="1"/>
    </xf>
    <xf numFmtId="0" fontId="20" fillId="0" borderId="2" xfId="0" applyFont="1" applyBorder="1" applyAlignment="1">
      <alignment horizontal="left" vertical="top" wrapText="1" indent="2"/>
    </xf>
    <xf numFmtId="0" fontId="20" fillId="0" borderId="3" xfId="0" applyFont="1" applyBorder="1" applyAlignment="1">
      <alignment horizontal="left" vertical="top" wrapText="1" indent="2"/>
    </xf>
    <xf numFmtId="166" fontId="19" fillId="7" borderId="2" xfId="0" applyNumberFormat="1" applyFont="1" applyFill="1" applyBorder="1" applyAlignment="1">
      <alignment horizontal="center" vertical="top" shrinkToFit="1"/>
    </xf>
    <xf numFmtId="166" fontId="19" fillId="7" borderId="3" xfId="0" applyNumberFormat="1" applyFont="1" applyFill="1" applyBorder="1" applyAlignment="1">
      <alignment horizontal="center" vertical="top" shrinkToFit="1"/>
    </xf>
    <xf numFmtId="167" fontId="19" fillId="0" borderId="2" xfId="0" applyNumberFormat="1" applyFont="1" applyBorder="1" applyAlignment="1">
      <alignment horizontal="right" vertical="top" shrinkToFit="1"/>
    </xf>
    <xf numFmtId="167" fontId="19" fillId="0" borderId="3" xfId="0" applyNumberFormat="1" applyFont="1" applyBorder="1" applyAlignment="1">
      <alignment horizontal="right" vertical="top" shrinkToFit="1"/>
    </xf>
    <xf numFmtId="166" fontId="19" fillId="0" borderId="2" xfId="0" applyNumberFormat="1" applyFont="1" applyBorder="1" applyAlignment="1">
      <alignment horizontal="center" vertical="top" shrinkToFit="1"/>
    </xf>
    <xf numFmtId="166" fontId="19" fillId="0" borderId="3" xfId="0" applyNumberFormat="1" applyFont="1" applyBorder="1" applyAlignment="1">
      <alignment horizontal="center" vertical="top" shrinkToFit="1"/>
    </xf>
    <xf numFmtId="0" fontId="31" fillId="0" borderId="0" xfId="0" applyFont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20" fillId="0" borderId="11" xfId="0" applyFont="1" applyBorder="1" applyAlignment="1">
      <alignment horizontal="right" vertical="center" wrapText="1"/>
    </xf>
    <xf numFmtId="0" fontId="20" fillId="0" borderId="8" xfId="0" applyFont="1" applyBorder="1" applyAlignment="1">
      <alignment horizontal="right" vertical="center" wrapText="1"/>
    </xf>
    <xf numFmtId="0" fontId="95" fillId="0" borderId="0" xfId="0" applyFont="1" applyAlignment="1">
      <alignment vertical="top" wrapText="1"/>
    </xf>
    <xf numFmtId="0" fontId="85" fillId="0" borderId="0" xfId="0" applyFont="1" applyAlignment="1">
      <alignment vertical="top" wrapText="1"/>
    </xf>
    <xf numFmtId="0" fontId="96" fillId="0" borderId="0" xfId="0" applyFont="1" applyAlignment="1">
      <alignment vertical="top" wrapText="1"/>
    </xf>
    <xf numFmtId="0" fontId="20" fillId="0" borderId="2" xfId="0" applyFont="1" applyBorder="1" applyAlignment="1">
      <alignment horizontal="left" vertical="top" wrapText="1" indent="1"/>
    </xf>
    <xf numFmtId="0" fontId="20" fillId="0" borderId="3" xfId="0" applyFont="1" applyBorder="1" applyAlignment="1">
      <alignment horizontal="left" vertical="top" wrapText="1" indent="1"/>
    </xf>
    <xf numFmtId="1" fontId="19" fillId="7" borderId="2" xfId="0" applyNumberFormat="1" applyFont="1" applyFill="1" applyBorder="1" applyAlignment="1">
      <alignment horizontal="center" vertical="top" shrinkToFit="1"/>
    </xf>
    <xf numFmtId="1" fontId="19" fillId="7" borderId="3" xfId="0" applyNumberFormat="1" applyFont="1" applyFill="1" applyBorder="1" applyAlignment="1">
      <alignment horizontal="center" vertical="top" shrinkToFit="1"/>
    </xf>
    <xf numFmtId="0" fontId="95" fillId="0" borderId="0" xfId="0" applyFont="1" applyAlignment="1">
      <alignment horizontal="center" vertical="center" wrapText="1"/>
    </xf>
    <xf numFmtId="0" fontId="96" fillId="0" borderId="0" xfId="0" applyFont="1" applyAlignment="1">
      <alignment horizontal="center" vertical="top" wrapText="1"/>
    </xf>
    <xf numFmtId="0" fontId="46" fillId="0" borderId="7" xfId="0" applyFont="1" applyBorder="1" applyAlignment="1">
      <alignment horizontal="left" vertical="top" wrapText="1"/>
    </xf>
    <xf numFmtId="0" fontId="22" fillId="0" borderId="8" xfId="0" applyFont="1" applyBorder="1" applyAlignment="1">
      <alignment horizontal="left" vertical="top" wrapText="1"/>
    </xf>
    <xf numFmtId="0" fontId="22" fillId="0" borderId="9" xfId="0" applyFont="1" applyBorder="1" applyAlignment="1">
      <alignment horizontal="left" vertical="top" wrapText="1"/>
    </xf>
    <xf numFmtId="0" fontId="22" fillId="0" borderId="14" xfId="0" applyFont="1" applyBorder="1" applyAlignment="1">
      <alignment horizontal="left" vertical="top" wrapText="1"/>
    </xf>
    <xf numFmtId="0" fontId="44" fillId="0" borderId="2" xfId="0" applyFont="1" applyBorder="1" applyAlignment="1">
      <alignment horizontal="left" vertical="top" wrapText="1" indent="2"/>
    </xf>
    <xf numFmtId="0" fontId="44" fillId="0" borderId="3" xfId="0" applyFont="1" applyBorder="1" applyAlignment="1">
      <alignment horizontal="left" vertical="top" wrapText="1" indent="2"/>
    </xf>
    <xf numFmtId="167" fontId="19" fillId="0" borderId="2" xfId="0" applyNumberFormat="1" applyFont="1" applyBorder="1" applyAlignment="1">
      <alignment horizontal="center" vertical="center" shrinkToFit="1"/>
    </xf>
    <xf numFmtId="167" fontId="19" fillId="0" borderId="3" xfId="0" applyNumberFormat="1" applyFont="1" applyBorder="1" applyAlignment="1">
      <alignment horizontal="center" vertical="center" shrinkToFit="1"/>
    </xf>
    <xf numFmtId="0" fontId="44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87" fillId="0" borderId="0" xfId="0" applyFont="1" applyAlignment="1">
      <alignment horizontal="left" vertical="center" wrapText="1"/>
    </xf>
    <xf numFmtId="0" fontId="44" fillId="0" borderId="2" xfId="0" applyFont="1" applyBorder="1" applyAlignment="1">
      <alignment horizontal="left" vertical="top" wrapText="1"/>
    </xf>
    <xf numFmtId="0" fontId="44" fillId="0" borderId="3" xfId="0" applyFont="1" applyBorder="1" applyAlignment="1">
      <alignment horizontal="left" vertical="top" wrapText="1"/>
    </xf>
    <xf numFmtId="0" fontId="21" fillId="0" borderId="2" xfId="0" applyFont="1" applyBorder="1" applyAlignment="1">
      <alignment horizontal="left" vertical="top" wrapText="1"/>
    </xf>
    <xf numFmtId="0" fontId="21" fillId="0" borderId="3" xfId="0" applyFont="1" applyBorder="1" applyAlignment="1">
      <alignment horizontal="left" vertical="top" wrapText="1"/>
    </xf>
    <xf numFmtId="9" fontId="88" fillId="0" borderId="2" xfId="0" applyNumberFormat="1" applyFont="1" applyBorder="1" applyAlignment="1">
      <alignment horizontal="center" vertical="center" wrapText="1"/>
    </xf>
    <xf numFmtId="9" fontId="88" fillId="0" borderId="3" xfId="0" applyNumberFormat="1" applyFont="1" applyBorder="1" applyAlignment="1">
      <alignment horizontal="center" vertical="center" wrapText="1"/>
    </xf>
    <xf numFmtId="0" fontId="47" fillId="0" borderId="2" xfId="0" applyFont="1" applyBorder="1" applyAlignment="1">
      <alignment horizontal="left" vertical="top" wrapText="1"/>
    </xf>
    <xf numFmtId="0" fontId="22" fillId="0" borderId="7" xfId="0" applyFont="1" applyBorder="1" applyAlignment="1">
      <alignment horizontal="left" vertical="top" wrapText="1"/>
    </xf>
    <xf numFmtId="0" fontId="22" fillId="0" borderId="10" xfId="0" applyFont="1" applyBorder="1" applyAlignment="1">
      <alignment horizontal="left" vertical="top" wrapText="1"/>
    </xf>
    <xf numFmtId="0" fontId="20" fillId="0" borderId="11" xfId="0" applyFont="1" applyBorder="1" applyAlignment="1">
      <alignment horizontal="right" vertical="top" wrapText="1" indent="3"/>
    </xf>
    <xf numFmtId="0" fontId="20" fillId="0" borderId="8" xfId="0" applyFont="1" applyBorder="1" applyAlignment="1">
      <alignment horizontal="right" vertical="top" wrapText="1" indent="3"/>
    </xf>
    <xf numFmtId="0" fontId="23" fillId="0" borderId="2" xfId="0" applyFont="1" applyBorder="1" applyAlignment="1">
      <alignment horizontal="center" vertical="top" wrapText="1"/>
    </xf>
    <xf numFmtId="0" fontId="23" fillId="0" borderId="3" xfId="0" applyFont="1" applyBorder="1" applyAlignment="1">
      <alignment horizontal="center" vertical="top" wrapText="1"/>
    </xf>
    <xf numFmtId="1" fontId="19" fillId="0" borderId="2" xfId="0" applyNumberFormat="1" applyFont="1" applyBorder="1" applyAlignment="1">
      <alignment horizontal="center" vertical="center" shrinkToFit="1"/>
    </xf>
    <xf numFmtId="1" fontId="19" fillId="0" borderId="3" xfId="0" applyNumberFormat="1" applyFont="1" applyBorder="1" applyAlignment="1">
      <alignment horizontal="center" vertical="center" shrinkToFit="1"/>
    </xf>
    <xf numFmtId="0" fontId="85" fillId="0" borderId="0" xfId="0" applyFont="1" applyAlignment="1">
      <alignment horizontal="center" vertical="top" wrapText="1"/>
    </xf>
    <xf numFmtId="0" fontId="95" fillId="0" borderId="0" xfId="0" applyFont="1" applyAlignment="1">
      <alignment horizontal="left" vertical="center" wrapText="1"/>
    </xf>
    <xf numFmtId="0" fontId="85" fillId="0" borderId="0" xfId="0" applyFont="1" applyAlignment="1">
      <alignment horizontal="left" vertical="center" wrapText="1"/>
    </xf>
    <xf numFmtId="0" fontId="20" fillId="0" borderId="9" xfId="0" applyFont="1" applyBorder="1" applyAlignment="1">
      <alignment horizontal="center" vertical="top" wrapText="1"/>
    </xf>
    <xf numFmtId="0" fontId="20" fillId="0" borderId="15" xfId="0" applyFont="1" applyBorder="1" applyAlignment="1">
      <alignment horizontal="center" vertical="top" wrapText="1"/>
    </xf>
    <xf numFmtId="0" fontId="20" fillId="0" borderId="10" xfId="0" applyFont="1" applyBorder="1" applyAlignment="1">
      <alignment horizontal="center" vertical="top" wrapText="1"/>
    </xf>
    <xf numFmtId="0" fontId="0" fillId="0" borderId="13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20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horizontal="left" wrapText="1"/>
    </xf>
    <xf numFmtId="0" fontId="20" fillId="0" borderId="7" xfId="0" applyFont="1" applyBorder="1" applyAlignment="1">
      <alignment horizontal="left" vertical="top" wrapText="1"/>
    </xf>
    <xf numFmtId="0" fontId="20" fillId="0" borderId="11" xfId="0" applyFont="1" applyBorder="1" applyAlignment="1">
      <alignment horizontal="left" vertical="top" wrapText="1"/>
    </xf>
    <xf numFmtId="0" fontId="20" fillId="0" borderId="8" xfId="0" applyFont="1" applyBorder="1" applyAlignment="1">
      <alignment horizontal="left" vertical="top" wrapText="1"/>
    </xf>
    <xf numFmtId="0" fontId="20" fillId="0" borderId="9" xfId="0" applyFont="1" applyBorder="1" applyAlignment="1">
      <alignment horizontal="left" vertical="top" wrapText="1"/>
    </xf>
    <xf numFmtId="0" fontId="20" fillId="0" borderId="15" xfId="0" applyFont="1" applyBorder="1" applyAlignment="1">
      <alignment horizontal="left" vertical="top" wrapText="1"/>
    </xf>
    <xf numFmtId="0" fontId="20" fillId="0" borderId="10" xfId="0" applyFont="1" applyBorder="1" applyAlignment="1">
      <alignment horizontal="left" vertical="top" wrapText="1"/>
    </xf>
    <xf numFmtId="0" fontId="20" fillId="0" borderId="12" xfId="0" applyFont="1" applyBorder="1" applyAlignment="1">
      <alignment horizontal="center" vertical="top" wrapText="1"/>
    </xf>
    <xf numFmtId="169" fontId="0" fillId="0" borderId="7" xfId="0" applyNumberFormat="1" applyBorder="1" applyAlignment="1">
      <alignment horizontal="left" vertical="top" wrapText="1"/>
    </xf>
    <xf numFmtId="169" fontId="0" fillId="0" borderId="13" xfId="0" applyNumberFormat="1" applyBorder="1" applyAlignment="1">
      <alignment horizontal="left" vertical="top" wrapText="1"/>
    </xf>
    <xf numFmtId="169" fontId="0" fillId="0" borderId="9" xfId="0" applyNumberFormat="1" applyBorder="1" applyAlignment="1">
      <alignment horizontal="left" vertical="top" wrapText="1"/>
    </xf>
    <xf numFmtId="0" fontId="44" fillId="0" borderId="69" xfId="0" applyFont="1" applyBorder="1" applyAlignment="1">
      <alignment horizontal="left" vertical="center" wrapText="1"/>
    </xf>
    <xf numFmtId="0" fontId="77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27" fillId="0" borderId="2" xfId="0" applyFont="1" applyBorder="1" applyAlignment="1">
      <alignment horizontal="center" vertical="top" wrapText="1"/>
    </xf>
    <xf numFmtId="0" fontId="27" fillId="0" borderId="12" xfId="0" applyFont="1" applyBorder="1" applyAlignment="1">
      <alignment horizontal="center" vertical="top" wrapText="1"/>
    </xf>
    <xf numFmtId="0" fontId="27" fillId="0" borderId="3" xfId="0" applyFont="1" applyBorder="1" applyAlignment="1">
      <alignment horizontal="center" vertical="top" wrapText="1"/>
    </xf>
    <xf numFmtId="0" fontId="20" fillId="0" borderId="155" xfId="0" applyFont="1" applyBorder="1" applyAlignment="1">
      <alignment horizontal="center" vertical="top" wrapText="1"/>
    </xf>
    <xf numFmtId="0" fontId="20" fillId="0" borderId="14" xfId="0" applyFont="1" applyBorder="1" applyAlignment="1">
      <alignment horizontal="left" vertical="top" wrapText="1"/>
    </xf>
    <xf numFmtId="0" fontId="44" fillId="0" borderId="155" xfId="0" applyFont="1" applyBorder="1" applyAlignment="1">
      <alignment horizontal="center" vertical="top" wrapText="1"/>
    </xf>
    <xf numFmtId="0" fontId="0" fillId="0" borderId="2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44" fillId="0" borderId="15" xfId="0" applyFont="1" applyBorder="1" applyAlignment="1">
      <alignment horizontal="left" vertical="center" wrapText="1"/>
    </xf>
    <xf numFmtId="0" fontId="87" fillId="0" borderId="15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left" vertical="center" wrapText="1"/>
    </xf>
    <xf numFmtId="0" fontId="21" fillId="0" borderId="6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left" vertical="center" wrapText="1"/>
    </xf>
    <xf numFmtId="0" fontId="20" fillId="0" borderId="3" xfId="0" applyFont="1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9" fontId="88" fillId="0" borderId="2" xfId="2" applyFont="1" applyBorder="1" applyAlignment="1">
      <alignment horizontal="right" vertical="center" wrapText="1"/>
    </xf>
    <xf numFmtId="9" fontId="88" fillId="0" borderId="3" xfId="2" applyFont="1" applyBorder="1" applyAlignment="1">
      <alignment horizontal="right" vertical="center" wrapText="1"/>
    </xf>
    <xf numFmtId="2" fontId="19" fillId="0" borderId="2" xfId="0" applyNumberFormat="1" applyFont="1" applyBorder="1" applyAlignment="1">
      <alignment horizontal="right" vertical="center" shrinkToFit="1"/>
    </xf>
    <xf numFmtId="2" fontId="19" fillId="0" borderId="3" xfId="0" applyNumberFormat="1" applyFont="1" applyBorder="1" applyAlignment="1">
      <alignment horizontal="right" vertical="center" shrinkToFi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46" fillId="0" borderId="7" xfId="0" applyFont="1" applyBorder="1" applyAlignment="1">
      <alignment horizontal="left" vertical="center" wrapText="1"/>
    </xf>
    <xf numFmtId="0" fontId="46" fillId="0" borderId="8" xfId="0" applyFont="1" applyBorder="1" applyAlignment="1">
      <alignment horizontal="left" vertical="center" wrapText="1"/>
    </xf>
    <xf numFmtId="0" fontId="46" fillId="0" borderId="9" xfId="0" applyFont="1" applyBorder="1" applyAlignment="1">
      <alignment horizontal="left" vertical="center" wrapText="1"/>
    </xf>
    <xf numFmtId="0" fontId="46" fillId="0" borderId="10" xfId="0" applyFont="1" applyBorder="1" applyAlignment="1">
      <alignment horizontal="left" vertical="center" wrapText="1"/>
    </xf>
    <xf numFmtId="0" fontId="44" fillId="0" borderId="2" xfId="0" applyFont="1" applyBorder="1" applyAlignment="1">
      <alignment horizontal="left" vertical="center" wrapText="1"/>
    </xf>
    <xf numFmtId="164" fontId="19" fillId="0" borderId="2" xfId="0" applyNumberFormat="1" applyFont="1" applyBorder="1" applyAlignment="1">
      <alignment horizontal="right" vertical="center" shrinkToFit="1"/>
    </xf>
    <xf numFmtId="164" fontId="19" fillId="0" borderId="3" xfId="0" applyNumberFormat="1" applyFont="1" applyBorder="1" applyAlignment="1">
      <alignment horizontal="right" vertical="center" shrinkToFit="1"/>
    </xf>
    <xf numFmtId="0" fontId="88" fillId="0" borderId="2" xfId="0" applyFont="1" applyBorder="1" applyAlignment="1">
      <alignment horizontal="right" vertical="center" wrapText="1"/>
    </xf>
    <xf numFmtId="0" fontId="88" fillId="0" borderId="3" xfId="0" applyFont="1" applyBorder="1" applyAlignment="1">
      <alignment horizontal="right" vertical="center" wrapText="1"/>
    </xf>
    <xf numFmtId="0" fontId="28" fillId="0" borderId="4" xfId="0" applyFont="1" applyBorder="1" applyAlignment="1">
      <alignment horizontal="left" vertical="center" wrapText="1"/>
    </xf>
    <xf numFmtId="0" fontId="28" fillId="0" borderId="6" xfId="0" applyFont="1" applyBorder="1" applyAlignment="1">
      <alignment horizontal="left" vertical="center" wrapText="1"/>
    </xf>
    <xf numFmtId="0" fontId="79" fillId="0" borderId="0" xfId="0" applyFont="1" applyAlignment="1">
      <alignment vertical="top" wrapText="1"/>
    </xf>
    <xf numFmtId="0" fontId="79" fillId="0" borderId="0" xfId="0" applyFont="1" applyAlignment="1">
      <alignment horizontal="center" vertical="center" wrapText="1"/>
    </xf>
    <xf numFmtId="0" fontId="31" fillId="0" borderId="140" xfId="0" applyFont="1" applyBorder="1" applyAlignment="1">
      <alignment horizontal="center" vertical="center" wrapText="1"/>
    </xf>
    <xf numFmtId="0" fontId="31" fillId="0" borderId="137" xfId="0" applyFont="1" applyBorder="1" applyAlignment="1">
      <alignment horizontal="center" vertical="center" wrapText="1"/>
    </xf>
    <xf numFmtId="0" fontId="31" fillId="0" borderId="139" xfId="0" applyFont="1" applyBorder="1" applyAlignment="1">
      <alignment horizontal="center" vertical="center" wrapText="1"/>
    </xf>
    <xf numFmtId="0" fontId="31" fillId="0" borderId="140" xfId="0" applyFont="1" applyBorder="1" applyAlignment="1">
      <alignment horizontal="left" vertical="center" wrapText="1"/>
    </xf>
    <xf numFmtId="0" fontId="31" fillId="0" borderId="137" xfId="0" applyFont="1" applyBorder="1" applyAlignment="1">
      <alignment horizontal="left" vertical="center" wrapText="1"/>
    </xf>
    <xf numFmtId="0" fontId="31" fillId="0" borderId="139" xfId="0" applyFont="1" applyBorder="1" applyAlignment="1">
      <alignment horizontal="left" vertical="center" wrapText="1"/>
    </xf>
    <xf numFmtId="0" fontId="31" fillId="0" borderId="140" xfId="0" applyFont="1" applyBorder="1" applyAlignment="1">
      <alignment horizontal="right" vertical="center" wrapText="1"/>
    </xf>
    <xf numFmtId="0" fontId="31" fillId="0" borderId="137" xfId="0" applyFont="1" applyBorder="1" applyAlignment="1">
      <alignment horizontal="right" vertical="center" wrapText="1"/>
    </xf>
    <xf numFmtId="0" fontId="31" fillId="0" borderId="139" xfId="0" applyFont="1" applyBorder="1" applyAlignment="1">
      <alignment horizontal="righ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6" fillId="0" borderId="2" xfId="0" applyFont="1" applyBorder="1" applyAlignment="1">
      <alignment horizontal="left" vertical="center" wrapText="1"/>
    </xf>
    <xf numFmtId="0" fontId="46" fillId="0" borderId="3" xfId="0" applyFont="1" applyBorder="1" applyAlignment="1">
      <alignment horizontal="left" vertical="center" wrapText="1"/>
    </xf>
    <xf numFmtId="0" fontId="22" fillId="0" borderId="7" xfId="0" applyFont="1" applyBorder="1" applyAlignment="1">
      <alignment horizontal="left" vertical="center" wrapText="1"/>
    </xf>
    <xf numFmtId="0" fontId="22" fillId="0" borderId="8" xfId="0" applyFont="1" applyBorder="1" applyAlignment="1">
      <alignment horizontal="left" vertical="center" wrapText="1"/>
    </xf>
    <xf numFmtId="0" fontId="22" fillId="0" borderId="9" xfId="0" applyFont="1" applyBorder="1" applyAlignment="1">
      <alignment horizontal="left" vertical="center" wrapText="1"/>
    </xf>
    <xf numFmtId="0" fontId="22" fillId="0" borderId="10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46" fillId="0" borderId="4" xfId="0" applyFont="1" applyBorder="1" applyAlignment="1">
      <alignment horizontal="left" vertical="center" wrapText="1"/>
    </xf>
    <xf numFmtId="0" fontId="46" fillId="0" borderId="6" xfId="0" applyFont="1" applyBorder="1" applyAlignment="1">
      <alignment horizontal="left" vertical="center" wrapText="1"/>
    </xf>
    <xf numFmtId="9" fontId="111" fillId="0" borderId="2" xfId="2" applyFont="1" applyBorder="1" applyAlignment="1">
      <alignment horizontal="center" vertical="center" wrapText="1"/>
    </xf>
    <xf numFmtId="9" fontId="111" fillId="0" borderId="3" xfId="2" applyFont="1" applyBorder="1" applyAlignment="1">
      <alignment horizontal="center" vertical="center" wrapText="1"/>
    </xf>
    <xf numFmtId="2" fontId="111" fillId="0" borderId="2" xfId="0" applyNumberFormat="1" applyFont="1" applyBorder="1" applyAlignment="1">
      <alignment horizontal="center" vertical="center" shrinkToFit="1"/>
    </xf>
    <xf numFmtId="2" fontId="111" fillId="0" borderId="3" xfId="0" applyNumberFormat="1" applyFont="1" applyBorder="1" applyAlignment="1">
      <alignment horizontal="center" vertical="center" shrinkToFit="1"/>
    </xf>
    <xf numFmtId="0" fontId="44" fillId="0" borderId="2" xfId="0" applyFont="1" applyBorder="1" applyAlignment="1">
      <alignment horizontal="center" vertical="center" wrapText="1"/>
    </xf>
    <xf numFmtId="0" fontId="44" fillId="0" borderId="3" xfId="0" applyFont="1" applyBorder="1" applyAlignment="1">
      <alignment horizontal="center" vertical="center" wrapText="1"/>
    </xf>
    <xf numFmtId="167" fontId="111" fillId="0" borderId="2" xfId="0" applyNumberFormat="1" applyFont="1" applyBorder="1" applyAlignment="1">
      <alignment horizontal="center" vertical="center" shrinkToFit="1"/>
    </xf>
    <xf numFmtId="167" fontId="111" fillId="0" borderId="3" xfId="0" applyNumberFormat="1" applyFont="1" applyBorder="1" applyAlignment="1">
      <alignment horizontal="center" vertical="center" shrinkToFit="1"/>
    </xf>
    <xf numFmtId="0" fontId="0" fillId="0" borderId="7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79" fillId="0" borderId="0" xfId="0" applyFont="1" applyAlignment="1">
      <alignment horizontal="left" vertical="center" wrapText="1"/>
    </xf>
    <xf numFmtId="0" fontId="22" fillId="0" borderId="4" xfId="0" applyFont="1" applyBorder="1" applyAlignment="1">
      <alignment horizontal="left" vertical="top" wrapText="1"/>
    </xf>
    <xf numFmtId="0" fontId="22" fillId="0" borderId="6" xfId="0" applyFont="1" applyBorder="1" applyAlignment="1">
      <alignment horizontal="left" vertical="top" wrapText="1"/>
    </xf>
    <xf numFmtId="0" fontId="46" fillId="0" borderId="4" xfId="0" applyFont="1" applyBorder="1" applyAlignment="1">
      <alignment horizontal="left" vertical="top" wrapText="1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52" fillId="0" borderId="0" xfId="0" applyFont="1" applyAlignment="1">
      <alignment horizontal="right" vertical="center" wrapText="1"/>
    </xf>
    <xf numFmtId="0" fontId="76" fillId="0" borderId="0" xfId="0" applyFont="1" applyAlignment="1">
      <alignment horizontal="right" vertical="center" wrapText="1"/>
    </xf>
    <xf numFmtId="0" fontId="23" fillId="0" borderId="4" xfId="0" applyFont="1" applyBorder="1" applyAlignment="1">
      <alignment horizontal="left" vertical="top" wrapText="1"/>
    </xf>
    <xf numFmtId="0" fontId="23" fillId="0" borderId="6" xfId="0" applyFont="1" applyBorder="1" applyAlignment="1">
      <alignment horizontal="left" vertical="top" wrapText="1"/>
    </xf>
    <xf numFmtId="0" fontId="26" fillId="0" borderId="7" xfId="0" applyFont="1" applyBorder="1" applyAlignment="1">
      <alignment horizontal="left" vertical="top" wrapText="1"/>
    </xf>
    <xf numFmtId="0" fontId="26" fillId="0" borderId="8" xfId="0" applyFont="1" applyBorder="1" applyAlignment="1">
      <alignment horizontal="left" vertical="top" wrapText="1"/>
    </xf>
    <xf numFmtId="0" fontId="26" fillId="0" borderId="9" xfId="0" applyFont="1" applyBorder="1" applyAlignment="1">
      <alignment horizontal="left" vertical="top" wrapText="1"/>
    </xf>
    <xf numFmtId="0" fontId="26" fillId="0" borderId="10" xfId="0" applyFont="1" applyBorder="1" applyAlignment="1">
      <alignment horizontal="left" vertical="top" wrapText="1"/>
    </xf>
    <xf numFmtId="0" fontId="31" fillId="0" borderId="0" xfId="0" applyFont="1" applyAlignment="1">
      <alignment horizontal="center" vertical="top" wrapText="1"/>
    </xf>
    <xf numFmtId="0" fontId="0" fillId="0" borderId="14" xfId="0" applyBorder="1" applyAlignment="1">
      <alignment horizontal="left" vertical="top" wrapText="1"/>
    </xf>
    <xf numFmtId="164" fontId="19" fillId="0" borderId="2" xfId="0" applyNumberFormat="1" applyFont="1" applyBorder="1" applyAlignment="1">
      <alignment horizontal="right" vertical="top" shrinkToFit="1"/>
    </xf>
    <xf numFmtId="164" fontId="19" fillId="0" borderId="3" xfId="0" applyNumberFormat="1" applyFont="1" applyBorder="1" applyAlignment="1">
      <alignment horizontal="right" vertical="top" shrinkToFit="1"/>
    </xf>
    <xf numFmtId="9" fontId="19" fillId="0" borderId="2" xfId="2" applyFont="1" applyBorder="1" applyAlignment="1">
      <alignment horizontal="right" vertical="top" shrinkToFit="1"/>
    </xf>
    <xf numFmtId="9" fontId="19" fillId="0" borderId="3" xfId="2" applyFont="1" applyBorder="1" applyAlignment="1">
      <alignment horizontal="right" vertical="top" shrinkToFit="1"/>
    </xf>
    <xf numFmtId="1" fontId="19" fillId="0" borderId="2" xfId="0" applyNumberFormat="1" applyFont="1" applyBorder="1" applyAlignment="1">
      <alignment horizontal="right" vertical="top" shrinkToFit="1"/>
    </xf>
    <xf numFmtId="1" fontId="19" fillId="0" borderId="3" xfId="0" applyNumberFormat="1" applyFont="1" applyBorder="1" applyAlignment="1">
      <alignment horizontal="right" vertical="top" shrinkToFit="1"/>
    </xf>
    <xf numFmtId="2" fontId="19" fillId="0" borderId="2" xfId="0" applyNumberFormat="1" applyFont="1" applyBorder="1" applyAlignment="1">
      <alignment horizontal="right" vertical="top" shrinkToFit="1"/>
    </xf>
    <xf numFmtId="2" fontId="19" fillId="0" borderId="3" xfId="0" applyNumberFormat="1" applyFont="1" applyBorder="1" applyAlignment="1">
      <alignment horizontal="right" vertical="top" shrinkToFit="1"/>
    </xf>
    <xf numFmtId="164" fontId="19" fillId="0" borderId="7" xfId="0" applyNumberFormat="1" applyFont="1" applyBorder="1" applyAlignment="1">
      <alignment horizontal="right" vertical="top" shrinkToFit="1"/>
    </xf>
    <xf numFmtId="164" fontId="19" fillId="0" borderId="8" xfId="0" applyNumberFormat="1" applyFont="1" applyBorder="1" applyAlignment="1">
      <alignment horizontal="right" vertical="top" shrinkToFit="1"/>
    </xf>
    <xf numFmtId="2" fontId="19" fillId="0" borderId="19" xfId="0" applyNumberFormat="1" applyFont="1" applyBorder="1" applyAlignment="1">
      <alignment horizontal="right" vertical="top" shrinkToFit="1"/>
    </xf>
    <xf numFmtId="0" fontId="0" fillId="0" borderId="9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26" fillId="0" borderId="4" xfId="0" applyFont="1" applyBorder="1" applyAlignment="1">
      <alignment horizontal="left" vertical="top" wrapText="1"/>
    </xf>
    <xf numFmtId="0" fontId="26" fillId="0" borderId="6" xfId="0" applyFont="1" applyBorder="1" applyAlignment="1">
      <alignment horizontal="left" vertical="top" wrapText="1"/>
    </xf>
    <xf numFmtId="0" fontId="22" fillId="0" borderId="0" xfId="0" applyFont="1" applyAlignment="1">
      <alignment horizontal="left" vertical="top" wrapText="1" indent="15"/>
    </xf>
    <xf numFmtId="0" fontId="79" fillId="0" borderId="0" xfId="0" applyFont="1" applyAlignment="1">
      <alignment horizontal="right" vertical="center" wrapText="1"/>
    </xf>
    <xf numFmtId="0" fontId="151" fillId="0" borderId="0" xfId="0" applyFont="1" applyAlignment="1">
      <alignment horizontal="right" vertical="center" wrapText="1"/>
    </xf>
    <xf numFmtId="0" fontId="111" fillId="0" borderId="4" xfId="0" applyFont="1" applyBorder="1" applyAlignment="1">
      <alignment horizontal="left" vertical="center" wrapText="1"/>
    </xf>
    <xf numFmtId="0" fontId="111" fillId="0" borderId="6" xfId="0" applyFont="1" applyBorder="1" applyAlignment="1">
      <alignment horizontal="left" vertical="center" wrapText="1"/>
    </xf>
    <xf numFmtId="0" fontId="111" fillId="0" borderId="7" xfId="0" applyFont="1" applyBorder="1" applyAlignment="1">
      <alignment horizontal="left" vertical="center" wrapText="1"/>
    </xf>
    <xf numFmtId="0" fontId="111" fillId="0" borderId="9" xfId="0" applyFont="1" applyBorder="1" applyAlignment="1">
      <alignment horizontal="left" vertical="center" wrapText="1"/>
    </xf>
    <xf numFmtId="0" fontId="106" fillId="0" borderId="0" xfId="0" applyFont="1" applyAlignment="1">
      <alignment horizontal="left" vertical="top" wrapText="1"/>
    </xf>
    <xf numFmtId="0" fontId="36" fillId="0" borderId="11" xfId="0" applyFont="1" applyBorder="1" applyAlignment="1">
      <alignment horizontal="right" vertical="top" wrapText="1" indent="3"/>
    </xf>
    <xf numFmtId="0" fontId="36" fillId="0" borderId="8" xfId="0" applyFont="1" applyBorder="1" applyAlignment="1">
      <alignment horizontal="right" vertical="top" wrapText="1" indent="3"/>
    </xf>
    <xf numFmtId="1" fontId="34" fillId="0" borderId="2" xfId="0" applyNumberFormat="1" applyFont="1" applyBorder="1" applyAlignment="1">
      <alignment horizontal="right" vertical="top" shrinkToFit="1"/>
    </xf>
    <xf numFmtId="1" fontId="34" fillId="0" borderId="3" xfId="0" applyNumberFormat="1" applyFont="1" applyBorder="1" applyAlignment="1">
      <alignment horizontal="right" vertical="top" shrinkToFit="1"/>
    </xf>
    <xf numFmtId="2" fontId="34" fillId="0" borderId="2" xfId="0" applyNumberFormat="1" applyFont="1" applyBorder="1" applyAlignment="1">
      <alignment horizontal="right" vertical="top" shrinkToFit="1"/>
    </xf>
    <xf numFmtId="2" fontId="34" fillId="0" borderId="3" xfId="0" applyNumberFormat="1" applyFont="1" applyBorder="1" applyAlignment="1">
      <alignment horizontal="right" vertical="top" shrinkToFit="1"/>
    </xf>
    <xf numFmtId="169" fontId="0" fillId="0" borderId="2" xfId="0" applyNumberFormat="1" applyBorder="1" applyAlignment="1">
      <alignment horizontal="left" wrapText="1"/>
    </xf>
    <xf numFmtId="169" fontId="0" fillId="0" borderId="3" xfId="0" applyNumberFormat="1" applyBorder="1" applyAlignment="1">
      <alignment horizontal="left" wrapText="1"/>
    </xf>
    <xf numFmtId="0" fontId="0" fillId="0" borderId="7" xfId="0" applyBorder="1" applyAlignment="1">
      <alignment horizontal="left" vertical="top" wrapText="1"/>
    </xf>
    <xf numFmtId="0" fontId="33" fillId="0" borderId="2" xfId="0" applyFont="1" applyBorder="1" applyAlignment="1">
      <alignment horizontal="left" vertical="top" wrapText="1" indent="2"/>
    </xf>
    <xf numFmtId="0" fontId="33" fillId="0" borderId="3" xfId="0" applyFont="1" applyBorder="1" applyAlignment="1">
      <alignment horizontal="left" vertical="top" wrapText="1" indent="2"/>
    </xf>
    <xf numFmtId="169" fontId="0" fillId="0" borderId="8" xfId="0" applyNumberFormat="1" applyBorder="1" applyAlignment="1">
      <alignment horizontal="left" vertical="top" wrapText="1"/>
    </xf>
    <xf numFmtId="169" fontId="0" fillId="0" borderId="14" xfId="0" applyNumberFormat="1" applyBorder="1" applyAlignment="1">
      <alignment horizontal="left" vertical="top" wrapText="1"/>
    </xf>
    <xf numFmtId="169" fontId="0" fillId="0" borderId="10" xfId="0" applyNumberFormat="1" applyBorder="1" applyAlignment="1">
      <alignment horizontal="left" vertical="top" wrapText="1"/>
    </xf>
    <xf numFmtId="0" fontId="20" fillId="0" borderId="68" xfId="0" applyFont="1" applyBorder="1" applyAlignment="1">
      <alignment horizontal="left" vertical="top" wrapText="1"/>
    </xf>
    <xf numFmtId="0" fontId="111" fillId="0" borderId="72" xfId="0" applyFont="1" applyBorder="1" applyAlignment="1">
      <alignment horizontal="left" vertical="top" wrapText="1"/>
    </xf>
    <xf numFmtId="0" fontId="33" fillId="0" borderId="2" xfId="0" applyFont="1" applyBorder="1" applyAlignment="1">
      <alignment horizontal="left" vertical="top" wrapText="1"/>
    </xf>
    <xf numFmtId="0" fontId="33" fillId="0" borderId="3" xfId="0" applyFont="1" applyBorder="1" applyAlignment="1">
      <alignment horizontal="left" vertical="top" wrapText="1"/>
    </xf>
    <xf numFmtId="164" fontId="34" fillId="0" borderId="2" xfId="0" applyNumberFormat="1" applyFont="1" applyBorder="1" applyAlignment="1">
      <alignment horizontal="right" vertical="top" shrinkToFit="1"/>
    </xf>
    <xf numFmtId="164" fontId="34" fillId="0" borderId="3" xfId="0" applyNumberFormat="1" applyFont="1" applyBorder="1" applyAlignment="1">
      <alignment horizontal="right" vertical="top" shrinkToFit="1"/>
    </xf>
    <xf numFmtId="9" fontId="34" fillId="0" borderId="2" xfId="2" applyFont="1" applyBorder="1" applyAlignment="1">
      <alignment horizontal="right" vertical="top" shrinkToFit="1"/>
    </xf>
    <xf numFmtId="9" fontId="34" fillId="0" borderId="3" xfId="2" applyFont="1" applyBorder="1" applyAlignment="1">
      <alignment horizontal="right" vertical="top" shrinkToFit="1"/>
    </xf>
    <xf numFmtId="0" fontId="33" fillId="0" borderId="4" xfId="0" applyFont="1" applyBorder="1" applyAlignment="1">
      <alignment horizontal="left" vertical="top" wrapText="1"/>
    </xf>
    <xf numFmtId="0" fontId="33" fillId="0" borderId="6" xfId="0" applyFont="1" applyBorder="1" applyAlignment="1">
      <alignment horizontal="left" vertical="top" wrapText="1"/>
    </xf>
    <xf numFmtId="0" fontId="111" fillId="0" borderId="11" xfId="0" applyFont="1" applyBorder="1" applyAlignment="1">
      <alignment horizontal="left" vertical="center" wrapText="1"/>
    </xf>
    <xf numFmtId="0" fontId="111" fillId="0" borderId="150" xfId="0" applyFont="1" applyBorder="1" applyAlignment="1">
      <alignment horizontal="left" vertical="center" wrapText="1"/>
    </xf>
    <xf numFmtId="0" fontId="85" fillId="0" borderId="0" xfId="0" applyFont="1" applyAlignment="1">
      <alignment horizontal="left" vertical="top" wrapText="1"/>
    </xf>
    <xf numFmtId="0" fontId="33" fillId="0" borderId="11" xfId="0" applyFont="1" applyBorder="1" applyAlignment="1">
      <alignment horizontal="center" vertical="top" wrapText="1"/>
    </xf>
    <xf numFmtId="0" fontId="33" fillId="0" borderId="8" xfId="0" applyFont="1" applyBorder="1" applyAlignment="1">
      <alignment horizontal="center" vertical="top" wrapText="1"/>
    </xf>
    <xf numFmtId="0" fontId="36" fillId="0" borderId="156" xfId="0" applyFont="1" applyBorder="1" applyAlignment="1">
      <alignment horizontal="left" vertical="top" wrapText="1" indent="1"/>
    </xf>
    <xf numFmtId="0" fontId="36" fillId="0" borderId="192" xfId="0" applyFont="1" applyBorder="1" applyAlignment="1">
      <alignment horizontal="left" vertical="top" wrapText="1" indent="1"/>
    </xf>
    <xf numFmtId="166" fontId="130" fillId="0" borderId="74" xfId="0" applyNumberFormat="1" applyFont="1" applyBorder="1" applyAlignment="1">
      <alignment horizontal="center" vertical="top" shrinkToFit="1"/>
    </xf>
    <xf numFmtId="166" fontId="130" fillId="0" borderId="53" xfId="0" applyNumberFormat="1" applyFont="1" applyBorder="1" applyAlignment="1">
      <alignment horizontal="center" vertical="top" shrinkToFit="1"/>
    </xf>
    <xf numFmtId="166" fontId="130" fillId="0" borderId="143" xfId="0" applyNumberFormat="1" applyFont="1" applyBorder="1" applyAlignment="1">
      <alignment horizontal="center" vertical="top" shrinkToFi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0" xfId="0" applyFont="1" applyAlignment="1">
      <alignment horizontal="left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164" fontId="34" fillId="0" borderId="0" xfId="0" applyNumberFormat="1" applyFont="1" applyAlignment="1">
      <alignment horizontal="left" vertical="center" shrinkToFit="1"/>
    </xf>
    <xf numFmtId="0" fontId="0" fillId="0" borderId="5" xfId="0" applyBorder="1" applyAlignment="1">
      <alignment horizontal="left" vertical="center" wrapText="1"/>
    </xf>
    <xf numFmtId="0" fontId="35" fillId="0" borderId="4" xfId="0" applyFont="1" applyBorder="1" applyAlignment="1">
      <alignment horizontal="left" vertical="center" wrapText="1"/>
    </xf>
    <xf numFmtId="0" fontId="35" fillId="0" borderId="6" xfId="0" applyFont="1" applyBorder="1" applyAlignment="1">
      <alignment horizontal="left" vertical="center" wrapText="1"/>
    </xf>
    <xf numFmtId="0" fontId="33" fillId="0" borderId="4" xfId="0" applyFont="1" applyBorder="1" applyAlignment="1">
      <alignment horizontal="left" vertical="center" wrapText="1"/>
    </xf>
    <xf numFmtId="0" fontId="33" fillId="0" borderId="6" xfId="0" applyFont="1" applyBorder="1" applyAlignment="1">
      <alignment horizontal="left" vertical="center" wrapText="1"/>
    </xf>
    <xf numFmtId="0" fontId="40" fillId="0" borderId="0" xfId="0" applyFont="1" applyAlignment="1">
      <alignment horizontal="right" vertical="center" wrapText="1"/>
    </xf>
    <xf numFmtId="0" fontId="107" fillId="0" borderId="0" xfId="0" applyFont="1" applyAlignment="1">
      <alignment horizontal="left" vertical="center" wrapText="1"/>
    </xf>
    <xf numFmtId="0" fontId="33" fillId="0" borderId="11" xfId="0" applyFont="1" applyBorder="1" applyAlignment="1">
      <alignment horizontal="right" vertical="center" wrapText="1"/>
    </xf>
    <xf numFmtId="0" fontId="33" fillId="0" borderId="8" xfId="0" applyFont="1" applyBorder="1" applyAlignment="1">
      <alignment horizontal="right" vertical="center" wrapText="1"/>
    </xf>
    <xf numFmtId="0" fontId="107" fillId="0" borderId="0" xfId="0" applyFont="1" applyAlignment="1">
      <alignment horizontal="center" vertical="center" wrapText="1"/>
    </xf>
    <xf numFmtId="0" fontId="35" fillId="0" borderId="7" xfId="0" applyFont="1" applyBorder="1" applyAlignment="1">
      <alignment horizontal="left" vertical="top" wrapText="1"/>
    </xf>
    <xf numFmtId="0" fontId="35" fillId="0" borderId="9" xfId="0" applyFont="1" applyBorder="1" applyAlignment="1">
      <alignment horizontal="left" vertical="top" wrapText="1"/>
    </xf>
    <xf numFmtId="0" fontId="42" fillId="0" borderId="7" xfId="0" applyFont="1" applyBorder="1" applyAlignment="1">
      <alignment horizontal="left" vertical="top" wrapText="1"/>
    </xf>
    <xf numFmtId="0" fontId="42" fillId="0" borderId="9" xfId="0" applyFont="1" applyBorder="1" applyAlignment="1">
      <alignment horizontal="left" vertical="top" wrapText="1"/>
    </xf>
    <xf numFmtId="0" fontId="33" fillId="0" borderId="11" xfId="0" applyFont="1" applyBorder="1" applyAlignment="1">
      <alignment horizontal="right" vertical="top" wrapText="1" indent="3"/>
    </xf>
    <xf numFmtId="0" fontId="33" fillId="0" borderId="8" xfId="0" applyFont="1" applyBorder="1" applyAlignment="1">
      <alignment horizontal="right" vertical="top" wrapText="1" indent="3"/>
    </xf>
    <xf numFmtId="0" fontId="87" fillId="0" borderId="0" xfId="0" applyFont="1" applyAlignment="1">
      <alignment horizontal="center" vertical="center" wrapText="1"/>
    </xf>
    <xf numFmtId="0" fontId="22" fillId="0" borderId="68" xfId="0" applyFont="1" applyBorder="1" applyAlignment="1">
      <alignment horizontal="left" vertical="top" wrapText="1"/>
    </xf>
    <xf numFmtId="0" fontId="22" fillId="0" borderId="72" xfId="0" applyFont="1" applyBorder="1" applyAlignment="1">
      <alignment horizontal="left" vertical="top" wrapText="1"/>
    </xf>
    <xf numFmtId="0" fontId="22" fillId="0" borderId="73" xfId="0" applyFont="1" applyBorder="1" applyAlignment="1">
      <alignment horizontal="left" vertical="top" wrapText="1"/>
    </xf>
    <xf numFmtId="0" fontId="44" fillId="0" borderId="0" xfId="0" applyFont="1" applyAlignment="1">
      <alignment horizontal="justify" vertical="center" wrapText="1"/>
    </xf>
    <xf numFmtId="0" fontId="22" fillId="0" borderId="4" xfId="0" applyFont="1" applyBorder="1" applyAlignment="1">
      <alignment horizontal="left" vertical="center" wrapText="1"/>
    </xf>
    <xf numFmtId="0" fontId="22" fillId="0" borderId="6" xfId="0" applyFont="1" applyBorder="1" applyAlignment="1">
      <alignment horizontal="left" vertical="center" wrapText="1"/>
    </xf>
    <xf numFmtId="0" fontId="88" fillId="0" borderId="0" xfId="0" applyFont="1" applyAlignment="1">
      <alignment horizontal="right" vertical="center" wrapText="1"/>
    </xf>
    <xf numFmtId="0" fontId="0" fillId="0" borderId="0" xfId="0" applyAlignment="1">
      <alignment horizontal="left" vertical="top" wrapText="1"/>
    </xf>
    <xf numFmtId="0" fontId="20" fillId="0" borderId="0" xfId="0" applyFont="1" applyAlignment="1">
      <alignment horizontal="center" vertical="top" wrapText="1"/>
    </xf>
    <xf numFmtId="166" fontId="19" fillId="0" borderId="7" xfId="0" applyNumberFormat="1" applyFont="1" applyBorder="1" applyAlignment="1">
      <alignment horizontal="center" vertical="center" shrinkToFit="1"/>
    </xf>
    <xf numFmtId="166" fontId="19" fillId="0" borderId="9" xfId="0" applyNumberFormat="1" applyFont="1" applyBorder="1" applyAlignment="1">
      <alignment horizontal="center" vertical="center" shrinkToFit="1"/>
    </xf>
    <xf numFmtId="1" fontId="19" fillId="0" borderId="7" xfId="0" applyNumberFormat="1" applyFont="1" applyBorder="1" applyAlignment="1">
      <alignment horizontal="center" vertical="center" shrinkToFit="1"/>
    </xf>
    <xf numFmtId="1" fontId="19" fillId="0" borderId="9" xfId="0" applyNumberFormat="1" applyFont="1" applyBorder="1" applyAlignment="1">
      <alignment horizontal="center" vertical="center" shrinkToFit="1"/>
    </xf>
    <xf numFmtId="166" fontId="19" fillId="0" borderId="4" xfId="0" applyNumberFormat="1" applyFont="1" applyBorder="1" applyAlignment="1">
      <alignment horizontal="center" vertical="center" shrinkToFit="1"/>
    </xf>
    <xf numFmtId="166" fontId="19" fillId="0" borderId="6" xfId="0" applyNumberFormat="1" applyFont="1" applyBorder="1" applyAlignment="1">
      <alignment horizontal="center" vertical="center" shrinkToFit="1"/>
    </xf>
    <xf numFmtId="0" fontId="23" fillId="0" borderId="4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left" vertical="center" wrapText="1"/>
    </xf>
    <xf numFmtId="0" fontId="30" fillId="0" borderId="0" xfId="0" applyFont="1" applyAlignment="1">
      <alignment horizontal="left" vertical="center" wrapText="1"/>
    </xf>
    <xf numFmtId="0" fontId="44" fillId="0" borderId="0" xfId="35" applyFont="1" applyAlignment="1">
      <alignment horizontal="left" vertical="center" wrapText="1"/>
    </xf>
    <xf numFmtId="0" fontId="87" fillId="0" borderId="0" xfId="35" applyFont="1" applyAlignment="1">
      <alignment horizontal="center" vertical="center" wrapText="1"/>
    </xf>
    <xf numFmtId="0" fontId="57" fillId="0" borderId="4" xfId="35" applyBorder="1" applyAlignment="1">
      <alignment horizontal="left" vertical="center" wrapText="1"/>
    </xf>
    <xf numFmtId="0" fontId="57" fillId="0" borderId="5" xfId="35" applyBorder="1" applyAlignment="1">
      <alignment horizontal="left" vertical="center" wrapText="1"/>
    </xf>
    <xf numFmtId="0" fontId="57" fillId="0" borderId="6" xfId="35" applyBorder="1" applyAlignment="1">
      <alignment horizontal="left" vertical="center" wrapText="1"/>
    </xf>
    <xf numFmtId="0" fontId="22" fillId="0" borderId="4" xfId="35" applyFont="1" applyBorder="1" applyAlignment="1">
      <alignment horizontal="left" vertical="center" wrapText="1"/>
    </xf>
    <xf numFmtId="0" fontId="22" fillId="0" borderId="6" xfId="35" applyFont="1" applyBorder="1" applyAlignment="1">
      <alignment horizontal="left" vertical="center" wrapText="1"/>
    </xf>
    <xf numFmtId="0" fontId="57" fillId="0" borderId="7" xfId="35" applyBorder="1" applyAlignment="1">
      <alignment horizontal="left" vertical="center" wrapText="1"/>
    </xf>
    <xf numFmtId="0" fontId="57" fillId="0" borderId="9" xfId="35" applyBorder="1" applyAlignment="1">
      <alignment horizontal="left" vertical="center" wrapText="1"/>
    </xf>
    <xf numFmtId="0" fontId="23" fillId="0" borderId="4" xfId="35" applyFont="1" applyBorder="1" applyAlignment="1">
      <alignment horizontal="left" vertical="center" wrapText="1"/>
    </xf>
    <xf numFmtId="0" fontId="23" fillId="0" borderId="6" xfId="35" applyFont="1" applyBorder="1" applyAlignment="1">
      <alignment horizontal="left" vertical="center" wrapText="1"/>
    </xf>
    <xf numFmtId="0" fontId="30" fillId="0" borderId="0" xfId="35" applyFont="1" applyAlignment="1">
      <alignment horizontal="left" vertical="center" wrapText="1"/>
    </xf>
    <xf numFmtId="0" fontId="20" fillId="0" borderId="4" xfId="35" applyFont="1" applyBorder="1" applyAlignment="1">
      <alignment horizontal="left" vertical="center" wrapText="1"/>
    </xf>
    <xf numFmtId="0" fontId="20" fillId="0" borderId="6" xfId="35" applyFont="1" applyBorder="1" applyAlignment="1">
      <alignment horizontal="left" vertical="center" wrapText="1"/>
    </xf>
    <xf numFmtId="0" fontId="57" fillId="0" borderId="0" xfId="35" applyAlignment="1">
      <alignment horizontal="left" vertical="center" wrapText="1"/>
    </xf>
    <xf numFmtId="0" fontId="20" fillId="0" borderId="11" xfId="35" applyFont="1" applyBorder="1" applyAlignment="1">
      <alignment horizontal="right" vertical="center" wrapText="1"/>
    </xf>
    <xf numFmtId="0" fontId="20" fillId="0" borderId="8" xfId="35" applyFont="1" applyBorder="1" applyAlignment="1">
      <alignment horizontal="right" vertical="center" wrapText="1"/>
    </xf>
    <xf numFmtId="0" fontId="31" fillId="0" borderId="0" xfId="35" applyFont="1" applyAlignment="1">
      <alignment horizontal="right" vertical="center" wrapText="1"/>
    </xf>
    <xf numFmtId="0" fontId="57" fillId="0" borderId="0" xfId="35" applyAlignment="1">
      <alignment horizontal="right" vertical="center" wrapText="1"/>
    </xf>
    <xf numFmtId="0" fontId="122" fillId="0" borderId="140" xfId="40" applyFont="1" applyBorder="1" applyAlignment="1" applyProtection="1">
      <alignment horizontal="center" vertical="center" wrapText="1"/>
      <protection locked="0"/>
    </xf>
    <xf numFmtId="0" fontId="122" fillId="0" borderId="137" xfId="40" applyFont="1" applyBorder="1" applyAlignment="1" applyProtection="1">
      <alignment horizontal="center" vertical="center" wrapText="1"/>
      <protection locked="0"/>
    </xf>
    <xf numFmtId="0" fontId="122" fillId="0" borderId="139" xfId="40" applyFont="1" applyBorder="1" applyAlignment="1" applyProtection="1">
      <alignment horizontal="center" vertical="center" wrapText="1"/>
      <protection locked="0"/>
    </xf>
    <xf numFmtId="0" fontId="122" fillId="0" borderId="69" xfId="40" applyFont="1" applyBorder="1" applyAlignment="1" applyProtection="1">
      <alignment horizontal="center" vertical="center" wrapText="1"/>
      <protection locked="0"/>
    </xf>
    <xf numFmtId="0" fontId="118" fillId="0" borderId="134" xfId="40" applyFont="1" applyBorder="1" applyAlignment="1" applyProtection="1">
      <alignment horizontal="center" vertical="justify" wrapText="1"/>
      <protection locked="0"/>
    </xf>
    <xf numFmtId="0" fontId="118" fillId="0" borderId="52" xfId="40" applyFont="1" applyBorder="1" applyAlignment="1" applyProtection="1">
      <alignment horizontal="center" vertical="justify" wrapText="1"/>
      <protection locked="0"/>
    </xf>
    <xf numFmtId="0" fontId="119" fillId="19" borderId="69" xfId="40" applyFont="1" applyFill="1" applyBorder="1" applyAlignment="1" applyProtection="1">
      <alignment horizontal="center" vertical="center" wrapText="1"/>
      <protection locked="0"/>
    </xf>
    <xf numFmtId="0" fontId="120" fillId="0" borderId="140" xfId="40" applyFont="1" applyBorder="1" applyAlignment="1" applyProtection="1">
      <alignment horizontal="center" vertical="center" wrapText="1"/>
      <protection locked="0"/>
    </xf>
    <xf numFmtId="0" fontId="120" fillId="0" borderId="139" xfId="40" applyFont="1" applyBorder="1" applyAlignment="1" applyProtection="1">
      <alignment horizontal="center" vertical="center" wrapText="1"/>
      <protection locked="0"/>
    </xf>
    <xf numFmtId="0" fontId="121" fillId="0" borderId="69" xfId="40" applyFont="1" applyBorder="1" applyAlignment="1" applyProtection="1">
      <alignment horizontal="center" vertical="center" wrapText="1"/>
      <protection locked="0"/>
    </xf>
    <xf numFmtId="0" fontId="122" fillId="3" borderId="69" xfId="40" applyFont="1" applyFill="1" applyBorder="1" applyAlignment="1" applyProtection="1">
      <alignment horizontal="center" vertical="center" wrapText="1"/>
      <protection locked="0"/>
    </xf>
    <xf numFmtId="0" fontId="124" fillId="0" borderId="69" xfId="40" applyFont="1" applyBorder="1" applyAlignment="1" applyProtection="1">
      <alignment horizontal="center" vertical="center" wrapText="1"/>
      <protection locked="0"/>
    </xf>
    <xf numFmtId="0" fontId="122" fillId="0" borderId="146" xfId="40" applyFont="1" applyBorder="1" applyAlignment="1" applyProtection="1">
      <alignment horizontal="center" vertical="center" wrapText="1"/>
      <protection locked="0"/>
    </xf>
    <xf numFmtId="0" fontId="122" fillId="0" borderId="147" xfId="40" applyFont="1" applyBorder="1" applyAlignment="1" applyProtection="1">
      <alignment horizontal="center" vertical="center" wrapText="1"/>
      <protection locked="0"/>
    </xf>
    <xf numFmtId="0" fontId="122" fillId="0" borderId="148" xfId="40" applyFont="1" applyBorder="1" applyAlignment="1" applyProtection="1">
      <alignment horizontal="center" vertical="center" wrapText="1"/>
      <protection locked="0"/>
    </xf>
    <xf numFmtId="0" fontId="126" fillId="0" borderId="140" xfId="40" applyFont="1" applyBorder="1" applyAlignment="1" applyProtection="1">
      <alignment horizontal="center" vertical="center" wrapText="1"/>
      <protection locked="0"/>
    </xf>
    <xf numFmtId="0" fontId="126" fillId="0" borderId="137" xfId="40" applyFont="1" applyBorder="1" applyAlignment="1" applyProtection="1">
      <alignment horizontal="center" vertical="center" wrapText="1"/>
      <protection locked="0"/>
    </xf>
    <xf numFmtId="0" fontId="126" fillId="0" borderId="139" xfId="40" applyFont="1" applyBorder="1" applyAlignment="1" applyProtection="1">
      <alignment horizontal="center" vertical="center" wrapText="1"/>
      <protection locked="0"/>
    </xf>
    <xf numFmtId="0" fontId="122" fillId="0" borderId="74" xfId="40" applyFont="1" applyBorder="1" applyAlignment="1" applyProtection="1">
      <alignment horizontal="center" vertical="center" wrapText="1"/>
      <protection locked="0"/>
    </xf>
    <xf numFmtId="0" fontId="122" fillId="0" borderId="142" xfId="40" applyFont="1" applyBorder="1" applyAlignment="1" applyProtection="1">
      <alignment horizontal="center" vertical="center" wrapText="1"/>
      <protection locked="0"/>
    </xf>
    <xf numFmtId="0" fontId="122" fillId="0" borderId="143" xfId="40" applyFont="1" applyBorder="1" applyAlignment="1" applyProtection="1">
      <alignment horizontal="center" vertical="center" wrapText="1"/>
      <protection locked="0"/>
    </xf>
    <xf numFmtId="0" fontId="122" fillId="0" borderId="144" xfId="40" applyFont="1" applyBorder="1" applyAlignment="1" applyProtection="1">
      <alignment horizontal="center" vertical="center" wrapText="1"/>
      <protection locked="0"/>
    </xf>
    <xf numFmtId="0" fontId="123" fillId="3" borderId="134" xfId="40" applyFont="1" applyFill="1" applyBorder="1" applyAlignment="1" applyProtection="1">
      <alignment horizontal="center" vertical="center" wrapText="1"/>
      <protection locked="0"/>
    </xf>
    <xf numFmtId="0" fontId="123" fillId="3" borderId="145" xfId="40" applyFont="1" applyFill="1" applyBorder="1" applyAlignment="1" applyProtection="1">
      <alignment horizontal="center" vertical="center" wrapText="1"/>
      <protection locked="0"/>
    </xf>
    <xf numFmtId="0" fontId="126" fillId="0" borderId="75" xfId="40" applyFont="1" applyBorder="1" applyAlignment="1" applyProtection="1">
      <alignment horizontal="center"/>
      <protection locked="0"/>
    </xf>
    <xf numFmtId="0" fontId="127" fillId="0" borderId="0" xfId="40" applyFont="1" applyAlignment="1" applyProtection="1">
      <alignment horizontal="center"/>
      <protection locked="0"/>
    </xf>
    <xf numFmtId="0" fontId="127" fillId="0" borderId="150" xfId="40" applyFont="1" applyBorder="1" applyAlignment="1" applyProtection="1">
      <alignment horizontal="center"/>
      <protection locked="0"/>
    </xf>
    <xf numFmtId="0" fontId="127" fillId="0" borderId="0" xfId="40" applyFont="1" applyAlignment="1">
      <alignment horizontal="center" vertical="center"/>
    </xf>
    <xf numFmtId="0" fontId="124" fillId="0" borderId="134" xfId="37" applyFont="1" applyBorder="1" applyAlignment="1">
      <alignment horizontal="left" vertical="center" wrapText="1"/>
    </xf>
    <xf numFmtId="0" fontId="124" fillId="0" borderId="145" xfId="37" applyFont="1" applyBorder="1" applyAlignment="1">
      <alignment horizontal="left" vertical="center" wrapText="1"/>
    </xf>
    <xf numFmtId="0" fontId="124" fillId="0" borderId="134" xfId="41" applyNumberFormat="1" applyFont="1" applyFill="1" applyBorder="1" applyAlignment="1" applyProtection="1">
      <alignment horizontal="center" vertical="center" wrapText="1"/>
      <protection locked="0"/>
    </xf>
    <xf numFmtId="0" fontId="124" fillId="0" borderId="145" xfId="41" applyNumberFormat="1" applyFont="1" applyFill="1" applyBorder="1" applyAlignment="1" applyProtection="1">
      <alignment horizontal="center" vertical="center" wrapText="1"/>
      <protection locked="0"/>
    </xf>
    <xf numFmtId="4" fontId="102" fillId="0" borderId="134" xfId="37" applyNumberFormat="1" applyFont="1" applyBorder="1" applyAlignment="1">
      <alignment horizontal="center" vertical="center"/>
    </xf>
    <xf numFmtId="4" fontId="102" fillId="0" borderId="145" xfId="37" applyNumberFormat="1" applyFont="1" applyBorder="1" applyAlignment="1">
      <alignment horizontal="center" vertical="center"/>
    </xf>
    <xf numFmtId="4" fontId="62" fillId="0" borderId="134" xfId="37" applyNumberFormat="1" applyBorder="1" applyAlignment="1">
      <alignment horizontal="center" vertical="center" wrapText="1"/>
    </xf>
    <xf numFmtId="4" fontId="62" fillId="0" borderId="145" xfId="37" applyNumberFormat="1" applyBorder="1" applyAlignment="1">
      <alignment horizontal="center" vertical="center" wrapText="1"/>
    </xf>
    <xf numFmtId="4" fontId="73" fillId="0" borderId="134" xfId="40" applyNumberFormat="1" applyFont="1" applyBorder="1" applyAlignment="1">
      <alignment horizontal="center" vertical="center" wrapText="1"/>
    </xf>
    <xf numFmtId="4" fontId="73" fillId="0" borderId="145" xfId="40" applyNumberFormat="1" applyFont="1" applyBorder="1" applyAlignment="1">
      <alignment horizontal="center" vertical="center" wrapText="1"/>
    </xf>
    <xf numFmtId="0" fontId="126" fillId="0" borderId="74" xfId="40" applyFont="1" applyBorder="1" applyAlignment="1" applyProtection="1">
      <alignment horizontal="center" vertical="center" wrapText="1"/>
      <protection locked="0"/>
    </xf>
    <xf numFmtId="0" fontId="126" fillId="0" borderId="75" xfId="40" applyFont="1" applyBorder="1" applyAlignment="1" applyProtection="1">
      <alignment horizontal="center" vertical="center" wrapText="1"/>
      <protection locked="0"/>
    </xf>
    <xf numFmtId="0" fontId="126" fillId="0" borderId="142" xfId="40" applyFont="1" applyBorder="1" applyAlignment="1" applyProtection="1">
      <alignment horizontal="center" vertical="center" wrapText="1"/>
      <protection locked="0"/>
    </xf>
    <xf numFmtId="0" fontId="121" fillId="0" borderId="143" xfId="40" applyFont="1" applyBorder="1" applyAlignment="1" applyProtection="1">
      <alignment horizontal="center" vertical="center" wrapText="1"/>
      <protection locked="0"/>
    </xf>
    <xf numFmtId="0" fontId="121" fillId="0" borderId="150" xfId="40" applyFont="1" applyBorder="1" applyAlignment="1" applyProtection="1">
      <alignment horizontal="center" vertical="center" wrapText="1"/>
      <protection locked="0"/>
    </xf>
    <xf numFmtId="0" fontId="121" fillId="0" borderId="144" xfId="40" applyFont="1" applyBorder="1" applyAlignment="1" applyProtection="1">
      <alignment horizontal="center" vertical="center" wrapText="1"/>
      <protection locked="0"/>
    </xf>
    <xf numFmtId="0" fontId="122" fillId="0" borderId="140" xfId="40" quotePrefix="1" applyFont="1" applyBorder="1" applyAlignment="1" applyProtection="1">
      <alignment horizontal="center" vertical="center" wrapText="1"/>
      <protection locked="0"/>
    </xf>
    <xf numFmtId="0" fontId="124" fillId="0" borderId="134" xfId="37" applyFont="1" applyBorder="1" applyAlignment="1">
      <alignment horizontal="justify" vertical="center" wrapText="1"/>
    </xf>
    <xf numFmtId="0" fontId="124" fillId="0" borderId="145" xfId="37" applyFont="1" applyBorder="1" applyAlignment="1">
      <alignment horizontal="justify" vertical="center" wrapText="1"/>
    </xf>
    <xf numFmtId="4" fontId="62" fillId="0" borderId="134" xfId="37" applyNumberFormat="1" applyBorder="1" applyAlignment="1">
      <alignment horizontal="center" vertical="center"/>
    </xf>
    <xf numFmtId="4" fontId="62" fillId="0" borderId="145" xfId="37" applyNumberFormat="1" applyBorder="1" applyAlignment="1">
      <alignment horizontal="center" vertical="center"/>
    </xf>
    <xf numFmtId="0" fontId="122" fillId="3" borderId="140" xfId="40" applyFont="1" applyFill="1" applyBorder="1" applyAlignment="1" applyProtection="1">
      <alignment horizontal="left" vertical="center" wrapText="1"/>
      <protection locked="0"/>
    </xf>
    <xf numFmtId="0" fontId="122" fillId="3" borderId="137" xfId="40" applyFont="1" applyFill="1" applyBorder="1" applyAlignment="1" applyProtection="1">
      <alignment horizontal="left" vertical="center" wrapText="1"/>
      <protection locked="0"/>
    </xf>
    <xf numFmtId="0" fontId="122" fillId="3" borderId="139" xfId="40" applyFont="1" applyFill="1" applyBorder="1" applyAlignment="1" applyProtection="1">
      <alignment horizontal="left" vertical="center" wrapText="1"/>
      <protection locked="0"/>
    </xf>
    <xf numFmtId="0" fontId="122" fillId="0" borderId="140" xfId="40" quotePrefix="1" applyFont="1" applyBorder="1" applyAlignment="1" applyProtection="1">
      <alignment horizontal="justify" vertical="center" wrapText="1"/>
      <protection locked="0"/>
    </xf>
    <xf numFmtId="0" fontId="122" fillId="0" borderId="137" xfId="40" applyFont="1" applyBorder="1" applyAlignment="1" applyProtection="1">
      <alignment horizontal="justify" vertical="center" wrapText="1"/>
      <protection locked="0"/>
    </xf>
    <xf numFmtId="0" fontId="122" fillId="0" borderId="139" xfId="40" applyFont="1" applyBorder="1" applyAlignment="1" applyProtection="1">
      <alignment horizontal="justify" vertical="center" wrapText="1"/>
      <protection locked="0"/>
    </xf>
    <xf numFmtId="0" fontId="124" fillId="0" borderId="52" xfId="37" applyFont="1" applyBorder="1" applyAlignment="1">
      <alignment horizontal="justify" vertical="center" wrapText="1"/>
    </xf>
    <xf numFmtId="0" fontId="124" fillId="0" borderId="52" xfId="41" applyNumberFormat="1" applyFont="1" applyFill="1" applyBorder="1" applyAlignment="1" applyProtection="1">
      <alignment horizontal="center" vertical="center" wrapText="1"/>
      <protection locked="0"/>
    </xf>
    <xf numFmtId="4" fontId="62" fillId="0" borderId="52" xfId="37" applyNumberFormat="1" applyBorder="1" applyAlignment="1">
      <alignment horizontal="center" vertical="center"/>
    </xf>
    <xf numFmtId="4" fontId="62" fillId="0" borderId="52" xfId="37" applyNumberFormat="1" applyBorder="1" applyAlignment="1">
      <alignment horizontal="center" vertical="center" wrapText="1"/>
    </xf>
    <xf numFmtId="4" fontId="73" fillId="0" borderId="52" xfId="40" applyNumberFormat="1" applyFont="1" applyBorder="1" applyAlignment="1">
      <alignment horizontal="center" vertical="center" wrapText="1"/>
    </xf>
    <xf numFmtId="0" fontId="124" fillId="0" borderId="69" xfId="41" applyNumberFormat="1" applyFont="1" applyFill="1" applyBorder="1" applyAlignment="1" applyProtection="1">
      <alignment horizontal="center" vertical="center" wrapText="1"/>
      <protection locked="0"/>
    </xf>
    <xf numFmtId="4" fontId="62" fillId="0" borderId="69" xfId="37" applyNumberFormat="1" applyBorder="1" applyAlignment="1">
      <alignment horizontal="center" vertical="center"/>
    </xf>
    <xf numFmtId="4" fontId="62" fillId="0" borderId="69" xfId="37" applyNumberFormat="1" applyBorder="1" applyAlignment="1">
      <alignment horizontal="center" vertical="center" wrapText="1"/>
    </xf>
    <xf numFmtId="4" fontId="73" fillId="0" borderId="69" xfId="40" applyNumberFormat="1" applyFont="1" applyBorder="1" applyAlignment="1">
      <alignment horizontal="center" vertical="center" wrapText="1"/>
    </xf>
    <xf numFmtId="0" fontId="124" fillId="0" borderId="69" xfId="37" applyFont="1" applyBorder="1" applyAlignment="1">
      <alignment horizontal="justify" vertical="center" wrapText="1"/>
    </xf>
  </cellXfs>
  <cellStyles count="43">
    <cellStyle name="Millares [0] 2" xfId="25" xr:uid="{059EC897-2912-4132-A1A3-6F758723252D}"/>
    <cellStyle name="Millares 2" xfId="22" xr:uid="{5EF03643-A70C-464F-8366-2F8B4D5FE1D5}"/>
    <cellStyle name="Millares 2 15" xfId="31" xr:uid="{031B4F05-2223-473A-AFCA-748D449CCE36}"/>
    <cellStyle name="Millares 20" xfId="15" xr:uid="{C783BC4D-F91A-4F85-8969-51E71732B3CD}"/>
    <cellStyle name="Millares 3" xfId="41" xr:uid="{52456F0A-98E3-4370-978A-40E97BCE8AE8}"/>
    <cellStyle name="Moneda" xfId="1" builtinId="4"/>
    <cellStyle name="Moneda 2" xfId="20" xr:uid="{BFB40200-06FA-492B-86D7-AEDC15D00AE1}"/>
    <cellStyle name="Moneda 2 5" xfId="12" xr:uid="{3B7BC962-CF94-4223-A4E3-3B8A8DAA4A7E}"/>
    <cellStyle name="Moneda 3" xfId="28" xr:uid="{FA1FFE9A-4ACE-4683-A3D4-4CF1D91547BC}"/>
    <cellStyle name="Moneda 3 2" xfId="18" xr:uid="{30D6CA12-DD6A-4A98-B0AC-CA6F66536D08}"/>
    <cellStyle name="Moneda 3 3" xfId="33" xr:uid="{D2721F60-99F8-4394-8CE8-818D837ABDD9}"/>
    <cellStyle name="Moneda 9" xfId="5" xr:uid="{672B016C-7294-4287-8922-2168CF2BB6E8}"/>
    <cellStyle name="Normal" xfId="0" builtinId="0"/>
    <cellStyle name="Normal 10" xfId="42" xr:uid="{3EF23F3D-8056-41E8-8416-21BF02D249FB}"/>
    <cellStyle name="Normal 11" xfId="39" xr:uid="{F91AD1F6-9346-439A-B390-35E32D619FB4}"/>
    <cellStyle name="Normal 12" xfId="21" xr:uid="{7910EEB9-26A6-41B2-8D87-BCBB7AE1AF6D}"/>
    <cellStyle name="Normal 2" xfId="10" xr:uid="{9843D9F5-8F8C-4D79-84B4-B04138136554}"/>
    <cellStyle name="Normal 2 2 11" xfId="8" xr:uid="{A84DEF97-75EF-4BEB-A8B6-A6952019B72B}"/>
    <cellStyle name="Normal 2 3" xfId="4" xr:uid="{E75F64A4-7191-45BB-BBD9-58F60B44B075}"/>
    <cellStyle name="Normal 2 3 2" xfId="37" xr:uid="{093E90A0-8647-479E-93A5-BF6143D2BB62}"/>
    <cellStyle name="Normal 2 4" xfId="30" xr:uid="{D4C68008-8FEC-470B-BE3E-26AA46444AB5}"/>
    <cellStyle name="Normal 2 4 2 2" xfId="3" xr:uid="{CC96ABCE-63FE-4DFC-B7EE-5877DB5871ED}"/>
    <cellStyle name="Normal 3" xfId="19" xr:uid="{DC6999E8-84ED-4B45-A320-486BD0925C70}"/>
    <cellStyle name="Normal 3 2 2" xfId="14" xr:uid="{4E481CD7-5AB1-4F87-B55A-C71F401C2C7A}"/>
    <cellStyle name="Normal 4" xfId="35" xr:uid="{141CCCFF-AF48-44ED-9C37-ABF441E4F605}"/>
    <cellStyle name="Normal 4 2 2" xfId="17" xr:uid="{BAD704E7-74C8-4E4A-87F2-CC392B656594}"/>
    <cellStyle name="Normal 5" xfId="40" xr:uid="{64B950FE-858C-44A0-8106-6FAF66152D2B}"/>
    <cellStyle name="Normal 5 2" xfId="7" xr:uid="{E979C923-8512-492A-9AA4-61AC4237D7B2}"/>
    <cellStyle name="Normal 5 2 2" xfId="24" xr:uid="{577C00A9-0D3E-4830-A92F-E2E6FD0EE365}"/>
    <cellStyle name="Normal 6" xfId="27" xr:uid="{549702F0-D1FF-4FA4-B675-07CDB97BD929}"/>
    <cellStyle name="Normal 7" xfId="32" xr:uid="{5140B15A-582D-4DAF-B25B-3F8D1ADD7B8E}"/>
    <cellStyle name="Normal 8" xfId="11" xr:uid="{8988B027-6728-437F-A08E-3B9E051C2FAC}"/>
    <cellStyle name="Normal 8 2" xfId="13" xr:uid="{270ADE77-701C-4353-B45B-A6BD639EDDAD}"/>
    <cellStyle name="Normal_CD-17 Cantidades de Obra V1_cant(1).ARQ. PAEZ FASE 2 V-3" xfId="36" xr:uid="{A51EDC81-57BC-4BD9-8096-DA018D1FF354}"/>
    <cellStyle name="Normal_Copia de AIU_P337_ 2009 (version 1)" xfId="16" xr:uid="{B823573F-5EF3-460E-9B20-78975699034D}"/>
    <cellStyle name="Normal_modelo ACTA OBRA y MODIFICACION" xfId="9" xr:uid="{7DB7BB49-F6E9-463D-BFDE-DF325E664387}"/>
    <cellStyle name="Normal_Presupuesto escuela riofrio 2" xfId="38" xr:uid="{1B5F0C5F-AFBF-45C7-BC4C-B661124C8DF5}"/>
    <cellStyle name="Porcentaje" xfId="2" builtinId="5"/>
    <cellStyle name="Porcentaje 2" xfId="23" xr:uid="{5FF21CD0-4928-4116-9879-9EFBFCA35605}"/>
    <cellStyle name="Porcentaje 2 2" xfId="34" xr:uid="{D2EBA31B-1596-4EE2-A9FC-9AA7A6008C02}"/>
    <cellStyle name="Porcentaje 2 3" xfId="6" xr:uid="{9C68BE51-2270-4A37-A4B5-50A736FB14B8}"/>
    <cellStyle name="Porcentaje 3" xfId="26" xr:uid="{A663C2C3-2FCF-4198-A3C8-9E0D3DB5B527}"/>
    <cellStyle name="Porcentaje 4" xfId="29" xr:uid="{0A638311-1C0F-411A-85B6-99EE839E3D4D}"/>
  </cellStyles>
  <dxfs count="0"/>
  <tableStyles count="1" defaultTableStyle="TableStyleMedium9" defaultPivotStyle="PivotStyleLight16">
    <tableStyle name="Invisible" pivot="0" table="0" count="0" xr9:uid="{B175449F-DD7D-424A-98CA-C661667DA438}"/>
  </tableStyles>
  <colors>
    <mruColors>
      <color rgb="FFFF6600"/>
      <color rgb="FF99C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calcChain" Target="calcChain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externalLink" Target="externalLinks/externalLink2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externalLink" Target="externalLinks/externalLink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externalLink" Target="externalLinks/externalLink1.xml"/><Relationship Id="rId99" Type="http://schemas.openxmlformats.org/officeDocument/2006/relationships/theme" Target="theme/theme1.xml"/><Relationship Id="rId10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externalLink" Target="externalLinks/externalLink4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externalLink" Target="externalLinks/externalLink5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9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4" Type="http://schemas.microsoft.com/office/2007/relationships/hdphoto" Target="../media/hdphoto1.wdp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6" Type="http://schemas.microsoft.com/office/2007/relationships/hdphoto" Target="../media/hdphoto3.wdp"/><Relationship Id="rId5" Type="http://schemas.openxmlformats.org/officeDocument/2006/relationships/image" Target="../media/image13.png"/><Relationship Id="rId4" Type="http://schemas.microsoft.com/office/2007/relationships/hdphoto" Target="../media/hdphoto2.wdp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6" Type="http://schemas.microsoft.com/office/2007/relationships/hdphoto" Target="../media/hdphoto3.wdp"/><Relationship Id="rId5" Type="http://schemas.openxmlformats.org/officeDocument/2006/relationships/image" Target="../media/image13.png"/><Relationship Id="rId4" Type="http://schemas.microsoft.com/office/2007/relationships/hdphoto" Target="../media/hdphoto2.wdp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4" Type="http://schemas.microsoft.com/office/2007/relationships/hdphoto" Target="../media/hdphoto4.wdp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4" Type="http://schemas.microsoft.com/office/2007/relationships/hdphoto" Target="../media/hdphoto5.wdp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4" Type="http://schemas.microsoft.com/office/2007/relationships/hdphoto" Target="../media/hdphoto6.wdp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4" Type="http://schemas.microsoft.com/office/2007/relationships/hdphoto" Target="../media/hdphoto6.wdp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4" Type="http://schemas.microsoft.com/office/2007/relationships/hdphoto" Target="../media/hdphoto7.wdp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6" Type="http://schemas.microsoft.com/office/2007/relationships/hdphoto" Target="../media/hdphoto9.wdp"/><Relationship Id="rId5" Type="http://schemas.openxmlformats.org/officeDocument/2006/relationships/image" Target="../media/image19.png"/><Relationship Id="rId4" Type="http://schemas.microsoft.com/office/2007/relationships/hdphoto" Target="../media/hdphoto8.wdp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4" Type="http://schemas.microsoft.com/office/2007/relationships/hdphoto" Target="../media/hdphoto10.wdp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4" Type="http://schemas.microsoft.com/office/2007/relationships/hdphoto" Target="../media/hdphoto11.wdp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4" Type="http://schemas.microsoft.com/office/2007/relationships/hdphoto" Target="../media/hdphoto12.wdp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6" Type="http://schemas.microsoft.com/office/2007/relationships/hdphoto" Target="../media/hdphoto14.wdp"/><Relationship Id="rId5" Type="http://schemas.openxmlformats.org/officeDocument/2006/relationships/image" Target="../media/image24.png"/><Relationship Id="rId4" Type="http://schemas.microsoft.com/office/2007/relationships/hdphoto" Target="../media/hdphoto13.wdp"/></Relationships>
</file>

<file path=xl/drawings/_rels/drawing23.xml.rels><?xml version="1.0" encoding="UTF-8" standalone="yes"?>
<Relationships xmlns="http://schemas.openxmlformats.org/package/2006/relationships"><Relationship Id="rId8" Type="http://schemas.microsoft.com/office/2007/relationships/hdphoto" Target="../media/hdphoto17.wdp"/><Relationship Id="rId3" Type="http://schemas.openxmlformats.org/officeDocument/2006/relationships/image" Target="../media/image25.png"/><Relationship Id="rId7" Type="http://schemas.openxmlformats.org/officeDocument/2006/relationships/image" Target="../media/image27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6" Type="http://schemas.microsoft.com/office/2007/relationships/hdphoto" Target="../media/hdphoto16.wdp"/><Relationship Id="rId5" Type="http://schemas.openxmlformats.org/officeDocument/2006/relationships/image" Target="../media/image26.png"/><Relationship Id="rId10" Type="http://schemas.microsoft.com/office/2007/relationships/hdphoto" Target="../media/hdphoto18.wdp"/><Relationship Id="rId4" Type="http://schemas.microsoft.com/office/2007/relationships/hdphoto" Target="../media/hdphoto15.wdp"/><Relationship Id="rId9" Type="http://schemas.openxmlformats.org/officeDocument/2006/relationships/image" Target="../media/image28.png"/></Relationships>
</file>

<file path=xl/drawings/_rels/drawing24.xml.rels><?xml version="1.0" encoding="UTF-8" standalone="yes"?>
<Relationships xmlns="http://schemas.openxmlformats.org/package/2006/relationships"><Relationship Id="rId8" Type="http://schemas.microsoft.com/office/2007/relationships/hdphoto" Target="../media/hdphoto18.wdp"/><Relationship Id="rId3" Type="http://schemas.openxmlformats.org/officeDocument/2006/relationships/image" Target="../media/image26.png"/><Relationship Id="rId7" Type="http://schemas.openxmlformats.org/officeDocument/2006/relationships/image" Target="../media/image28.png"/><Relationship Id="rId2" Type="http://schemas.microsoft.com/office/2007/relationships/hdphoto" Target="../media/hdphoto15.wdp"/><Relationship Id="rId1" Type="http://schemas.openxmlformats.org/officeDocument/2006/relationships/image" Target="../media/image25.png"/><Relationship Id="rId6" Type="http://schemas.microsoft.com/office/2007/relationships/hdphoto" Target="../media/hdphoto17.wdp"/><Relationship Id="rId5" Type="http://schemas.openxmlformats.org/officeDocument/2006/relationships/image" Target="../media/image27.png"/><Relationship Id="rId10" Type="http://schemas.openxmlformats.org/officeDocument/2006/relationships/image" Target="../media/image8.png"/><Relationship Id="rId4" Type="http://schemas.microsoft.com/office/2007/relationships/hdphoto" Target="../media/hdphoto16.wdp"/><Relationship Id="rId9" Type="http://schemas.openxmlformats.org/officeDocument/2006/relationships/image" Target="../media/image7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9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6" Type="http://schemas.microsoft.com/office/2007/relationships/hdphoto" Target="../media/hdphoto20.wdp"/><Relationship Id="rId5" Type="http://schemas.openxmlformats.org/officeDocument/2006/relationships/image" Target="../media/image30.png"/><Relationship Id="rId4" Type="http://schemas.microsoft.com/office/2007/relationships/hdphoto" Target="../media/hdphoto19.wdp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1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6" Type="http://schemas.microsoft.com/office/2007/relationships/hdphoto" Target="../media/hdphoto7.wdp"/><Relationship Id="rId5" Type="http://schemas.openxmlformats.org/officeDocument/2006/relationships/image" Target="../media/image17.png"/><Relationship Id="rId4" Type="http://schemas.microsoft.com/office/2007/relationships/hdphoto" Target="../media/hdphoto21.wdp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4" Type="http://schemas.microsoft.com/office/2007/relationships/hdphoto" Target="../media/hdphoto22.wdp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9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4" Type="http://schemas.microsoft.com/office/2007/relationships/hdphoto" Target="../media/hdphoto19.wdp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3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4" Type="http://schemas.microsoft.com/office/2007/relationships/hdphoto" Target="../media/hdphoto23.wdp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4" Type="http://schemas.microsoft.com/office/2007/relationships/hdphoto" Target="../media/hdphoto24.wdp"/></Relationships>
</file>

<file path=xl/drawings/_rels/drawing3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6.png"/><Relationship Id="rId7" Type="http://schemas.openxmlformats.org/officeDocument/2006/relationships/image" Target="../media/image7.png"/><Relationship Id="rId2" Type="http://schemas.microsoft.com/office/2007/relationships/hdphoto" Target="../media/hdphoto25.wdp"/><Relationship Id="rId1" Type="http://schemas.openxmlformats.org/officeDocument/2006/relationships/image" Target="../media/image35.png"/><Relationship Id="rId6" Type="http://schemas.microsoft.com/office/2007/relationships/hdphoto" Target="../media/hdphoto27.wdp"/><Relationship Id="rId5" Type="http://schemas.openxmlformats.org/officeDocument/2006/relationships/image" Target="../media/image37.png"/><Relationship Id="rId4" Type="http://schemas.microsoft.com/office/2007/relationships/hdphoto" Target="../media/hdphoto26.wdp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8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4" Type="http://schemas.microsoft.com/office/2007/relationships/hdphoto" Target="../media/hdphoto28.wdp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9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4" Type="http://schemas.microsoft.com/office/2007/relationships/hdphoto" Target="../media/hdphoto29.wdp"/></Relationships>
</file>

<file path=xl/drawings/_rels/drawing34.xml.rels><?xml version="1.0" encoding="UTF-8" standalone="yes"?>
<Relationships xmlns="http://schemas.openxmlformats.org/package/2006/relationships"><Relationship Id="rId8" Type="http://schemas.microsoft.com/office/2007/relationships/hdphoto" Target="../media/hdphoto32.wdp"/><Relationship Id="rId3" Type="http://schemas.openxmlformats.org/officeDocument/2006/relationships/image" Target="../media/image40.png"/><Relationship Id="rId7" Type="http://schemas.openxmlformats.org/officeDocument/2006/relationships/image" Target="../media/image42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6" Type="http://schemas.microsoft.com/office/2007/relationships/hdphoto" Target="../media/hdphoto31.wdp"/><Relationship Id="rId5" Type="http://schemas.openxmlformats.org/officeDocument/2006/relationships/image" Target="../media/image41.png"/><Relationship Id="rId4" Type="http://schemas.microsoft.com/office/2007/relationships/hdphoto" Target="../media/hdphoto30.wdp"/></Relationships>
</file>

<file path=xl/drawings/_rels/drawing35.xml.rels><?xml version="1.0" encoding="UTF-8" standalone="yes"?>
<Relationships xmlns="http://schemas.openxmlformats.org/package/2006/relationships"><Relationship Id="rId8" Type="http://schemas.microsoft.com/office/2007/relationships/hdphoto" Target="../media/hdphoto35.wdp"/><Relationship Id="rId3" Type="http://schemas.openxmlformats.org/officeDocument/2006/relationships/image" Target="../media/image43.png"/><Relationship Id="rId7" Type="http://schemas.openxmlformats.org/officeDocument/2006/relationships/image" Target="../media/image45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6" Type="http://schemas.microsoft.com/office/2007/relationships/hdphoto" Target="../media/hdphoto34.wdp"/><Relationship Id="rId5" Type="http://schemas.openxmlformats.org/officeDocument/2006/relationships/image" Target="../media/image44.png"/><Relationship Id="rId4" Type="http://schemas.microsoft.com/office/2007/relationships/hdphoto" Target="../media/hdphoto33.wdp"/></Relationships>
</file>

<file path=xl/drawings/_rels/drawing36.xml.rels><?xml version="1.0" encoding="UTF-8" standalone="yes"?>
<Relationships xmlns="http://schemas.openxmlformats.org/package/2006/relationships"><Relationship Id="rId3" Type="http://schemas.openxmlformats.org/officeDocument/2006/relationships/image" Target="../media/image46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4" Type="http://schemas.microsoft.com/office/2007/relationships/hdphoto" Target="../media/hdphoto36.wdp"/></Relationships>
</file>

<file path=xl/drawings/_rels/drawing37.xml.rels><?xml version="1.0" encoding="UTF-8" standalone="yes"?>
<Relationships xmlns="http://schemas.openxmlformats.org/package/2006/relationships"><Relationship Id="rId3" Type="http://schemas.openxmlformats.org/officeDocument/2006/relationships/image" Target="../media/image47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4" Type="http://schemas.microsoft.com/office/2007/relationships/hdphoto" Target="../media/hdphoto37.wdp"/></Relationships>
</file>

<file path=xl/drawings/_rels/drawing38.xml.rels><?xml version="1.0" encoding="UTF-8" standalone="yes"?>
<Relationships xmlns="http://schemas.openxmlformats.org/package/2006/relationships"><Relationship Id="rId3" Type="http://schemas.openxmlformats.org/officeDocument/2006/relationships/image" Target="../media/image48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4" Type="http://schemas.microsoft.com/office/2007/relationships/hdphoto" Target="../media/hdphoto38.wdp"/></Relationships>
</file>

<file path=xl/drawings/_rels/drawing39.xml.rels><?xml version="1.0" encoding="UTF-8" standalone="yes"?>
<Relationships xmlns="http://schemas.openxmlformats.org/package/2006/relationships"><Relationship Id="rId3" Type="http://schemas.openxmlformats.org/officeDocument/2006/relationships/image" Target="../media/image48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4" Type="http://schemas.microsoft.com/office/2007/relationships/hdphoto" Target="../media/hdphoto38.wdp"/></Relationships>
</file>

<file path=xl/drawings/_rels/drawing40.xml.rels><?xml version="1.0" encoding="UTF-8" standalone="yes"?>
<Relationships xmlns="http://schemas.openxmlformats.org/package/2006/relationships"><Relationship Id="rId3" Type="http://schemas.openxmlformats.org/officeDocument/2006/relationships/image" Target="../media/image49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4" Type="http://schemas.microsoft.com/office/2007/relationships/hdphoto" Target="../media/hdphoto39.wdp"/></Relationships>
</file>

<file path=xl/drawings/_rels/drawing4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9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4" Type="http://schemas.microsoft.com/office/2007/relationships/hdphoto" Target="../media/hdphoto39.wdp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8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4" Type="http://schemas.microsoft.com/office/2007/relationships/hdphoto" Target="../media/hdphoto38.wdp"/></Relationships>
</file>

<file path=xl/drawings/_rels/drawing4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8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4" Type="http://schemas.microsoft.com/office/2007/relationships/hdphoto" Target="../media/hdphoto38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48106</xdr:colOff>
      <xdr:row>2</xdr:row>
      <xdr:rowOff>28863</xdr:rowOff>
    </xdr:from>
    <xdr:to>
      <xdr:col>2</xdr:col>
      <xdr:colOff>769697</xdr:colOff>
      <xdr:row>6</xdr:row>
      <xdr:rowOff>529166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947FFB8-F59E-47F3-ACAC-A6151C00CD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06" y="250151"/>
          <a:ext cx="1539394" cy="1539394"/>
        </a:xfrm>
        <a:prstGeom prst="rect">
          <a:avLst/>
        </a:prstGeom>
      </xdr:spPr>
    </xdr:pic>
    <xdr:clientData/>
  </xdr:twoCellAnchor>
  <xdr:twoCellAnchor editAs="oneCell">
    <xdr:from>
      <xdr:col>4</xdr:col>
      <xdr:colOff>105832</xdr:colOff>
      <xdr:row>2</xdr:row>
      <xdr:rowOff>86589</xdr:rowOff>
    </xdr:from>
    <xdr:to>
      <xdr:col>5</xdr:col>
      <xdr:colOff>1510530</xdr:colOff>
      <xdr:row>6</xdr:row>
      <xdr:rowOff>534518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9971549-2DD4-4979-AD45-B0184CB815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37726" y="307877"/>
          <a:ext cx="2395683" cy="14870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224117</xdr:colOff>
      <xdr:row>0</xdr:row>
      <xdr:rowOff>56029</xdr:rowOff>
    </xdr:from>
    <xdr:to>
      <xdr:col>2</xdr:col>
      <xdr:colOff>1490383</xdr:colOff>
      <xdr:row>6</xdr:row>
      <xdr:rowOff>44824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35A47F1-67D9-4B18-ADA4-E82938173F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4117" y="56029"/>
          <a:ext cx="1804148" cy="1804148"/>
        </a:xfrm>
        <a:prstGeom prst="rect">
          <a:avLst/>
        </a:prstGeom>
      </xdr:spPr>
    </xdr:pic>
    <xdr:clientData/>
  </xdr:twoCellAnchor>
  <xdr:twoCellAnchor editAs="oneCell">
    <xdr:from>
      <xdr:col>8</xdr:col>
      <xdr:colOff>280146</xdr:colOff>
      <xdr:row>0</xdr:row>
      <xdr:rowOff>64994</xdr:rowOff>
    </xdr:from>
    <xdr:to>
      <xdr:col>10</xdr:col>
      <xdr:colOff>1759323</xdr:colOff>
      <xdr:row>4</xdr:row>
      <xdr:rowOff>76713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29BE7E2-26BD-4546-BA0E-B1271CFD6A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31605" y="64994"/>
          <a:ext cx="2841812" cy="161640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1333500</xdr:colOff>
      <xdr:row>1</xdr:row>
      <xdr:rowOff>134673</xdr:rowOff>
    </xdr:from>
    <xdr:to>
      <xdr:col>1</xdr:col>
      <xdr:colOff>2263140</xdr:colOff>
      <xdr:row>5</xdr:row>
      <xdr:rowOff>171450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A20DD33-4EFD-4F54-8AA2-6B63731EF2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13560" y="401373"/>
          <a:ext cx="929640" cy="897837"/>
        </a:xfrm>
        <a:prstGeom prst="rect">
          <a:avLst/>
        </a:prstGeom>
      </xdr:spPr>
    </xdr:pic>
    <xdr:clientData/>
  </xdr:twoCellAnchor>
  <xdr:twoCellAnchor editAs="oneCell">
    <xdr:from>
      <xdr:col>11</xdr:col>
      <xdr:colOff>181248</xdr:colOff>
      <xdr:row>1</xdr:row>
      <xdr:rowOff>261987</xdr:rowOff>
    </xdr:from>
    <xdr:to>
      <xdr:col>12</xdr:col>
      <xdr:colOff>85937</xdr:colOff>
      <xdr:row>5</xdr:row>
      <xdr:rowOff>101364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32CB600-F4F4-483B-86F0-7C1BDF380D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8448" y="532920"/>
          <a:ext cx="1172572" cy="711444"/>
        </a:xfrm>
        <a:prstGeom prst="rect">
          <a:avLst/>
        </a:prstGeom>
      </xdr:spPr>
    </xdr:pic>
    <xdr:clientData/>
  </xdr:twoCellAnchor>
  <xdr:twoCellAnchor editAs="oneCell">
    <xdr:from>
      <xdr:col>0</xdr:col>
      <xdr:colOff>474236</xdr:colOff>
      <xdr:row>90</xdr:row>
      <xdr:rowOff>52551</xdr:rowOff>
    </xdr:from>
    <xdr:to>
      <xdr:col>3</xdr:col>
      <xdr:colOff>163163</xdr:colOff>
      <xdr:row>117</xdr:row>
      <xdr:rowOff>52551</xdr:rowOff>
    </xdr:to>
    <xdr:pic>
      <xdr:nvPicPr>
        <xdr:cNvPr id="4" name="Imagen 3" descr="Puente de madera&#10;&#10;El contenido generado por IA puede ser incorrecto.">
          <a:extLst>
            <a:ext uri="{FF2B5EF4-FFF2-40B4-BE49-F238E27FC236}">
              <a16:creationId xmlns:a16="http://schemas.microsoft.com/office/drawing/2014/main" id="{E5D29665-AE71-4619-9DF0-75741285BB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236" y="26591172"/>
          <a:ext cx="4087506" cy="496613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236483</xdr:colOff>
      <xdr:row>94</xdr:row>
      <xdr:rowOff>6525</xdr:rowOff>
    </xdr:from>
    <xdr:to>
      <xdr:col>7</xdr:col>
      <xdr:colOff>1141218</xdr:colOff>
      <xdr:row>116</xdr:row>
      <xdr:rowOff>152398</xdr:rowOff>
    </xdr:to>
    <xdr:pic>
      <xdr:nvPicPr>
        <xdr:cNvPr id="5" name="Imagen 4" descr="Imagen que contiene edificio, competencia de atletismo, tabla, grande&#10;&#10;El contenido generado por IA puede ser incorrecto.">
          <a:extLst>
            <a:ext uri="{FF2B5EF4-FFF2-40B4-BE49-F238E27FC236}">
              <a16:creationId xmlns:a16="http://schemas.microsoft.com/office/drawing/2014/main" id="{84E10D9F-C371-4EBD-8F8E-5212EF5C16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5062" y="27280870"/>
          <a:ext cx="5884230" cy="419235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638175</xdr:colOff>
      <xdr:row>0</xdr:row>
      <xdr:rowOff>87629</xdr:rowOff>
    </xdr:from>
    <xdr:to>
      <xdr:col>8</xdr:col>
      <xdr:colOff>1249681</xdr:colOff>
      <xdr:row>3</xdr:row>
      <xdr:rowOff>303132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8E1F4CB-1F52-28D7-890F-D69D26346E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65895" y="87629"/>
          <a:ext cx="1800226" cy="164806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68579</xdr:colOff>
      <xdr:row>2</xdr:row>
      <xdr:rowOff>167640</xdr:rowOff>
    </xdr:from>
    <xdr:to>
      <xdr:col>1</xdr:col>
      <xdr:colOff>944360</xdr:colOff>
      <xdr:row>5</xdr:row>
      <xdr:rowOff>121920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B031218-AE41-4211-B6B5-07BAE3EAE2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3399" y="579120"/>
          <a:ext cx="875781" cy="845820"/>
        </a:xfrm>
        <a:prstGeom prst="rect">
          <a:avLst/>
        </a:prstGeom>
      </xdr:spPr>
    </xdr:pic>
    <xdr:clientData/>
  </xdr:twoCellAnchor>
  <xdr:twoCellAnchor editAs="oneCell">
    <xdr:from>
      <xdr:col>6</xdr:col>
      <xdr:colOff>99121</xdr:colOff>
      <xdr:row>2</xdr:row>
      <xdr:rowOff>152400</xdr:rowOff>
    </xdr:from>
    <xdr:to>
      <xdr:col>7</xdr:col>
      <xdr:colOff>103860</xdr:colOff>
      <xdr:row>4</xdr:row>
      <xdr:rowOff>141369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12EE9DC-62F5-4CC5-B2BC-147431D501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49501" y="563880"/>
          <a:ext cx="1041059" cy="621429"/>
        </a:xfrm>
        <a:prstGeom prst="rect">
          <a:avLst/>
        </a:prstGeom>
      </xdr:spPr>
    </xdr:pic>
    <xdr:clientData/>
  </xdr:twoCellAnchor>
  <xdr:twoCellAnchor editAs="oneCell">
    <xdr:from>
      <xdr:col>10</xdr:col>
      <xdr:colOff>60960</xdr:colOff>
      <xdr:row>17</xdr:row>
      <xdr:rowOff>0</xdr:rowOff>
    </xdr:from>
    <xdr:to>
      <xdr:col>14</xdr:col>
      <xdr:colOff>503781</xdr:colOff>
      <xdr:row>36</xdr:row>
      <xdr:rowOff>161290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9FCB1C0-A5A7-4EB1-BBD1-AD71EC8A01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93680" y="3345180"/>
          <a:ext cx="4001361" cy="3681730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1333500</xdr:colOff>
      <xdr:row>2</xdr:row>
      <xdr:rowOff>66675</xdr:rowOff>
    </xdr:from>
    <xdr:to>
      <xdr:col>1</xdr:col>
      <xdr:colOff>2057400</xdr:colOff>
      <xdr:row>5</xdr:row>
      <xdr:rowOff>171450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658FAC0-6F77-9AE3-CE3C-0BFA4084AD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33550" y="600075"/>
          <a:ext cx="723900" cy="723900"/>
        </a:xfrm>
        <a:prstGeom prst="rect">
          <a:avLst/>
        </a:prstGeom>
      </xdr:spPr>
    </xdr:pic>
    <xdr:clientData/>
  </xdr:twoCellAnchor>
  <xdr:twoCellAnchor editAs="oneCell">
    <xdr:from>
      <xdr:col>5</xdr:col>
      <xdr:colOff>61</xdr:colOff>
      <xdr:row>2</xdr:row>
      <xdr:rowOff>142875</xdr:rowOff>
    </xdr:from>
    <xdr:to>
      <xdr:col>5</xdr:col>
      <xdr:colOff>1041120</xdr:colOff>
      <xdr:row>5</xdr:row>
      <xdr:rowOff>169944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F79B6F1-0EAF-45F8-EDC3-68B3F3E3F7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29311" y="676275"/>
          <a:ext cx="1041059" cy="64619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137160</xdr:colOff>
      <xdr:row>3</xdr:row>
      <xdr:rowOff>144780</xdr:rowOff>
    </xdr:from>
    <xdr:to>
      <xdr:col>1</xdr:col>
      <xdr:colOff>106680</xdr:colOff>
      <xdr:row>3</xdr:row>
      <xdr:rowOff>1150620</xdr:rowOff>
    </xdr:to>
    <xdr:pic>
      <xdr:nvPicPr>
        <xdr:cNvPr id="2" name="Imagen 5">
          <a:extLst>
            <a:ext uri="{FF2B5EF4-FFF2-40B4-BE49-F238E27FC236}">
              <a16:creationId xmlns:a16="http://schemas.microsoft.com/office/drawing/2014/main" id="{D3D21BF5-130B-41A3-986C-9C630096FE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60" t="9673" r="10532" b="8115"/>
        <a:stretch>
          <a:fillRect/>
        </a:stretch>
      </xdr:blipFill>
      <xdr:spPr bwMode="auto">
        <a:xfrm>
          <a:off x="137160" y="769620"/>
          <a:ext cx="1074420" cy="1005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1391286</xdr:colOff>
      <xdr:row>3</xdr:row>
      <xdr:rowOff>259715</xdr:rowOff>
    </xdr:from>
    <xdr:to>
      <xdr:col>1</xdr:col>
      <xdr:colOff>2389529</xdr:colOff>
      <xdr:row>3</xdr:row>
      <xdr:rowOff>1143000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6CE702A-91B4-42FE-AF68-FF0825F1C0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496186" y="884555"/>
          <a:ext cx="1341143" cy="883285"/>
        </a:xfrm>
        <a:prstGeom prst="rect">
          <a:avLst/>
        </a:prstGeom>
        <a:ln w="3175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487680</xdr:colOff>
      <xdr:row>0</xdr:row>
      <xdr:rowOff>91440</xdr:rowOff>
    </xdr:from>
    <xdr:to>
      <xdr:col>2</xdr:col>
      <xdr:colOff>99060</xdr:colOff>
      <xdr:row>6</xdr:row>
      <xdr:rowOff>30480</xdr:rowOff>
    </xdr:to>
    <xdr:pic>
      <xdr:nvPicPr>
        <xdr:cNvPr id="2" name="Imagen 5">
          <a:extLst>
            <a:ext uri="{FF2B5EF4-FFF2-40B4-BE49-F238E27FC236}">
              <a16:creationId xmlns:a16="http://schemas.microsoft.com/office/drawing/2014/main" id="{FE233A93-1A96-4172-B82F-E68B5E6761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60" t="9673" r="10532" b="8115"/>
        <a:stretch>
          <a:fillRect/>
        </a:stretch>
      </xdr:blipFill>
      <xdr:spPr bwMode="auto">
        <a:xfrm>
          <a:off x="998220" y="91440"/>
          <a:ext cx="1813560" cy="1729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318724</xdr:colOff>
      <xdr:row>0</xdr:row>
      <xdr:rowOff>237004</xdr:rowOff>
    </xdr:from>
    <xdr:to>
      <xdr:col>27</xdr:col>
      <xdr:colOff>196167</xdr:colOff>
      <xdr:row>5</xdr:row>
      <xdr:rowOff>10160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711EEA9-5B2A-4C3F-ABCE-00718E553C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1075604" y="237004"/>
          <a:ext cx="1805303" cy="1373356"/>
        </a:xfrm>
        <a:prstGeom prst="rect">
          <a:avLst/>
        </a:prstGeom>
        <a:ln w="3175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190500</xdr:colOff>
      <xdr:row>0</xdr:row>
      <xdr:rowOff>723900</xdr:rowOff>
    </xdr:from>
    <xdr:to>
      <xdr:col>19</xdr:col>
      <xdr:colOff>601980</xdr:colOff>
      <xdr:row>35</xdr:row>
      <xdr:rowOff>184638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59C575-10D2-4BF1-A67F-4E9C9D39A4F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3460" t="28714" r="43704" b="18565"/>
        <a:stretch/>
      </xdr:blipFill>
      <xdr:spPr>
        <a:xfrm>
          <a:off x="8663940" y="723900"/>
          <a:ext cx="8092440" cy="5602458"/>
        </a:xfrm>
        <a:prstGeom prst="rect">
          <a:avLst/>
        </a:prstGeom>
      </xdr:spPr>
    </xdr:pic>
    <xdr:clientData/>
  </xdr:twoCellAnchor>
  <xdr:twoCellAnchor editAs="oneCell">
    <xdr:from>
      <xdr:col>7</xdr:col>
      <xdr:colOff>198120</xdr:colOff>
      <xdr:row>40</xdr:row>
      <xdr:rowOff>0</xdr:rowOff>
    </xdr:from>
    <xdr:to>
      <xdr:col>19</xdr:col>
      <xdr:colOff>350520</xdr:colOff>
      <xdr:row>72</xdr:row>
      <xdr:rowOff>15240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D953710-3300-4C68-BC48-8296BF5EB0B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3376" t="21929" r="43785" b="25769"/>
        <a:stretch/>
      </xdr:blipFill>
      <xdr:spPr>
        <a:xfrm>
          <a:off x="8671560" y="6515100"/>
          <a:ext cx="7833360" cy="537972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192231</xdr:colOff>
      <xdr:row>0</xdr:row>
      <xdr:rowOff>152399</xdr:rowOff>
    </xdr:from>
    <xdr:to>
      <xdr:col>1</xdr:col>
      <xdr:colOff>1768928</xdr:colOff>
      <xdr:row>3</xdr:row>
      <xdr:rowOff>190992</xdr:rowOff>
    </xdr:to>
    <xdr:pic>
      <xdr:nvPicPr>
        <xdr:cNvPr id="2" name="Imagen 5">
          <a:extLst>
            <a:ext uri="{FF2B5EF4-FFF2-40B4-BE49-F238E27FC236}">
              <a16:creationId xmlns:a16="http://schemas.microsoft.com/office/drawing/2014/main" id="{061BB25B-B9EC-4C3E-A82C-B3A810BFCA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60" t="9673" r="10532" b="8115"/>
        <a:stretch>
          <a:fillRect/>
        </a:stretch>
      </xdr:blipFill>
      <xdr:spPr bwMode="auto">
        <a:xfrm>
          <a:off x="573231" y="152399"/>
          <a:ext cx="1576697" cy="14787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2041607</xdr:colOff>
      <xdr:row>0</xdr:row>
      <xdr:rowOff>261503</xdr:rowOff>
    </xdr:from>
    <xdr:to>
      <xdr:col>1</xdr:col>
      <xdr:colOff>3918856</xdr:colOff>
      <xdr:row>3</xdr:row>
      <xdr:rowOff>55616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7330D10-B77D-4C73-9221-626A8E2BA4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422607" y="261503"/>
          <a:ext cx="1877249" cy="1234293"/>
        </a:xfrm>
        <a:prstGeom prst="rect">
          <a:avLst/>
        </a:prstGeom>
        <a:ln w="3175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8</xdr:col>
      <xdr:colOff>693965</xdr:colOff>
      <xdr:row>10</xdr:row>
      <xdr:rowOff>112993</xdr:rowOff>
    </xdr:from>
    <xdr:to>
      <xdr:col>13</xdr:col>
      <xdr:colOff>884464</xdr:colOff>
      <xdr:row>24</xdr:row>
      <xdr:rowOff>386050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E860AA7-9621-47B2-9C3E-54C47DE3F2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1422925" y="5317453"/>
          <a:ext cx="4632959" cy="3359157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222487</xdr:colOff>
      <xdr:row>0</xdr:row>
      <xdr:rowOff>101413</xdr:rowOff>
    </xdr:from>
    <xdr:to>
      <xdr:col>1</xdr:col>
      <xdr:colOff>1666210</xdr:colOff>
      <xdr:row>3</xdr:row>
      <xdr:rowOff>290612</xdr:rowOff>
    </xdr:to>
    <xdr:pic>
      <xdr:nvPicPr>
        <xdr:cNvPr id="2" name="Imagen 5">
          <a:extLst>
            <a:ext uri="{FF2B5EF4-FFF2-40B4-BE49-F238E27FC236}">
              <a16:creationId xmlns:a16="http://schemas.microsoft.com/office/drawing/2014/main" id="{D0E4A85E-B33F-4E30-95F5-44047B6026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60" t="9673" r="10532" b="8115"/>
        <a:stretch>
          <a:fillRect/>
        </a:stretch>
      </xdr:blipFill>
      <xdr:spPr bwMode="auto">
        <a:xfrm>
          <a:off x="603487" y="101413"/>
          <a:ext cx="1443723" cy="16293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2052812</xdr:colOff>
      <xdr:row>0</xdr:row>
      <xdr:rowOff>239092</xdr:rowOff>
    </xdr:from>
    <xdr:to>
      <xdr:col>1</xdr:col>
      <xdr:colOff>3649756</xdr:colOff>
      <xdr:row>3</xdr:row>
      <xdr:rowOff>264796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A4E58F6-F05F-4F9B-ACF0-B4272E161B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433812" y="239092"/>
          <a:ext cx="1596944" cy="1465884"/>
        </a:xfrm>
        <a:prstGeom prst="rect">
          <a:avLst/>
        </a:prstGeom>
        <a:ln w="3175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8</xdr:col>
      <xdr:colOff>156882</xdr:colOff>
      <xdr:row>11</xdr:row>
      <xdr:rowOff>76734</xdr:rowOff>
    </xdr:from>
    <xdr:to>
      <xdr:col>13</xdr:col>
      <xdr:colOff>1620788</xdr:colOff>
      <xdr:row>16</xdr:row>
      <xdr:rowOff>134471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2741112-F502-4525-9240-7DE74187A1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0885842" y="5502174"/>
          <a:ext cx="5906366" cy="1185497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xdr:twoCellAnchor editAs="oneCell">
    <xdr:from>
      <xdr:col>8</xdr:col>
      <xdr:colOff>257736</xdr:colOff>
      <xdr:row>18</xdr:row>
      <xdr:rowOff>146260</xdr:rowOff>
    </xdr:from>
    <xdr:to>
      <xdr:col>13</xdr:col>
      <xdr:colOff>1501588</xdr:colOff>
      <xdr:row>23</xdr:row>
      <xdr:rowOff>33617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865FF51-A7A0-4B14-A66F-1A3338FF4A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0986696" y="7141420"/>
          <a:ext cx="5686312" cy="992257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274544</xdr:colOff>
      <xdr:row>0</xdr:row>
      <xdr:rowOff>145677</xdr:rowOff>
    </xdr:from>
    <xdr:to>
      <xdr:col>1</xdr:col>
      <xdr:colOff>1718267</xdr:colOff>
      <xdr:row>3</xdr:row>
      <xdr:rowOff>324604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657AE63-C44B-4D16-B6CF-BD577F9318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60" t="9673" r="10532" b="8115"/>
        <a:stretch>
          <a:fillRect/>
        </a:stretch>
      </xdr:blipFill>
      <xdr:spPr bwMode="auto">
        <a:xfrm>
          <a:off x="655544" y="145677"/>
          <a:ext cx="1443723" cy="161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2104869</xdr:colOff>
      <xdr:row>0</xdr:row>
      <xdr:rowOff>283356</xdr:rowOff>
    </xdr:from>
    <xdr:to>
      <xdr:col>1</xdr:col>
      <xdr:colOff>3701813</xdr:colOff>
      <xdr:row>3</xdr:row>
      <xdr:rowOff>298788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5A7D9D5-88C9-4371-A718-672335DC71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485869" y="283356"/>
          <a:ext cx="1596944" cy="1455612"/>
        </a:xfrm>
        <a:prstGeom prst="rect">
          <a:avLst/>
        </a:prstGeom>
        <a:ln w="3175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8</xdr:col>
      <xdr:colOff>156882</xdr:colOff>
      <xdr:row>11</xdr:row>
      <xdr:rowOff>156883</xdr:rowOff>
    </xdr:from>
    <xdr:to>
      <xdr:col>13</xdr:col>
      <xdr:colOff>1620788</xdr:colOff>
      <xdr:row>16</xdr:row>
      <xdr:rowOff>2604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57A1F61-401D-4A46-AE73-0B39328499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0885842" y="5582323"/>
          <a:ext cx="5906366" cy="1194461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xdr:twoCellAnchor editAs="oneCell">
    <xdr:from>
      <xdr:col>8</xdr:col>
      <xdr:colOff>257736</xdr:colOff>
      <xdr:row>19</xdr:row>
      <xdr:rowOff>2292</xdr:rowOff>
    </xdr:from>
    <xdr:to>
      <xdr:col>13</xdr:col>
      <xdr:colOff>1501588</xdr:colOff>
      <xdr:row>23</xdr:row>
      <xdr:rowOff>113766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9B545A2-F423-4061-BA5E-DFEE11F54A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0986696" y="7439412"/>
          <a:ext cx="5686312" cy="995394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268941</xdr:colOff>
      <xdr:row>0</xdr:row>
      <xdr:rowOff>56029</xdr:rowOff>
    </xdr:from>
    <xdr:to>
      <xdr:col>1</xdr:col>
      <xdr:colOff>1712664</xdr:colOff>
      <xdr:row>3</xdr:row>
      <xdr:rowOff>234956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1A34C82-F065-4001-904B-2999AB5904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60" t="9673" r="10532" b="8115"/>
        <a:stretch>
          <a:fillRect/>
        </a:stretch>
      </xdr:blipFill>
      <xdr:spPr bwMode="auto">
        <a:xfrm>
          <a:off x="649941" y="56029"/>
          <a:ext cx="1443723" cy="161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2099266</xdr:colOff>
      <xdr:row>0</xdr:row>
      <xdr:rowOff>193708</xdr:rowOff>
    </xdr:from>
    <xdr:to>
      <xdr:col>1</xdr:col>
      <xdr:colOff>3696210</xdr:colOff>
      <xdr:row>3</xdr:row>
      <xdr:rowOff>209140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91BA158-8587-4048-9167-C9DBDAA01C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480266" y="193708"/>
          <a:ext cx="1596944" cy="1455612"/>
        </a:xfrm>
        <a:prstGeom prst="rect">
          <a:avLst/>
        </a:prstGeom>
        <a:ln w="3175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9</xdr:col>
      <xdr:colOff>176893</xdr:colOff>
      <xdr:row>10</xdr:row>
      <xdr:rowOff>95250</xdr:rowOff>
    </xdr:from>
    <xdr:to>
      <xdr:col>13</xdr:col>
      <xdr:colOff>322391</xdr:colOff>
      <xdr:row>24</xdr:row>
      <xdr:rowOff>367525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A83C0EA-4EB3-4277-8156-33BB3576F6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1965033" y="5299710"/>
          <a:ext cx="3528778" cy="3388855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0</xdr:row>
      <xdr:rowOff>78441</xdr:rowOff>
    </xdr:from>
    <xdr:to>
      <xdr:col>1</xdr:col>
      <xdr:colOff>1634223</xdr:colOff>
      <xdr:row>3</xdr:row>
      <xdr:rowOff>251765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502633D-6A4F-4F54-B504-19AD39855C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60" t="9673" r="10532" b="8115"/>
        <a:stretch>
          <a:fillRect/>
        </a:stretch>
      </xdr:blipFill>
      <xdr:spPr bwMode="auto">
        <a:xfrm>
          <a:off x="571500" y="78441"/>
          <a:ext cx="1443723" cy="16135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2020825</xdr:colOff>
      <xdr:row>0</xdr:row>
      <xdr:rowOff>216120</xdr:rowOff>
    </xdr:from>
    <xdr:to>
      <xdr:col>1</xdr:col>
      <xdr:colOff>3617769</xdr:colOff>
      <xdr:row>3</xdr:row>
      <xdr:rowOff>225949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D771C16-A08A-49FC-8D47-B54D115536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401825" y="216120"/>
          <a:ext cx="1596944" cy="1450009"/>
        </a:xfrm>
        <a:prstGeom prst="rect">
          <a:avLst/>
        </a:prstGeom>
        <a:ln w="3175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8</xdr:col>
      <xdr:colOff>316819</xdr:colOff>
      <xdr:row>10</xdr:row>
      <xdr:rowOff>112534</xdr:rowOff>
    </xdr:from>
    <xdr:to>
      <xdr:col>13</xdr:col>
      <xdr:colOff>1523999</xdr:colOff>
      <xdr:row>24</xdr:row>
      <xdr:rowOff>353786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57BFB6E-CE69-437E-A3B2-267BBF63AF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1045779" y="5316994"/>
          <a:ext cx="5649640" cy="3357832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217715</xdr:colOff>
      <xdr:row>0</xdr:row>
      <xdr:rowOff>68036</xdr:rowOff>
    </xdr:from>
    <xdr:to>
      <xdr:col>1</xdr:col>
      <xdr:colOff>1661438</xdr:colOff>
      <xdr:row>3</xdr:row>
      <xdr:rowOff>241360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57C8F42-BCB6-4E0B-9D36-9F1AD9F6D0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60" t="9673" r="10532" b="8115"/>
        <a:stretch>
          <a:fillRect/>
        </a:stretch>
      </xdr:blipFill>
      <xdr:spPr bwMode="auto">
        <a:xfrm>
          <a:off x="598715" y="68036"/>
          <a:ext cx="1443723" cy="16135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2048040</xdr:colOff>
      <xdr:row>0</xdr:row>
      <xdr:rowOff>205715</xdr:rowOff>
    </xdr:from>
    <xdr:to>
      <xdr:col>1</xdr:col>
      <xdr:colOff>3644984</xdr:colOff>
      <xdr:row>3</xdr:row>
      <xdr:rowOff>215544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D431E4D-DAE0-4A63-83F5-841AF5EF0B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429040" y="205715"/>
          <a:ext cx="1596944" cy="1450009"/>
        </a:xfrm>
        <a:prstGeom prst="rect">
          <a:avLst/>
        </a:prstGeom>
        <a:ln w="3175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8</xdr:col>
      <xdr:colOff>411814</xdr:colOff>
      <xdr:row>10</xdr:row>
      <xdr:rowOff>132336</xdr:rowOff>
    </xdr:from>
    <xdr:to>
      <xdr:col>13</xdr:col>
      <xdr:colOff>1355912</xdr:colOff>
      <xdr:row>24</xdr:row>
      <xdr:rowOff>359486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FAFAC72-2DC8-48ED-8E30-97A94822E4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1140774" y="5336796"/>
          <a:ext cx="5386558" cy="3343730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257735</xdr:colOff>
      <xdr:row>0</xdr:row>
      <xdr:rowOff>89647</xdr:rowOff>
    </xdr:from>
    <xdr:to>
      <xdr:col>1</xdr:col>
      <xdr:colOff>1701458</xdr:colOff>
      <xdr:row>3</xdr:row>
      <xdr:rowOff>257368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CBC700C-D137-405C-8184-D5BA216D24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60" t="9673" r="10532" b="8115"/>
        <a:stretch>
          <a:fillRect/>
        </a:stretch>
      </xdr:blipFill>
      <xdr:spPr bwMode="auto">
        <a:xfrm>
          <a:off x="638735" y="89647"/>
          <a:ext cx="1443723" cy="16079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2088060</xdr:colOff>
      <xdr:row>0</xdr:row>
      <xdr:rowOff>227326</xdr:rowOff>
    </xdr:from>
    <xdr:to>
      <xdr:col>1</xdr:col>
      <xdr:colOff>3685004</xdr:colOff>
      <xdr:row>3</xdr:row>
      <xdr:rowOff>231552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75ABA37-809E-421D-867E-DD31D326B0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469060" y="227326"/>
          <a:ext cx="1596944" cy="1444406"/>
        </a:xfrm>
        <a:prstGeom prst="rect">
          <a:avLst/>
        </a:prstGeom>
        <a:ln w="3175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8</xdr:col>
      <xdr:colOff>115379</xdr:colOff>
      <xdr:row>10</xdr:row>
      <xdr:rowOff>179384</xdr:rowOff>
    </xdr:from>
    <xdr:to>
      <xdr:col>13</xdr:col>
      <xdr:colOff>1578427</xdr:colOff>
      <xdr:row>24</xdr:row>
      <xdr:rowOff>227222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158E625-08B0-43DF-96E2-815F57DA18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0844339" y="5383844"/>
          <a:ext cx="5905508" cy="3636858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302558</xdr:colOff>
      <xdr:row>0</xdr:row>
      <xdr:rowOff>44823</xdr:rowOff>
    </xdr:from>
    <xdr:to>
      <xdr:col>1</xdr:col>
      <xdr:colOff>1746281</xdr:colOff>
      <xdr:row>3</xdr:row>
      <xdr:rowOff>206941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3D4CC41-E84A-4770-8748-AE6DBF4F9A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60" t="9673" r="10532" b="8115"/>
        <a:stretch>
          <a:fillRect/>
        </a:stretch>
      </xdr:blipFill>
      <xdr:spPr bwMode="auto">
        <a:xfrm>
          <a:off x="683558" y="44823"/>
          <a:ext cx="1443723" cy="16022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2132883</xdr:colOff>
      <xdr:row>0</xdr:row>
      <xdr:rowOff>182502</xdr:rowOff>
    </xdr:from>
    <xdr:to>
      <xdr:col>1</xdr:col>
      <xdr:colOff>3729827</xdr:colOff>
      <xdr:row>3</xdr:row>
      <xdr:rowOff>181125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967264D-C94B-4CDE-B39B-14E26A6C58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13883" y="182502"/>
          <a:ext cx="1596944" cy="1438803"/>
        </a:xfrm>
        <a:prstGeom prst="rect">
          <a:avLst/>
        </a:prstGeom>
        <a:ln w="3175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8</xdr:col>
      <xdr:colOff>278853</xdr:colOff>
      <xdr:row>11</xdr:row>
      <xdr:rowOff>66676</xdr:rowOff>
    </xdr:from>
    <xdr:to>
      <xdr:col>13</xdr:col>
      <xdr:colOff>1444600</xdr:colOff>
      <xdr:row>22</xdr:row>
      <xdr:rowOff>209550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08129AF-92BF-4EE7-9F33-8F652BA45E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1007813" y="5713096"/>
          <a:ext cx="5608207" cy="2596514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266700</xdr:colOff>
      <xdr:row>0</xdr:row>
      <xdr:rowOff>95250</xdr:rowOff>
    </xdr:from>
    <xdr:to>
      <xdr:col>1</xdr:col>
      <xdr:colOff>1710423</xdr:colOff>
      <xdr:row>3</xdr:row>
      <xdr:rowOff>262971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F093783-9D0D-4176-BFE6-6AB3B861E6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60" t="9673" r="10532" b="8115"/>
        <a:stretch>
          <a:fillRect/>
        </a:stretch>
      </xdr:blipFill>
      <xdr:spPr bwMode="auto">
        <a:xfrm>
          <a:off x="647700" y="95250"/>
          <a:ext cx="1443723" cy="16079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2097025</xdr:colOff>
      <xdr:row>0</xdr:row>
      <xdr:rowOff>232929</xdr:rowOff>
    </xdr:from>
    <xdr:to>
      <xdr:col>1</xdr:col>
      <xdr:colOff>3693969</xdr:colOff>
      <xdr:row>3</xdr:row>
      <xdr:rowOff>237155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82E8136-90AC-4820-B649-47FA9ABA2E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478025" y="232929"/>
          <a:ext cx="1596944" cy="1444406"/>
        </a:xfrm>
        <a:prstGeom prst="rect">
          <a:avLst/>
        </a:prstGeom>
        <a:ln w="3175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8</xdr:col>
      <xdr:colOff>795620</xdr:colOff>
      <xdr:row>10</xdr:row>
      <xdr:rowOff>33618</xdr:rowOff>
    </xdr:from>
    <xdr:to>
      <xdr:col>13</xdr:col>
      <xdr:colOff>1030944</xdr:colOff>
      <xdr:row>18</xdr:row>
      <xdr:rowOff>180809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F2C53B1-B116-4C5B-95FD-9A2A47DBA3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1524580" y="5238078"/>
          <a:ext cx="4677784" cy="1937891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xdr:twoCellAnchor editAs="oneCell">
    <xdr:from>
      <xdr:col>8</xdr:col>
      <xdr:colOff>784413</xdr:colOff>
      <xdr:row>19</xdr:row>
      <xdr:rowOff>46698</xdr:rowOff>
    </xdr:from>
    <xdr:to>
      <xdr:col>13</xdr:col>
      <xdr:colOff>1019738</xdr:colOff>
      <xdr:row>24</xdr:row>
      <xdr:rowOff>420781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31C36E4-25FA-463E-B925-98B4F300D2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1513373" y="7262838"/>
          <a:ext cx="4677785" cy="1478983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171450</xdr:colOff>
      <xdr:row>0</xdr:row>
      <xdr:rowOff>104775</xdr:rowOff>
    </xdr:from>
    <xdr:to>
      <xdr:col>1</xdr:col>
      <xdr:colOff>1615173</xdr:colOff>
      <xdr:row>3</xdr:row>
      <xdr:rowOff>278099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A3B6FA6-9DBB-4620-9448-1F4992BE8E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60" t="9673" r="10532" b="8115"/>
        <a:stretch>
          <a:fillRect/>
        </a:stretch>
      </xdr:blipFill>
      <xdr:spPr bwMode="auto">
        <a:xfrm>
          <a:off x="552450" y="104775"/>
          <a:ext cx="1443723" cy="16135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2001775</xdr:colOff>
      <xdr:row>0</xdr:row>
      <xdr:rowOff>242454</xdr:rowOff>
    </xdr:from>
    <xdr:to>
      <xdr:col>1</xdr:col>
      <xdr:colOff>3598719</xdr:colOff>
      <xdr:row>3</xdr:row>
      <xdr:rowOff>252283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B99CBE8-DD17-4A08-B831-DC3B977615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382775" y="242454"/>
          <a:ext cx="1596944" cy="1450009"/>
        </a:xfrm>
        <a:prstGeom prst="rect">
          <a:avLst/>
        </a:prstGeom>
        <a:ln w="3175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8</xdr:col>
      <xdr:colOff>609601</xdr:colOff>
      <xdr:row>10</xdr:row>
      <xdr:rowOff>95250</xdr:rowOff>
    </xdr:from>
    <xdr:to>
      <xdr:col>13</xdr:col>
      <xdr:colOff>1133475</xdr:colOff>
      <xdr:row>24</xdr:row>
      <xdr:rowOff>372667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C0F4BB0-E6E8-4525-B208-8FD1FB7142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1338561" y="5299710"/>
          <a:ext cx="4966334" cy="3393997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266700</xdr:colOff>
      <xdr:row>0</xdr:row>
      <xdr:rowOff>57150</xdr:rowOff>
    </xdr:from>
    <xdr:to>
      <xdr:col>1</xdr:col>
      <xdr:colOff>1710423</xdr:colOff>
      <xdr:row>3</xdr:row>
      <xdr:rowOff>236077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648DDDB-BDFE-4A15-880F-92DF8D353A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60" t="9673" r="10532" b="8115"/>
        <a:stretch>
          <a:fillRect/>
        </a:stretch>
      </xdr:blipFill>
      <xdr:spPr bwMode="auto">
        <a:xfrm>
          <a:off x="647700" y="57150"/>
          <a:ext cx="1443723" cy="1619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2097025</xdr:colOff>
      <xdr:row>0</xdr:row>
      <xdr:rowOff>194829</xdr:rowOff>
    </xdr:from>
    <xdr:to>
      <xdr:col>1</xdr:col>
      <xdr:colOff>3693969</xdr:colOff>
      <xdr:row>3</xdr:row>
      <xdr:rowOff>210261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5B7E8CB-147B-44CE-A34A-B0699100F5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478025" y="194829"/>
          <a:ext cx="1596944" cy="1455612"/>
        </a:xfrm>
        <a:prstGeom prst="rect">
          <a:avLst/>
        </a:prstGeom>
        <a:ln w="3175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8</xdr:col>
      <xdr:colOff>62307</xdr:colOff>
      <xdr:row>11</xdr:row>
      <xdr:rowOff>123265</xdr:rowOff>
    </xdr:from>
    <xdr:to>
      <xdr:col>13</xdr:col>
      <xdr:colOff>1660366</xdr:colOff>
      <xdr:row>23</xdr:row>
      <xdr:rowOff>89649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55D34E2-4763-42D2-B089-C7F3B373DB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0791267" y="5548705"/>
          <a:ext cx="6040519" cy="2641004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228600</xdr:colOff>
      <xdr:row>0</xdr:row>
      <xdr:rowOff>85725</xdr:rowOff>
    </xdr:from>
    <xdr:to>
      <xdr:col>1</xdr:col>
      <xdr:colOff>1672323</xdr:colOff>
      <xdr:row>3</xdr:row>
      <xdr:rowOff>270255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6A03D83-BAF4-4747-BFF0-B40ADB5513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60" t="9673" r="10532" b="8115"/>
        <a:stretch>
          <a:fillRect/>
        </a:stretch>
      </xdr:blipFill>
      <xdr:spPr bwMode="auto">
        <a:xfrm>
          <a:off x="609600" y="85725"/>
          <a:ext cx="1443723" cy="1624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2058925</xdr:colOff>
      <xdr:row>0</xdr:row>
      <xdr:rowOff>223404</xdr:rowOff>
    </xdr:from>
    <xdr:to>
      <xdr:col>1</xdr:col>
      <xdr:colOff>3655869</xdr:colOff>
      <xdr:row>3</xdr:row>
      <xdr:rowOff>244439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912F2DD-87DC-4E1E-95CC-F344162118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439925" y="223404"/>
          <a:ext cx="1596944" cy="1461215"/>
        </a:xfrm>
        <a:prstGeom prst="rect">
          <a:avLst/>
        </a:prstGeom>
        <a:ln w="3175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8</xdr:col>
      <xdr:colOff>80869</xdr:colOff>
      <xdr:row>10</xdr:row>
      <xdr:rowOff>388249</xdr:rowOff>
    </xdr:from>
    <xdr:to>
      <xdr:col>13</xdr:col>
      <xdr:colOff>1675922</xdr:colOff>
      <xdr:row>24</xdr:row>
      <xdr:rowOff>393699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326D1C9-E112-4F66-A894-F87003CDFA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0809829" y="5592709"/>
          <a:ext cx="6037513" cy="3343010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0</xdr:row>
      <xdr:rowOff>133350</xdr:rowOff>
    </xdr:from>
    <xdr:to>
      <xdr:col>1</xdr:col>
      <xdr:colOff>1662798</xdr:colOff>
      <xdr:row>3</xdr:row>
      <xdr:rowOff>323483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2BEE817-6EC3-437A-80E9-9096931074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60" t="9673" r="10532" b="8115"/>
        <a:stretch>
          <a:fillRect/>
        </a:stretch>
      </xdr:blipFill>
      <xdr:spPr bwMode="auto">
        <a:xfrm>
          <a:off x="600075" y="133350"/>
          <a:ext cx="1443723" cy="1630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2049400</xdr:colOff>
      <xdr:row>0</xdr:row>
      <xdr:rowOff>271029</xdr:rowOff>
    </xdr:from>
    <xdr:to>
      <xdr:col>1</xdr:col>
      <xdr:colOff>3646344</xdr:colOff>
      <xdr:row>3</xdr:row>
      <xdr:rowOff>297667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85CCF9A-4407-4B48-B132-C64FBE4168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430400" y="271029"/>
          <a:ext cx="1596944" cy="1466818"/>
        </a:xfrm>
        <a:prstGeom prst="rect">
          <a:avLst/>
        </a:prstGeom>
        <a:ln w="3175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8</xdr:col>
      <xdr:colOff>63500</xdr:colOff>
      <xdr:row>10</xdr:row>
      <xdr:rowOff>400494</xdr:rowOff>
    </xdr:from>
    <xdr:to>
      <xdr:col>13</xdr:col>
      <xdr:colOff>1621954</xdr:colOff>
      <xdr:row>19</xdr:row>
      <xdr:rowOff>189380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3E0A378-CB9E-4B4B-A013-924EA7B2DE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0792460" y="5604954"/>
          <a:ext cx="6000914" cy="2021546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xdr:twoCellAnchor editAs="oneCell">
    <xdr:from>
      <xdr:col>8</xdr:col>
      <xdr:colOff>67235</xdr:colOff>
      <xdr:row>21</xdr:row>
      <xdr:rowOff>1305</xdr:rowOff>
    </xdr:from>
    <xdr:to>
      <xdr:col>13</xdr:col>
      <xdr:colOff>1613647</xdr:colOff>
      <xdr:row>24</xdr:row>
      <xdr:rowOff>87903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093C05D-0144-4C89-942E-203658FDEE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0796195" y="7880385"/>
          <a:ext cx="5988872" cy="749538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200025</xdr:colOff>
      <xdr:row>0</xdr:row>
      <xdr:rowOff>85725</xdr:rowOff>
    </xdr:from>
    <xdr:to>
      <xdr:col>1</xdr:col>
      <xdr:colOff>1643748</xdr:colOff>
      <xdr:row>3</xdr:row>
      <xdr:rowOff>275858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6678339-C52A-4658-ABFC-03A1A68268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60" t="9673" r="10532" b="8115"/>
        <a:stretch>
          <a:fillRect/>
        </a:stretch>
      </xdr:blipFill>
      <xdr:spPr bwMode="auto">
        <a:xfrm>
          <a:off x="581025" y="85725"/>
          <a:ext cx="1443723" cy="1630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2030350</xdr:colOff>
      <xdr:row>0</xdr:row>
      <xdr:rowOff>223404</xdr:rowOff>
    </xdr:from>
    <xdr:to>
      <xdr:col>1</xdr:col>
      <xdr:colOff>3627294</xdr:colOff>
      <xdr:row>3</xdr:row>
      <xdr:rowOff>250042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414CFE3-FA64-4FD4-98F9-1452A2AA78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411350" y="223404"/>
          <a:ext cx="1596944" cy="1466818"/>
        </a:xfrm>
        <a:prstGeom prst="rect">
          <a:avLst/>
        </a:prstGeom>
        <a:ln w="3175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8</xdr:col>
      <xdr:colOff>67234</xdr:colOff>
      <xdr:row>15</xdr:row>
      <xdr:rowOff>170125</xdr:rowOff>
    </xdr:from>
    <xdr:to>
      <xdr:col>12</xdr:col>
      <xdr:colOff>50038</xdr:colOff>
      <xdr:row>32</xdr:row>
      <xdr:rowOff>91684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E50730B-0C9A-4396-9492-B1B20E20EB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0796194" y="6555685"/>
          <a:ext cx="3579444" cy="3937299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xdr:twoCellAnchor editAs="oneCell">
    <xdr:from>
      <xdr:col>8</xdr:col>
      <xdr:colOff>78442</xdr:colOff>
      <xdr:row>33</xdr:row>
      <xdr:rowOff>43273</xdr:rowOff>
    </xdr:from>
    <xdr:to>
      <xdr:col>12</xdr:col>
      <xdr:colOff>67233</xdr:colOff>
      <xdr:row>43</xdr:row>
      <xdr:rowOff>199895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7040E8C-233D-40A3-9DD3-398C0DCD7B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0807402" y="10680793"/>
          <a:ext cx="3585431" cy="2450242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xdr:twoCellAnchor editAs="oneCell">
    <xdr:from>
      <xdr:col>12</xdr:col>
      <xdr:colOff>123266</xdr:colOff>
      <xdr:row>15</xdr:row>
      <xdr:rowOff>170126</xdr:rowOff>
    </xdr:from>
    <xdr:to>
      <xdr:col>13</xdr:col>
      <xdr:colOff>1701575</xdr:colOff>
      <xdr:row>24</xdr:row>
      <xdr:rowOff>1793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5C694ED4-3BF5-410D-B693-BAF8691B69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4448866" y="6555686"/>
          <a:ext cx="2424129" cy="1957647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xdr:twoCellAnchor editAs="oneCell">
    <xdr:from>
      <xdr:col>12</xdr:col>
      <xdr:colOff>134472</xdr:colOff>
      <xdr:row>24</xdr:row>
      <xdr:rowOff>114096</xdr:rowOff>
    </xdr:from>
    <xdr:to>
      <xdr:col>13</xdr:col>
      <xdr:colOff>1693591</xdr:colOff>
      <xdr:row>34</xdr:row>
      <xdr:rowOff>39731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D3FCB854-5A9C-42C4-A1D3-E26ADFA792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BEBA8EAE-BF5A-486C-A8C5-ECC9F3942E4B}">
              <a14:imgProps xmlns:a14="http://schemas.microsoft.com/office/drawing/2010/main">
                <a14:imgLayer r:embed="rId10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4460072" y="8625636"/>
          <a:ext cx="2404939" cy="2287835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110435</xdr:colOff>
      <xdr:row>10</xdr:row>
      <xdr:rowOff>165652</xdr:rowOff>
    </xdr:from>
    <xdr:to>
      <xdr:col>12</xdr:col>
      <xdr:colOff>82472</xdr:colOff>
      <xdr:row>28</xdr:row>
      <xdr:rowOff>159684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0C79758-CD58-434E-A32E-586D2F609E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0839395" y="5400592"/>
          <a:ext cx="3568677" cy="3971672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xdr:twoCellAnchor editAs="oneCell">
    <xdr:from>
      <xdr:col>8</xdr:col>
      <xdr:colOff>121643</xdr:colOff>
      <xdr:row>29</xdr:row>
      <xdr:rowOff>128528</xdr:rowOff>
    </xdr:from>
    <xdr:to>
      <xdr:col>12</xdr:col>
      <xdr:colOff>99667</xdr:colOff>
      <xdr:row>40</xdr:row>
      <xdr:rowOff>151110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10AFE84-48FA-412F-8086-1409C08F88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0850603" y="9562088"/>
          <a:ext cx="3574664" cy="2453362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xdr:twoCellAnchor editAs="oneCell">
    <xdr:from>
      <xdr:col>12</xdr:col>
      <xdr:colOff>155700</xdr:colOff>
      <xdr:row>10</xdr:row>
      <xdr:rowOff>165653</xdr:rowOff>
    </xdr:from>
    <xdr:to>
      <xdr:col>13</xdr:col>
      <xdr:colOff>1731386</xdr:colOff>
      <xdr:row>19</xdr:row>
      <xdr:rowOff>152619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9599CF4-3C00-41F0-A554-621DECC1A5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4481300" y="5400593"/>
          <a:ext cx="2421506" cy="1975786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xdr:twoCellAnchor editAs="oneCell">
    <xdr:from>
      <xdr:col>12</xdr:col>
      <xdr:colOff>166906</xdr:colOff>
      <xdr:row>20</xdr:row>
      <xdr:rowOff>44052</xdr:rowOff>
    </xdr:from>
    <xdr:to>
      <xdr:col>13</xdr:col>
      <xdr:colOff>1723402</xdr:colOff>
      <xdr:row>30</xdr:row>
      <xdr:rowOff>142241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A873AF0-0CCD-4F8D-A78D-EDA78131F5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4492506" y="7488792"/>
          <a:ext cx="2402316" cy="2307989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xdr:twoCellAnchor editAs="oneCell">
    <xdr:from>
      <xdr:col>1</xdr:col>
      <xdr:colOff>154609</xdr:colOff>
      <xdr:row>0</xdr:row>
      <xdr:rowOff>121478</xdr:rowOff>
    </xdr:from>
    <xdr:to>
      <xdr:col>1</xdr:col>
      <xdr:colOff>1598332</xdr:colOff>
      <xdr:row>3</xdr:row>
      <xdr:rowOff>281103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B5A23121-61BC-47E1-A16C-CBCB6006C9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60" t="9673" r="10532" b="8115"/>
        <a:stretch>
          <a:fillRect/>
        </a:stretch>
      </xdr:blipFill>
      <xdr:spPr bwMode="auto">
        <a:xfrm>
          <a:off x="535609" y="121478"/>
          <a:ext cx="1443723" cy="16379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1984934</xdr:colOff>
      <xdr:row>0</xdr:row>
      <xdr:rowOff>259157</xdr:rowOff>
    </xdr:from>
    <xdr:to>
      <xdr:col>1</xdr:col>
      <xdr:colOff>3581878</xdr:colOff>
      <xdr:row>3</xdr:row>
      <xdr:rowOff>255287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A29F28A6-07AB-47A9-8071-C4C0CFDCF3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365934" y="259157"/>
          <a:ext cx="1596944" cy="1474410"/>
        </a:xfrm>
        <a:prstGeom prst="rect">
          <a:avLst/>
        </a:prstGeom>
        <a:ln w="3175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171450</xdr:colOff>
      <xdr:row>0</xdr:row>
      <xdr:rowOff>76200</xdr:rowOff>
    </xdr:from>
    <xdr:to>
      <xdr:col>1</xdr:col>
      <xdr:colOff>1615173</xdr:colOff>
      <xdr:row>3</xdr:row>
      <xdr:rowOff>266333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9537879-8CD8-4195-908B-BE5A6DE8C1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60" t="9673" r="10532" b="8115"/>
        <a:stretch>
          <a:fillRect/>
        </a:stretch>
      </xdr:blipFill>
      <xdr:spPr bwMode="auto">
        <a:xfrm>
          <a:off x="552450" y="76200"/>
          <a:ext cx="1443723" cy="1630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2001775</xdr:colOff>
      <xdr:row>0</xdr:row>
      <xdr:rowOff>213879</xdr:rowOff>
    </xdr:from>
    <xdr:to>
      <xdr:col>1</xdr:col>
      <xdr:colOff>3598719</xdr:colOff>
      <xdr:row>3</xdr:row>
      <xdr:rowOff>240517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6B6475F-6DFE-47C6-861F-2208B72D8F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382775" y="213879"/>
          <a:ext cx="1596944" cy="1466818"/>
        </a:xfrm>
        <a:prstGeom prst="rect">
          <a:avLst/>
        </a:prstGeom>
        <a:ln w="3175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8</xdr:col>
      <xdr:colOff>591111</xdr:colOff>
      <xdr:row>10</xdr:row>
      <xdr:rowOff>44822</xdr:rowOff>
    </xdr:from>
    <xdr:to>
      <xdr:col>9</xdr:col>
      <xdr:colOff>535192</xdr:colOff>
      <xdr:row>24</xdr:row>
      <xdr:rowOff>188978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72833AB-7B82-4DD0-8634-CFF85F184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1320071" y="5249282"/>
          <a:ext cx="1003261" cy="3489336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xdr:twoCellAnchor editAs="oneCell">
    <xdr:from>
      <xdr:col>10</xdr:col>
      <xdr:colOff>89648</xdr:colOff>
      <xdr:row>10</xdr:row>
      <xdr:rowOff>112058</xdr:rowOff>
    </xdr:from>
    <xdr:to>
      <xdr:col>13</xdr:col>
      <xdr:colOff>1042230</xdr:colOff>
      <xdr:row>24</xdr:row>
      <xdr:rowOff>126112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A6346E3-F080-4764-B922-3F8877FF3E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2723608" y="5316518"/>
          <a:ext cx="3490042" cy="3359234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247650</xdr:colOff>
      <xdr:row>0</xdr:row>
      <xdr:rowOff>95250</xdr:rowOff>
    </xdr:from>
    <xdr:to>
      <xdr:col>1</xdr:col>
      <xdr:colOff>1691373</xdr:colOff>
      <xdr:row>3</xdr:row>
      <xdr:rowOff>285383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591BAAD-2F6F-4E3C-8E7C-4467AEFB21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60" t="9673" r="10532" b="8115"/>
        <a:stretch>
          <a:fillRect/>
        </a:stretch>
      </xdr:blipFill>
      <xdr:spPr bwMode="auto">
        <a:xfrm>
          <a:off x="628650" y="95250"/>
          <a:ext cx="1443723" cy="1630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2077975</xdr:colOff>
      <xdr:row>0</xdr:row>
      <xdr:rowOff>232929</xdr:rowOff>
    </xdr:from>
    <xdr:to>
      <xdr:col>1</xdr:col>
      <xdr:colOff>3674919</xdr:colOff>
      <xdr:row>3</xdr:row>
      <xdr:rowOff>259567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8B6323B-93C0-4136-A574-423DD14E9D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458975" y="232929"/>
          <a:ext cx="1596944" cy="1466818"/>
        </a:xfrm>
        <a:prstGeom prst="rect">
          <a:avLst/>
        </a:prstGeom>
        <a:ln w="3175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9</xdr:col>
      <xdr:colOff>381001</xdr:colOff>
      <xdr:row>10</xdr:row>
      <xdr:rowOff>64229</xdr:rowOff>
    </xdr:from>
    <xdr:to>
      <xdr:col>13</xdr:col>
      <xdr:colOff>11206</xdr:colOff>
      <xdr:row>19</xdr:row>
      <xdr:rowOff>63022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958E02F-3833-427D-8DA8-C2E0D22F56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2169141" y="5268689"/>
          <a:ext cx="3013485" cy="2010473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xdr:twoCellAnchor editAs="oneCell">
    <xdr:from>
      <xdr:col>9</xdr:col>
      <xdr:colOff>381001</xdr:colOff>
      <xdr:row>19</xdr:row>
      <xdr:rowOff>159098</xdr:rowOff>
    </xdr:from>
    <xdr:to>
      <xdr:col>13</xdr:col>
      <xdr:colOff>10489</xdr:colOff>
      <xdr:row>24</xdr:row>
      <xdr:rowOff>434226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180CFF1-174D-470E-85AF-7221254C57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2169141" y="7375238"/>
          <a:ext cx="3012768" cy="1380028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201706</xdr:colOff>
      <xdr:row>0</xdr:row>
      <xdr:rowOff>33618</xdr:rowOff>
    </xdr:from>
    <xdr:to>
      <xdr:col>1</xdr:col>
      <xdr:colOff>1645429</xdr:colOff>
      <xdr:row>3</xdr:row>
      <xdr:rowOff>218148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08514E2-2D19-4E02-BA89-0BE3171B14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60" t="9673" r="10532" b="8115"/>
        <a:stretch>
          <a:fillRect/>
        </a:stretch>
      </xdr:blipFill>
      <xdr:spPr bwMode="auto">
        <a:xfrm>
          <a:off x="582706" y="33618"/>
          <a:ext cx="1443723" cy="1624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2032031</xdr:colOff>
      <xdr:row>0</xdr:row>
      <xdr:rowOff>171297</xdr:rowOff>
    </xdr:from>
    <xdr:to>
      <xdr:col>1</xdr:col>
      <xdr:colOff>3628975</xdr:colOff>
      <xdr:row>3</xdr:row>
      <xdr:rowOff>192332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B28885F-D864-478A-BD1D-2A417136E1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413031" y="171297"/>
          <a:ext cx="1596944" cy="1461215"/>
        </a:xfrm>
        <a:prstGeom prst="rect">
          <a:avLst/>
        </a:prstGeom>
        <a:ln w="3175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8</xdr:col>
      <xdr:colOff>235323</xdr:colOff>
      <xdr:row>10</xdr:row>
      <xdr:rowOff>146139</xdr:rowOff>
    </xdr:from>
    <xdr:to>
      <xdr:col>13</xdr:col>
      <xdr:colOff>1512794</xdr:colOff>
      <xdr:row>24</xdr:row>
      <xdr:rowOff>286847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9D43B0F-14AC-4725-818D-B217344E08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0964283" y="5350599"/>
          <a:ext cx="5719931" cy="3478268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200025</xdr:colOff>
      <xdr:row>0</xdr:row>
      <xdr:rowOff>85725</xdr:rowOff>
    </xdr:from>
    <xdr:to>
      <xdr:col>1</xdr:col>
      <xdr:colOff>1643748</xdr:colOff>
      <xdr:row>3</xdr:row>
      <xdr:rowOff>275858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F907C3E-3FC6-4BB0-9D95-7B4432502C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60" t="9673" r="10532" b="8115"/>
        <a:stretch>
          <a:fillRect/>
        </a:stretch>
      </xdr:blipFill>
      <xdr:spPr bwMode="auto">
        <a:xfrm>
          <a:off x="581025" y="85725"/>
          <a:ext cx="1443723" cy="1630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2030350</xdr:colOff>
      <xdr:row>0</xdr:row>
      <xdr:rowOff>223404</xdr:rowOff>
    </xdr:from>
    <xdr:to>
      <xdr:col>1</xdr:col>
      <xdr:colOff>3627294</xdr:colOff>
      <xdr:row>3</xdr:row>
      <xdr:rowOff>250042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9E26462-3C91-4B4E-8462-605E1169E9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411350" y="223404"/>
          <a:ext cx="1596944" cy="1466818"/>
        </a:xfrm>
        <a:prstGeom prst="rect">
          <a:avLst/>
        </a:prstGeom>
        <a:ln w="3175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8</xdr:col>
      <xdr:colOff>155055</xdr:colOff>
      <xdr:row>12</xdr:row>
      <xdr:rowOff>163287</xdr:rowOff>
    </xdr:from>
    <xdr:to>
      <xdr:col>13</xdr:col>
      <xdr:colOff>1604232</xdr:colOff>
      <xdr:row>20</xdr:row>
      <xdr:rowOff>81646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9F0F4B9-79C1-41D2-89B3-64ADE89063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 rot="5400000">
          <a:off x="12975304" y="3939398"/>
          <a:ext cx="1709059" cy="5891637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266700</xdr:colOff>
      <xdr:row>0</xdr:row>
      <xdr:rowOff>85725</xdr:rowOff>
    </xdr:from>
    <xdr:to>
      <xdr:col>1</xdr:col>
      <xdr:colOff>1710423</xdr:colOff>
      <xdr:row>3</xdr:row>
      <xdr:rowOff>275858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11A7AA6-B910-4DFC-A02D-A81EE2A578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60" t="9673" r="10532" b="8115"/>
        <a:stretch>
          <a:fillRect/>
        </a:stretch>
      </xdr:blipFill>
      <xdr:spPr bwMode="auto">
        <a:xfrm>
          <a:off x="647700" y="85725"/>
          <a:ext cx="1443723" cy="1630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2097025</xdr:colOff>
      <xdr:row>0</xdr:row>
      <xdr:rowOff>223404</xdr:rowOff>
    </xdr:from>
    <xdr:to>
      <xdr:col>1</xdr:col>
      <xdr:colOff>3693969</xdr:colOff>
      <xdr:row>3</xdr:row>
      <xdr:rowOff>250042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200DB0F-5439-44D1-92A9-B9EFAF8CC7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478025" y="223404"/>
          <a:ext cx="1596944" cy="1466818"/>
        </a:xfrm>
        <a:prstGeom prst="rect">
          <a:avLst/>
        </a:prstGeom>
        <a:ln w="3175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8</xdr:col>
      <xdr:colOff>67235</xdr:colOff>
      <xdr:row>10</xdr:row>
      <xdr:rowOff>96370</xdr:rowOff>
    </xdr:from>
    <xdr:to>
      <xdr:col>13</xdr:col>
      <xdr:colOff>1687647</xdr:colOff>
      <xdr:row>20</xdr:row>
      <xdr:rowOff>179856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DF3AEA0-71FB-44E5-905F-7E1E3FB80D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0801910" y="6001870"/>
          <a:ext cx="6068587" cy="4074461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323850</xdr:colOff>
      <xdr:row>0</xdr:row>
      <xdr:rowOff>66675</xdr:rowOff>
    </xdr:from>
    <xdr:to>
      <xdr:col>1</xdr:col>
      <xdr:colOff>1767573</xdr:colOff>
      <xdr:row>3</xdr:row>
      <xdr:rowOff>256808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7664228-FDCA-40B7-BAEB-4545B1D8C5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60" t="9673" r="10532" b="8115"/>
        <a:stretch>
          <a:fillRect/>
        </a:stretch>
      </xdr:blipFill>
      <xdr:spPr bwMode="auto">
        <a:xfrm>
          <a:off x="704850" y="66675"/>
          <a:ext cx="1443723" cy="1630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2154175</xdr:colOff>
      <xdr:row>0</xdr:row>
      <xdr:rowOff>204354</xdr:rowOff>
    </xdr:from>
    <xdr:to>
      <xdr:col>1</xdr:col>
      <xdr:colOff>3751119</xdr:colOff>
      <xdr:row>3</xdr:row>
      <xdr:rowOff>230992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E9D466F-FE0B-42EE-B346-A1D6178504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35175" y="204354"/>
          <a:ext cx="1596944" cy="1466818"/>
        </a:xfrm>
        <a:prstGeom prst="rect">
          <a:avLst/>
        </a:prstGeom>
        <a:ln w="3175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9</xdr:col>
      <xdr:colOff>481851</xdr:colOff>
      <xdr:row>10</xdr:row>
      <xdr:rowOff>30895</xdr:rowOff>
    </xdr:from>
    <xdr:to>
      <xdr:col>13</xdr:col>
      <xdr:colOff>369793</xdr:colOff>
      <xdr:row>24</xdr:row>
      <xdr:rowOff>396473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49EABCD-09B7-46D0-807C-B6BF7542F4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2269991" y="5662075"/>
          <a:ext cx="3271222" cy="4541338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261096</xdr:colOff>
      <xdr:row>10</xdr:row>
      <xdr:rowOff>117218</xdr:rowOff>
    </xdr:from>
    <xdr:to>
      <xdr:col>13</xdr:col>
      <xdr:colOff>1378323</xdr:colOff>
      <xdr:row>12</xdr:row>
      <xdr:rowOff>56029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50A16DC-DBE1-4E1F-B88E-8465EAFC5E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0990056" y="5565518"/>
          <a:ext cx="5559687" cy="1028471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xdr:twoCellAnchor editAs="oneCell">
    <xdr:from>
      <xdr:col>8</xdr:col>
      <xdr:colOff>257737</xdr:colOff>
      <xdr:row>12</xdr:row>
      <xdr:rowOff>157434</xdr:rowOff>
    </xdr:from>
    <xdr:to>
      <xdr:col>10</xdr:col>
      <xdr:colOff>590550</xdr:colOff>
      <xdr:row>22</xdr:row>
      <xdr:rowOff>382804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F266863-8426-4998-AA68-BBD6A4E7CE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0992412" y="6691584"/>
          <a:ext cx="2237813" cy="2444695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xdr:twoCellAnchor editAs="oneCell">
    <xdr:from>
      <xdr:col>11</xdr:col>
      <xdr:colOff>750797</xdr:colOff>
      <xdr:row>12</xdr:row>
      <xdr:rowOff>122691</xdr:rowOff>
    </xdr:from>
    <xdr:to>
      <xdr:col>13</xdr:col>
      <xdr:colOff>1090133</xdr:colOff>
      <xdr:row>22</xdr:row>
      <xdr:rowOff>371475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5000111-CA75-44F6-A23B-4B299EF589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4238197" y="6656841"/>
          <a:ext cx="2034786" cy="2468109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xdr:twoCellAnchor editAs="oneCell">
    <xdr:from>
      <xdr:col>1</xdr:col>
      <xdr:colOff>291353</xdr:colOff>
      <xdr:row>0</xdr:row>
      <xdr:rowOff>134470</xdr:rowOff>
    </xdr:from>
    <xdr:to>
      <xdr:col>1</xdr:col>
      <xdr:colOff>1735076</xdr:colOff>
      <xdr:row>3</xdr:row>
      <xdr:rowOff>324603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D6F4433-1D9E-4FFE-8F17-8B1598675B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60" t="9673" r="10532" b="8115"/>
        <a:stretch>
          <a:fillRect/>
        </a:stretch>
      </xdr:blipFill>
      <xdr:spPr bwMode="auto">
        <a:xfrm>
          <a:off x="672353" y="134470"/>
          <a:ext cx="1443723" cy="1630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2121678</xdr:colOff>
      <xdr:row>0</xdr:row>
      <xdr:rowOff>272149</xdr:rowOff>
    </xdr:from>
    <xdr:to>
      <xdr:col>1</xdr:col>
      <xdr:colOff>3718622</xdr:colOff>
      <xdr:row>3</xdr:row>
      <xdr:rowOff>298787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3C0E1CB2-A03B-4EA1-ADDF-6444F576A8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2502678" y="272149"/>
          <a:ext cx="1596944" cy="1466818"/>
        </a:xfrm>
        <a:prstGeom prst="rect">
          <a:avLst/>
        </a:prstGeom>
        <a:ln w="3175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209550</xdr:colOff>
      <xdr:row>0</xdr:row>
      <xdr:rowOff>85725</xdr:rowOff>
    </xdr:from>
    <xdr:to>
      <xdr:col>1</xdr:col>
      <xdr:colOff>1653273</xdr:colOff>
      <xdr:row>3</xdr:row>
      <xdr:rowOff>281461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2944A0D-DD99-4F42-BC78-0717C8465C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60" t="9673" r="10532" b="8115"/>
        <a:stretch>
          <a:fillRect/>
        </a:stretch>
      </xdr:blipFill>
      <xdr:spPr bwMode="auto">
        <a:xfrm>
          <a:off x="590550" y="85725"/>
          <a:ext cx="1443723" cy="16359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2039875</xdr:colOff>
      <xdr:row>0</xdr:row>
      <xdr:rowOff>223404</xdr:rowOff>
    </xdr:from>
    <xdr:to>
      <xdr:col>1</xdr:col>
      <xdr:colOff>3636819</xdr:colOff>
      <xdr:row>3</xdr:row>
      <xdr:rowOff>255645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006AD5D-3E07-4C57-B622-35860C49D4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420875" y="223404"/>
          <a:ext cx="1596944" cy="1472421"/>
        </a:xfrm>
        <a:prstGeom prst="rect">
          <a:avLst/>
        </a:prstGeom>
        <a:ln w="3175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10</xdr:col>
      <xdr:colOff>163466</xdr:colOff>
      <xdr:row>10</xdr:row>
      <xdr:rowOff>44822</xdr:rowOff>
    </xdr:from>
    <xdr:to>
      <xdr:col>12</xdr:col>
      <xdr:colOff>190501</xdr:colOff>
      <xdr:row>24</xdr:row>
      <xdr:rowOff>425823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2262A81-7AB8-4DE3-A757-2456E6C11D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2797426" y="5249282"/>
          <a:ext cx="1718675" cy="3726181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180975</xdr:colOff>
      <xdr:row>0</xdr:row>
      <xdr:rowOff>85725</xdr:rowOff>
    </xdr:from>
    <xdr:to>
      <xdr:col>1</xdr:col>
      <xdr:colOff>1624698</xdr:colOff>
      <xdr:row>3</xdr:row>
      <xdr:rowOff>287064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F1344C0-C479-4E25-8E7F-CA93BC9252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60" t="9673" r="10532" b="8115"/>
        <a:stretch>
          <a:fillRect/>
        </a:stretch>
      </xdr:blipFill>
      <xdr:spPr bwMode="auto">
        <a:xfrm>
          <a:off x="561975" y="85725"/>
          <a:ext cx="1443723" cy="164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2011300</xdr:colOff>
      <xdr:row>0</xdr:row>
      <xdr:rowOff>223404</xdr:rowOff>
    </xdr:from>
    <xdr:to>
      <xdr:col>1</xdr:col>
      <xdr:colOff>3608244</xdr:colOff>
      <xdr:row>3</xdr:row>
      <xdr:rowOff>261248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FA32FA8-B0F2-4514-BE3F-EB4CB78F8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392300" y="223404"/>
          <a:ext cx="1596944" cy="1478024"/>
        </a:xfrm>
        <a:prstGeom prst="rect">
          <a:avLst/>
        </a:prstGeom>
        <a:ln w="3175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8</xdr:col>
      <xdr:colOff>347703</xdr:colOff>
      <xdr:row>10</xdr:row>
      <xdr:rowOff>87977</xdr:rowOff>
    </xdr:from>
    <xdr:to>
      <xdr:col>13</xdr:col>
      <xdr:colOff>1314450</xdr:colOff>
      <xdr:row>20</xdr:row>
      <xdr:rowOff>392763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1FE39A1-4F74-4219-BA1B-DCF204D56C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1082378" y="5726777"/>
          <a:ext cx="5414922" cy="3162286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0</xdr:row>
      <xdr:rowOff>104775</xdr:rowOff>
    </xdr:from>
    <xdr:to>
      <xdr:col>1</xdr:col>
      <xdr:colOff>1634223</xdr:colOff>
      <xdr:row>3</xdr:row>
      <xdr:rowOff>306114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A67B224-17AE-4E19-927B-5E586666DC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60" t="9673" r="10532" b="8115"/>
        <a:stretch>
          <a:fillRect/>
        </a:stretch>
      </xdr:blipFill>
      <xdr:spPr bwMode="auto">
        <a:xfrm>
          <a:off x="571500" y="104775"/>
          <a:ext cx="1443723" cy="164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2020825</xdr:colOff>
      <xdr:row>0</xdr:row>
      <xdr:rowOff>242454</xdr:rowOff>
    </xdr:from>
    <xdr:to>
      <xdr:col>1</xdr:col>
      <xdr:colOff>3617769</xdr:colOff>
      <xdr:row>3</xdr:row>
      <xdr:rowOff>280298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9A6C876-42E4-4E45-8E76-E810B16535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401825" y="242454"/>
          <a:ext cx="1596944" cy="1478024"/>
        </a:xfrm>
        <a:prstGeom prst="rect">
          <a:avLst/>
        </a:prstGeom>
        <a:ln w="3175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8</xdr:col>
      <xdr:colOff>163287</xdr:colOff>
      <xdr:row>12</xdr:row>
      <xdr:rowOff>151879</xdr:rowOff>
    </xdr:from>
    <xdr:to>
      <xdr:col>13</xdr:col>
      <xdr:colOff>1605643</xdr:colOff>
      <xdr:row>21</xdr:row>
      <xdr:rowOff>139460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46CF1C4-84B7-4A8B-80F1-986C049E35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0892247" y="5844019"/>
          <a:ext cx="5884816" cy="1570636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8</xdr:col>
      <xdr:colOff>176895</xdr:colOff>
      <xdr:row>21</xdr:row>
      <xdr:rowOff>133290</xdr:rowOff>
    </xdr:from>
    <xdr:to>
      <xdr:col>11</xdr:col>
      <xdr:colOff>162826</xdr:colOff>
      <xdr:row>31</xdr:row>
      <xdr:rowOff>8164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8DBB6CD-0986-4930-865C-4F8F55D0F8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0905855" y="7646610"/>
          <a:ext cx="2736751" cy="1631284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11</xdr:col>
      <xdr:colOff>421823</xdr:colOff>
      <xdr:row>21</xdr:row>
      <xdr:rowOff>136072</xdr:rowOff>
    </xdr:from>
    <xdr:to>
      <xdr:col>13</xdr:col>
      <xdr:colOff>1559284</xdr:colOff>
      <xdr:row>31</xdr:row>
      <xdr:rowOff>21170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DC30BD68-FAB9-41C8-962F-BA7EF1EF40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3901603" y="7649392"/>
          <a:ext cx="2829101" cy="1641508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201706</xdr:colOff>
      <xdr:row>0</xdr:row>
      <xdr:rowOff>56029</xdr:rowOff>
    </xdr:from>
    <xdr:to>
      <xdr:col>1</xdr:col>
      <xdr:colOff>1645429</xdr:colOff>
      <xdr:row>3</xdr:row>
      <xdr:rowOff>251765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65FEEA5-A9C8-406C-9A74-A609BBBB0D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60" t="9673" r="10532" b="8115"/>
        <a:stretch>
          <a:fillRect/>
        </a:stretch>
      </xdr:blipFill>
      <xdr:spPr bwMode="auto">
        <a:xfrm>
          <a:off x="582706" y="56029"/>
          <a:ext cx="1443723" cy="16359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2032031</xdr:colOff>
      <xdr:row>0</xdr:row>
      <xdr:rowOff>193708</xdr:rowOff>
    </xdr:from>
    <xdr:to>
      <xdr:col>1</xdr:col>
      <xdr:colOff>3628975</xdr:colOff>
      <xdr:row>3</xdr:row>
      <xdr:rowOff>225949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F01AFC6-11A9-428F-9DB8-A199BA4D92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413031" y="193708"/>
          <a:ext cx="1596944" cy="1472421"/>
        </a:xfrm>
        <a:prstGeom prst="rect">
          <a:avLst/>
        </a:prstGeom>
        <a:ln w="3175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10</xdr:col>
      <xdr:colOff>557893</xdr:colOff>
      <xdr:row>11</xdr:row>
      <xdr:rowOff>5846</xdr:rowOff>
    </xdr:from>
    <xdr:to>
      <xdr:col>13</xdr:col>
      <xdr:colOff>1673679</xdr:colOff>
      <xdr:row>20</xdr:row>
      <xdr:rowOff>174683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0E9C6C2-2274-4AC2-93B4-D46EEF0536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3191853" y="5385566"/>
          <a:ext cx="3653246" cy="2066217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8</xdr:col>
      <xdr:colOff>81646</xdr:colOff>
      <xdr:row>11</xdr:row>
      <xdr:rowOff>4081</xdr:rowOff>
    </xdr:from>
    <xdr:to>
      <xdr:col>10</xdr:col>
      <xdr:colOff>519501</xdr:colOff>
      <xdr:row>26</xdr:row>
      <xdr:rowOff>122462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A4A06C4-6379-42AF-B0E8-9880BA0565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0810606" y="5383801"/>
          <a:ext cx="2342855" cy="311304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8</xdr:col>
      <xdr:colOff>81643</xdr:colOff>
      <xdr:row>27</xdr:row>
      <xdr:rowOff>68033</xdr:rowOff>
    </xdr:from>
    <xdr:to>
      <xdr:col>13</xdr:col>
      <xdr:colOff>1638121</xdr:colOff>
      <xdr:row>36</xdr:row>
      <xdr:rowOff>87082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D0EF3FD-3259-4544-912F-C2A2DD5033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0810603" y="8625293"/>
          <a:ext cx="5998938" cy="1748789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179294</xdr:colOff>
      <xdr:row>0</xdr:row>
      <xdr:rowOff>67235</xdr:rowOff>
    </xdr:from>
    <xdr:to>
      <xdr:col>1</xdr:col>
      <xdr:colOff>1623017</xdr:colOff>
      <xdr:row>3</xdr:row>
      <xdr:rowOff>257368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1C446B3-667F-4CA3-A1C6-2130564CCC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60" t="9673" r="10532" b="8115"/>
        <a:stretch>
          <a:fillRect/>
        </a:stretch>
      </xdr:blipFill>
      <xdr:spPr bwMode="auto">
        <a:xfrm>
          <a:off x="560294" y="67235"/>
          <a:ext cx="1443723" cy="1630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2009619</xdr:colOff>
      <xdr:row>0</xdr:row>
      <xdr:rowOff>204914</xdr:rowOff>
    </xdr:from>
    <xdr:to>
      <xdr:col>1</xdr:col>
      <xdr:colOff>3606563</xdr:colOff>
      <xdr:row>3</xdr:row>
      <xdr:rowOff>231552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ADCC2FF-E7F8-434D-9695-9221599605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390619" y="204914"/>
          <a:ext cx="1596944" cy="1466818"/>
        </a:xfrm>
        <a:prstGeom prst="rect">
          <a:avLst/>
        </a:prstGeom>
        <a:ln w="3175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8</xdr:col>
      <xdr:colOff>89646</xdr:colOff>
      <xdr:row>10</xdr:row>
      <xdr:rowOff>214682</xdr:rowOff>
    </xdr:from>
    <xdr:to>
      <xdr:col>13</xdr:col>
      <xdr:colOff>1647688</xdr:colOff>
      <xdr:row>28</xdr:row>
      <xdr:rowOff>156883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0705C35-37CA-4612-B51E-EE0FA1FE85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0818606" y="5358182"/>
          <a:ext cx="6000502" cy="362266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302559</xdr:colOff>
      <xdr:row>0</xdr:row>
      <xdr:rowOff>78441</xdr:rowOff>
    </xdr:from>
    <xdr:to>
      <xdr:col>1</xdr:col>
      <xdr:colOff>1746282</xdr:colOff>
      <xdr:row>3</xdr:row>
      <xdr:rowOff>262971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116CE5C-3C6B-4EC0-9E8A-C77CDB8BF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60" t="9673" r="10532" b="8115"/>
        <a:stretch>
          <a:fillRect/>
        </a:stretch>
      </xdr:blipFill>
      <xdr:spPr bwMode="auto">
        <a:xfrm>
          <a:off x="683559" y="78441"/>
          <a:ext cx="1443723" cy="1624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2132884</xdr:colOff>
      <xdr:row>0</xdr:row>
      <xdr:rowOff>216120</xdr:rowOff>
    </xdr:from>
    <xdr:to>
      <xdr:col>1</xdr:col>
      <xdr:colOff>3729828</xdr:colOff>
      <xdr:row>3</xdr:row>
      <xdr:rowOff>237155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385239C-9748-4480-A5AC-39458C091C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13884" y="216120"/>
          <a:ext cx="1596944" cy="1461215"/>
        </a:xfrm>
        <a:prstGeom prst="rect">
          <a:avLst/>
        </a:prstGeom>
        <a:ln w="3175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8</xdr:col>
      <xdr:colOff>347384</xdr:colOff>
      <xdr:row>10</xdr:row>
      <xdr:rowOff>179295</xdr:rowOff>
    </xdr:from>
    <xdr:to>
      <xdr:col>13</xdr:col>
      <xdr:colOff>1011311</xdr:colOff>
      <xdr:row>29</xdr:row>
      <xdr:rowOff>8083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A7688BF-E007-4D59-96D6-927EF6CA5E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1076344" y="5322795"/>
          <a:ext cx="5106387" cy="3814048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180975</xdr:colOff>
      <xdr:row>0</xdr:row>
      <xdr:rowOff>85725</xdr:rowOff>
    </xdr:from>
    <xdr:to>
      <xdr:col>1</xdr:col>
      <xdr:colOff>1624698</xdr:colOff>
      <xdr:row>3</xdr:row>
      <xdr:rowOff>275858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CF4D842-8C4B-4B82-BF17-32CAF7438D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60" t="9673" r="10532" b="8115"/>
        <a:stretch>
          <a:fillRect/>
        </a:stretch>
      </xdr:blipFill>
      <xdr:spPr bwMode="auto">
        <a:xfrm>
          <a:off x="561975" y="85725"/>
          <a:ext cx="1443723" cy="1630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2011300</xdr:colOff>
      <xdr:row>0</xdr:row>
      <xdr:rowOff>223404</xdr:rowOff>
    </xdr:from>
    <xdr:to>
      <xdr:col>1</xdr:col>
      <xdr:colOff>3608244</xdr:colOff>
      <xdr:row>3</xdr:row>
      <xdr:rowOff>250042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F067AE1-5D7E-405C-B6BB-9889EF66DE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392300" y="223404"/>
          <a:ext cx="1596944" cy="1466818"/>
        </a:xfrm>
        <a:prstGeom prst="rect">
          <a:avLst/>
        </a:prstGeom>
        <a:ln w="3175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8</xdr:col>
      <xdr:colOff>78442</xdr:colOff>
      <xdr:row>12</xdr:row>
      <xdr:rowOff>215868</xdr:rowOff>
    </xdr:from>
    <xdr:to>
      <xdr:col>13</xdr:col>
      <xdr:colOff>1635802</xdr:colOff>
      <xdr:row>22</xdr:row>
      <xdr:rowOff>112061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E295B29-5009-41BC-B285-1FADFF7FC8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0807402" y="5862288"/>
          <a:ext cx="5999820" cy="2128853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171450</xdr:colOff>
      <xdr:row>0</xdr:row>
      <xdr:rowOff>114300</xdr:rowOff>
    </xdr:from>
    <xdr:to>
      <xdr:col>1</xdr:col>
      <xdr:colOff>1615173</xdr:colOff>
      <xdr:row>3</xdr:row>
      <xdr:rowOff>304433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464BB38-82D0-41B8-8BC1-6BF450CF83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60" t="9673" r="10532" b="8115"/>
        <a:stretch>
          <a:fillRect/>
        </a:stretch>
      </xdr:blipFill>
      <xdr:spPr bwMode="auto">
        <a:xfrm>
          <a:off x="552450" y="114300"/>
          <a:ext cx="1443723" cy="1630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2001775</xdr:colOff>
      <xdr:row>0</xdr:row>
      <xdr:rowOff>251979</xdr:rowOff>
    </xdr:from>
    <xdr:to>
      <xdr:col>1</xdr:col>
      <xdr:colOff>3598719</xdr:colOff>
      <xdr:row>3</xdr:row>
      <xdr:rowOff>278617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240B2D7-4D95-4594-AEB3-4C9E0E7B4F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382775" y="251979"/>
          <a:ext cx="1596944" cy="1466818"/>
        </a:xfrm>
        <a:prstGeom prst="rect">
          <a:avLst/>
        </a:prstGeom>
        <a:ln w="3175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8</xdr:col>
      <xdr:colOff>112058</xdr:colOff>
      <xdr:row>12</xdr:row>
      <xdr:rowOff>112059</xdr:rowOff>
    </xdr:from>
    <xdr:to>
      <xdr:col>13</xdr:col>
      <xdr:colOff>1666216</xdr:colOff>
      <xdr:row>22</xdr:row>
      <xdr:rowOff>71486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8A28383-9A8A-449B-A963-61BB42AE3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0841018" y="5758479"/>
          <a:ext cx="5996618" cy="2192087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228600</xdr:colOff>
      <xdr:row>0</xdr:row>
      <xdr:rowOff>114300</xdr:rowOff>
    </xdr:from>
    <xdr:to>
      <xdr:col>1</xdr:col>
      <xdr:colOff>1672323</xdr:colOff>
      <xdr:row>3</xdr:row>
      <xdr:rowOff>310036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DD98596-BF42-4E02-A181-4D84FB94B1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60" t="9673" r="10532" b="8115"/>
        <a:stretch>
          <a:fillRect/>
        </a:stretch>
      </xdr:blipFill>
      <xdr:spPr bwMode="auto">
        <a:xfrm>
          <a:off x="609600" y="114300"/>
          <a:ext cx="1443723" cy="16359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2058925</xdr:colOff>
      <xdr:row>0</xdr:row>
      <xdr:rowOff>251979</xdr:rowOff>
    </xdr:from>
    <xdr:to>
      <xdr:col>1</xdr:col>
      <xdr:colOff>3655869</xdr:colOff>
      <xdr:row>3</xdr:row>
      <xdr:rowOff>284220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2D0E8BB-4D8F-4FE4-96FD-70AD921C92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439925" y="251979"/>
          <a:ext cx="1596944" cy="1472421"/>
        </a:xfrm>
        <a:prstGeom prst="rect">
          <a:avLst/>
        </a:prstGeom>
        <a:ln w="3175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8</xdr:col>
      <xdr:colOff>515470</xdr:colOff>
      <xdr:row>10</xdr:row>
      <xdr:rowOff>53836</xdr:rowOff>
    </xdr:from>
    <xdr:to>
      <xdr:col>13</xdr:col>
      <xdr:colOff>1086971</xdr:colOff>
      <xdr:row>24</xdr:row>
      <xdr:rowOff>398389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AE9E63A-5F9B-4502-923A-6BF2EC2203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1244430" y="5258296"/>
          <a:ext cx="5013961" cy="3461133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161925</xdr:colOff>
      <xdr:row>0</xdr:row>
      <xdr:rowOff>85725</xdr:rowOff>
    </xdr:from>
    <xdr:to>
      <xdr:col>1</xdr:col>
      <xdr:colOff>1605648</xdr:colOff>
      <xdr:row>3</xdr:row>
      <xdr:rowOff>281461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10A7FC6-E0BB-45FA-B88A-FA61F5535B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60" t="9673" r="10532" b="8115"/>
        <a:stretch>
          <a:fillRect/>
        </a:stretch>
      </xdr:blipFill>
      <xdr:spPr bwMode="auto">
        <a:xfrm>
          <a:off x="542925" y="85725"/>
          <a:ext cx="1443723" cy="16359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1992250</xdr:colOff>
      <xdr:row>0</xdr:row>
      <xdr:rowOff>223404</xdr:rowOff>
    </xdr:from>
    <xdr:to>
      <xdr:col>1</xdr:col>
      <xdr:colOff>3589194</xdr:colOff>
      <xdr:row>3</xdr:row>
      <xdr:rowOff>255645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C1D60E0-CC6A-4BC6-A0A0-ED93A67200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373250" y="223404"/>
          <a:ext cx="1596944" cy="1472421"/>
        </a:xfrm>
        <a:prstGeom prst="rect">
          <a:avLst/>
        </a:prstGeom>
        <a:ln w="3175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8</xdr:col>
      <xdr:colOff>661148</xdr:colOff>
      <xdr:row>10</xdr:row>
      <xdr:rowOff>66236</xdr:rowOff>
    </xdr:from>
    <xdr:to>
      <xdr:col>13</xdr:col>
      <xdr:colOff>1109383</xdr:colOff>
      <xdr:row>24</xdr:row>
      <xdr:rowOff>414191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2260AB6-C8D1-49CA-8433-122D86FF31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1390108" y="5270696"/>
          <a:ext cx="4890695" cy="3464535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161925</xdr:colOff>
      <xdr:row>0</xdr:row>
      <xdr:rowOff>85725</xdr:rowOff>
    </xdr:from>
    <xdr:to>
      <xdr:col>1</xdr:col>
      <xdr:colOff>1605648</xdr:colOff>
      <xdr:row>3</xdr:row>
      <xdr:rowOff>281461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F126DBD-6C7A-48BD-AAAF-18742D57C6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60" t="9673" r="10532" b="8115"/>
        <a:stretch>
          <a:fillRect/>
        </a:stretch>
      </xdr:blipFill>
      <xdr:spPr bwMode="auto">
        <a:xfrm>
          <a:off x="542925" y="85725"/>
          <a:ext cx="1443723" cy="16359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1992250</xdr:colOff>
      <xdr:row>0</xdr:row>
      <xdr:rowOff>223404</xdr:rowOff>
    </xdr:from>
    <xdr:to>
      <xdr:col>1</xdr:col>
      <xdr:colOff>3589194</xdr:colOff>
      <xdr:row>3</xdr:row>
      <xdr:rowOff>255645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592825A-C699-45E3-94CA-7EFA622F8B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373250" y="223404"/>
          <a:ext cx="1596944" cy="1472421"/>
        </a:xfrm>
        <a:prstGeom prst="rect">
          <a:avLst/>
        </a:prstGeom>
        <a:ln w="3175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8</xdr:col>
      <xdr:colOff>200025</xdr:colOff>
      <xdr:row>10</xdr:row>
      <xdr:rowOff>485774</xdr:rowOff>
    </xdr:from>
    <xdr:to>
      <xdr:col>13</xdr:col>
      <xdr:colOff>1570497</xdr:colOff>
      <xdr:row>19</xdr:row>
      <xdr:rowOff>149926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F9D8D2F-3333-474B-8BEA-94375A101E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0934700" y="5695949"/>
          <a:ext cx="5818647" cy="2112077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>
    <xdr:from>
      <xdr:col>8</xdr:col>
      <xdr:colOff>771525</xdr:colOff>
      <xdr:row>13</xdr:row>
      <xdr:rowOff>123825</xdr:rowOff>
    </xdr:from>
    <xdr:to>
      <xdr:col>9</xdr:col>
      <xdr:colOff>533400</xdr:colOff>
      <xdr:row>18</xdr:row>
      <xdr:rowOff>161925</xdr:rowOff>
    </xdr:to>
    <xdr:sp macro="" textlink="">
      <xdr:nvSpPr>
        <xdr:cNvPr id="6" name="Elipse 5">
          <a:extLst>
            <a:ext uri="{FF2B5EF4-FFF2-40B4-BE49-F238E27FC236}">
              <a16:creationId xmlns:a16="http://schemas.microsoft.com/office/drawing/2014/main" id="{361330A1-64D6-4BBA-8A26-CA543F266607}"/>
            </a:ext>
          </a:extLst>
        </xdr:cNvPr>
        <xdr:cNvSpPr/>
      </xdr:nvSpPr>
      <xdr:spPr>
        <a:xfrm>
          <a:off x="11506200" y="6438900"/>
          <a:ext cx="819150" cy="11620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12</xdr:col>
      <xdr:colOff>704850</xdr:colOff>
      <xdr:row>13</xdr:row>
      <xdr:rowOff>190500</xdr:rowOff>
    </xdr:from>
    <xdr:to>
      <xdr:col>13</xdr:col>
      <xdr:colOff>676275</xdr:colOff>
      <xdr:row>19</xdr:row>
      <xdr:rowOff>9525</xdr:rowOff>
    </xdr:to>
    <xdr:sp macro="" textlink="">
      <xdr:nvSpPr>
        <xdr:cNvPr id="7" name="Elipse 6">
          <a:extLst>
            <a:ext uri="{FF2B5EF4-FFF2-40B4-BE49-F238E27FC236}">
              <a16:creationId xmlns:a16="http://schemas.microsoft.com/office/drawing/2014/main" id="{3174F9B6-7511-48FB-89E1-28F3C0E4C1B0}"/>
            </a:ext>
          </a:extLst>
        </xdr:cNvPr>
        <xdr:cNvSpPr/>
      </xdr:nvSpPr>
      <xdr:spPr>
        <a:xfrm>
          <a:off x="15039975" y="6505575"/>
          <a:ext cx="819150" cy="11620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161925</xdr:colOff>
      <xdr:row>0</xdr:row>
      <xdr:rowOff>85725</xdr:rowOff>
    </xdr:from>
    <xdr:to>
      <xdr:col>1</xdr:col>
      <xdr:colOff>1605648</xdr:colOff>
      <xdr:row>3</xdr:row>
      <xdr:rowOff>281461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825F926-1FB8-4C42-B62E-A3CAB85E99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60" t="9673" r="10532" b="8115"/>
        <a:stretch>
          <a:fillRect/>
        </a:stretch>
      </xdr:blipFill>
      <xdr:spPr bwMode="auto">
        <a:xfrm>
          <a:off x="542925" y="85725"/>
          <a:ext cx="1443723" cy="16359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1992250</xdr:colOff>
      <xdr:row>0</xdr:row>
      <xdr:rowOff>223404</xdr:rowOff>
    </xdr:from>
    <xdr:to>
      <xdr:col>1</xdr:col>
      <xdr:colOff>3589194</xdr:colOff>
      <xdr:row>3</xdr:row>
      <xdr:rowOff>255645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9BB6942-AD3B-4822-8E6F-98F4FD378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373250" y="223404"/>
          <a:ext cx="1596944" cy="1472421"/>
        </a:xfrm>
        <a:prstGeom prst="rect">
          <a:avLst/>
        </a:prstGeom>
        <a:ln w="3175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8</xdr:col>
      <xdr:colOff>200025</xdr:colOff>
      <xdr:row>10</xdr:row>
      <xdr:rowOff>485774</xdr:rowOff>
    </xdr:from>
    <xdr:to>
      <xdr:col>13</xdr:col>
      <xdr:colOff>1570497</xdr:colOff>
      <xdr:row>20</xdr:row>
      <xdr:rowOff>111826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D0C69F1-1266-4B99-8CDA-19620DC3FB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0928985" y="5690234"/>
          <a:ext cx="5812932" cy="2117792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>
    <xdr:from>
      <xdr:col>8</xdr:col>
      <xdr:colOff>771525</xdr:colOff>
      <xdr:row>14</xdr:row>
      <xdr:rowOff>123825</xdr:rowOff>
    </xdr:from>
    <xdr:to>
      <xdr:col>9</xdr:col>
      <xdr:colOff>533400</xdr:colOff>
      <xdr:row>19</xdr:row>
      <xdr:rowOff>161925</xdr:rowOff>
    </xdr:to>
    <xdr:sp macro="" textlink="">
      <xdr:nvSpPr>
        <xdr:cNvPr id="5" name="Elipse 4">
          <a:extLst>
            <a:ext uri="{FF2B5EF4-FFF2-40B4-BE49-F238E27FC236}">
              <a16:creationId xmlns:a16="http://schemas.microsoft.com/office/drawing/2014/main" id="{65A94507-E21D-4CC2-A3E3-C32C275777D1}"/>
            </a:ext>
          </a:extLst>
        </xdr:cNvPr>
        <xdr:cNvSpPr/>
      </xdr:nvSpPr>
      <xdr:spPr>
        <a:xfrm>
          <a:off x="11500485" y="6433185"/>
          <a:ext cx="821055" cy="1165860"/>
        </a:xfrm>
        <a:prstGeom prst="ellipse">
          <a:avLst/>
        </a:prstGeom>
        <a:noFill/>
        <a:ln>
          <a:solidFill>
            <a:schemeClr val="accent5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12</xdr:col>
      <xdr:colOff>704850</xdr:colOff>
      <xdr:row>14</xdr:row>
      <xdr:rowOff>142875</xdr:rowOff>
    </xdr:from>
    <xdr:to>
      <xdr:col>13</xdr:col>
      <xdr:colOff>676275</xdr:colOff>
      <xdr:row>19</xdr:row>
      <xdr:rowOff>180975</xdr:rowOff>
    </xdr:to>
    <xdr:sp macro="" textlink="">
      <xdr:nvSpPr>
        <xdr:cNvPr id="6" name="Elipse 5">
          <a:extLst>
            <a:ext uri="{FF2B5EF4-FFF2-40B4-BE49-F238E27FC236}">
              <a16:creationId xmlns:a16="http://schemas.microsoft.com/office/drawing/2014/main" id="{57C25F3E-31E1-4CA1-88BB-DEC94C59B93B}"/>
            </a:ext>
          </a:extLst>
        </xdr:cNvPr>
        <xdr:cNvSpPr/>
      </xdr:nvSpPr>
      <xdr:spPr>
        <a:xfrm>
          <a:off x="15039975" y="6391275"/>
          <a:ext cx="819150" cy="1162050"/>
        </a:xfrm>
        <a:prstGeom prst="ellipse">
          <a:avLst/>
        </a:prstGeom>
        <a:noFill/>
        <a:ln>
          <a:solidFill>
            <a:schemeClr val="accent5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1\bk%20diego\Documents%20and%20Settings\Arq.%20Carlos%20Cuellar\Mis%20documentos\ARQ.%20CARLOS%20(TOP%20SECRET)\CANTIDADES%20PROYECTO%2046%20AJUSTAD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ING%202016-2019\12.1%20ajustes%20cubierta%20la%20loma%20abril%202019\8%20cantidades%20de%20obra%20polideportivo%20autoportante%20la%20loma%20(1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ING\DING%202024\04%20OPORAPA%202024\12%20PROYECTO%20POLIDEPORTIVO%20EL%20CARMEN\9%20pres%20poli%20el%20carme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CARPETAS/OPORAPA/DOCUMENTOS%20ESCRITORIO/2026/CUBIERTA%20CARMEN/PLIEGO%20TIPO%20%20CUBIERTA/DT%20-%20Licitacion%20-%20Version%202/Formulario%201%20-%20Formulario%20de%20Presupuesto%20Oficial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OneDrive%20-%20Instituto%20Colombiano%20de%20Bienestar%20Familiar/Escritorio/CUBIERTA%20INDERHUILA/APUS_Cubierta_Inderhuila_Oporap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LAS"/>
      <sheetName val="BATERIA SANITARIA"/>
      <sheetName val="Hoja1"/>
      <sheetName val="plantas materiales"/>
      <sheetName val="CRONOGRAMA DE INVERSION "/>
      <sheetName val="CANTIDADES OBRA"/>
      <sheetName val="PRESUPUESTO PAV. RIG. URBANO"/>
      <sheetName val="TRAZADO, LOCALIZACION "/>
      <sheetName val="1.2 CAJEO MECÁNICO"/>
      <sheetName val="2.1 TRANSP. DISPOSICIÓN"/>
      <sheetName val="2.2 TRANSP. SUB-BASE"/>
      <sheetName val="3.1 MEJOR. SUBRASANTE"/>
      <sheetName val="3.1 SUB-BASE"/>
      <sheetName val="3.2 PAVI. HIDRAULICO 3500 PSI"/>
      <sheetName val="3.3 BORDILLO DE CONCRETO"/>
      <sheetName val="4.1 SEÑAL VERTICAL DE TRANSITO"/>
    </sheetNames>
    <sheetDataSet>
      <sheetData sheetId="0">
        <row r="8">
          <cell r="P8" t="str">
            <v>AULAS</v>
          </cell>
        </row>
        <row r="9">
          <cell r="P9" t="str">
            <v>BATERIA SANITARIA</v>
          </cell>
        </row>
        <row r="10">
          <cell r="P10" t="str">
            <v>DOTACIÓN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IDADES OBRA"/>
      <sheetName val="PRESU BALANCE"/>
      <sheetName val="Hoja2"/>
    </sheetNames>
    <sheetDataSet>
      <sheetData sheetId="0"/>
      <sheetData sheetId="1">
        <row r="21">
          <cell r="I21">
            <v>29582697</v>
          </cell>
        </row>
      </sheetData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IDADES OBRA"/>
      <sheetName val="PRESUPUESTO MGA ARREGLADA"/>
      <sheetName val="PRESUPUESTO MGA"/>
      <sheetName val="PRESUPUESTO GENERAL"/>
      <sheetName val="CRONOGRAMA DE INVERSION"/>
      <sheetName val="A. P .U"/>
      <sheetName val="presupuesto ajustado"/>
      <sheetName val="CRONOGRAMA DE FLUJO"/>
      <sheetName val="1.1"/>
      <sheetName val="1.2"/>
      <sheetName val="1.3"/>
      <sheetName val="1.4"/>
      <sheetName val="1,5"/>
      <sheetName val="1.5"/>
      <sheetName val="1.6"/>
      <sheetName val="1.7"/>
      <sheetName val="2.1"/>
      <sheetName val="2.2"/>
      <sheetName val="2.3"/>
      <sheetName val="2,4"/>
      <sheetName val="2.5"/>
      <sheetName val="2.6"/>
      <sheetName val="2,6"/>
      <sheetName val="2.7"/>
      <sheetName val="2,8"/>
      <sheetName val="2,9"/>
      <sheetName val="2,10"/>
      <sheetName val="2,11"/>
      <sheetName val="2,12"/>
      <sheetName val="2.11"/>
      <sheetName val="3.1"/>
      <sheetName val="3,2"/>
      <sheetName val="3,3"/>
      <sheetName val="3,4"/>
      <sheetName val="Hoja9"/>
      <sheetName val="Hoja8"/>
      <sheetName val="Hoja7"/>
      <sheetName val="4.1"/>
      <sheetName val="4.2"/>
      <sheetName val="4.3"/>
      <sheetName val="4.4"/>
      <sheetName val="4.5"/>
      <sheetName val="3,5"/>
      <sheetName val="3.5"/>
      <sheetName val="4.1,1"/>
      <sheetName val="4,1,2"/>
      <sheetName val="4,1,3"/>
      <sheetName val="4,1,4"/>
      <sheetName val="4,1,5"/>
      <sheetName val="4,1,6"/>
      <sheetName val="4,2,1"/>
      <sheetName val="4,2,2"/>
      <sheetName val="4,2,3"/>
      <sheetName val="4,2,4"/>
      <sheetName val="4,2,5"/>
      <sheetName val="4,2,6"/>
      <sheetName val="4,2,7"/>
      <sheetName val="4,2,8"/>
      <sheetName val="4,3,1"/>
      <sheetName val="4,4,1"/>
      <sheetName val="4,4,2"/>
      <sheetName val="5,1"/>
      <sheetName val="5.1"/>
      <sheetName val="5,2"/>
      <sheetName val="5,3"/>
      <sheetName val="5,4"/>
      <sheetName val="Hoja1"/>
      <sheetName val="Hoja2"/>
    </sheetNames>
    <sheetDataSet>
      <sheetData sheetId="0"/>
      <sheetData sheetId="1"/>
      <sheetData sheetId="2"/>
      <sheetData sheetId="3">
        <row r="10">
          <cell r="B10" t="str">
            <v>Localización y replanteo</v>
          </cell>
        </row>
        <row r="35">
          <cell r="B35" t="str">
            <v>CONSTRUCCIÓN DE ILUMINACIÓN POLIDEPORTIVO</v>
          </cell>
        </row>
        <row r="36">
          <cell r="B36" t="str">
            <v>ACOMETIDAS Y ALIMENTADORES EN BAJA TENSION</v>
          </cell>
        </row>
        <row r="60">
          <cell r="B60" t="str">
            <v>Pintura antideslizante resistente al trafico peatonal y deportivo</v>
          </cell>
        </row>
        <row r="74">
          <cell r="B74" t="str">
            <v>JOSÉ DAVID VARGAS ARIAS</v>
          </cell>
        </row>
        <row r="76">
          <cell r="B76" t="str">
            <v>MAT. 091037-0665548 CND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(Entidad)"/>
      <sheetName val="PROPUESTA ECONOMICA(Proponente)"/>
      <sheetName val="INDICAR CÓDIGO DEL ITEM DE PAGO"/>
    </sheetNames>
    <sheetDataSet>
      <sheetData sheetId="0">
        <row r="17">
          <cell r="K17">
            <v>66745310.68</v>
          </cell>
        </row>
        <row r="30">
          <cell r="K30">
            <v>300736152.25000006</v>
          </cell>
        </row>
        <row r="37">
          <cell r="K37">
            <v>320281927.36199987</v>
          </cell>
        </row>
        <row r="60">
          <cell r="K60">
            <v>56283566</v>
          </cell>
        </row>
        <row r="68">
          <cell r="K68">
            <v>35461978.707999997</v>
          </cell>
        </row>
      </sheetData>
      <sheetData sheetId="1" refreshError="1"/>
      <sheetData sheetId="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VENTORIA"/>
      <sheetName val="A.I.U."/>
      <sheetName val="INSUMOS"/>
      <sheetName val="Prestaciones"/>
      <sheetName val="F.M."/>
      <sheetName val="BASICOS"/>
      <sheetName val="Mano de obra - Cargos"/>
      <sheetName val="Mem El Carmen"/>
      <sheetName val="Presupuesto"/>
      <sheetName val="1.1"/>
      <sheetName val="1.2"/>
      <sheetName val="1.3"/>
      <sheetName val="1.4"/>
      <sheetName val="1.5"/>
      <sheetName val="1.6"/>
      <sheetName val="1.7"/>
      <sheetName val="1.8"/>
      <sheetName val="2.1"/>
      <sheetName val="2.2"/>
      <sheetName val="2.3"/>
      <sheetName val="2.4"/>
      <sheetName val="2.5"/>
      <sheetName val="2.6"/>
      <sheetName val="2.7"/>
      <sheetName val="2.8"/>
      <sheetName val="2.9"/>
      <sheetName val="2.10"/>
      <sheetName val="2.11"/>
      <sheetName val="3.1"/>
      <sheetName val="3.2"/>
      <sheetName val="3.3"/>
      <sheetName val="3.4"/>
      <sheetName val="3.5"/>
      <sheetName val="4.1.1"/>
      <sheetName val="4.1.2"/>
      <sheetName val="4.1.3"/>
      <sheetName val="4.1.4"/>
      <sheetName val="4.1.5"/>
      <sheetName val="4.1.6"/>
      <sheetName val="4.2.1"/>
      <sheetName val="4.2.2"/>
      <sheetName val="4.2.3"/>
      <sheetName val="4.2.4"/>
      <sheetName val="4.2.5"/>
      <sheetName val="4.2.6"/>
      <sheetName val="4.2.7"/>
      <sheetName val="4.2.8"/>
      <sheetName val="4.3.1"/>
      <sheetName val="4.4.1"/>
      <sheetName val="4.4.2"/>
      <sheetName val="5.1"/>
      <sheetName val="5.2"/>
      <sheetName val="5.3"/>
      <sheetName val="5.4"/>
      <sheetName val="5.5"/>
    </sheetNames>
    <sheetDataSet>
      <sheetData sheetId="0"/>
      <sheetData sheetId="1"/>
      <sheetData sheetId="2"/>
      <sheetData sheetId="3"/>
      <sheetData sheetId="4"/>
      <sheetData sheetId="5"/>
      <sheetData sheetId="6">
        <row r="95">
          <cell r="C95" t="str">
            <v>CUADRILLA TIPO III - (1 Of + 2 Ay)</v>
          </cell>
        </row>
        <row r="102">
          <cell r="F102">
            <v>189800</v>
          </cell>
          <cell r="J102">
            <v>351130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9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09708-EC12-45FC-BD98-211E95478B8F}">
  <sheetPr>
    <tabColor rgb="FF00B050"/>
    <pageSetUpPr fitToPage="1"/>
  </sheetPr>
  <dimension ref="A1:I57"/>
  <sheetViews>
    <sheetView view="pageBreakPreview" topLeftCell="B2" zoomScale="99" zoomScaleNormal="130" zoomScaleSheetLayoutView="99" workbookViewId="0">
      <selection activeCell="A2" sqref="A2:G2"/>
    </sheetView>
  </sheetViews>
  <sheetFormatPr baseColWidth="10" defaultColWidth="12.6640625" defaultRowHeight="13.2"/>
  <cols>
    <col min="1" max="1" width="3.6640625" style="64" hidden="1" customWidth="1"/>
    <col min="2" max="3" width="14.33203125" style="63" customWidth="1"/>
    <col min="4" max="4" width="59.44140625" style="64" customWidth="1"/>
    <col min="5" max="5" width="17.33203125" style="64" customWidth="1"/>
    <col min="6" max="6" width="28" style="64" customWidth="1"/>
    <col min="7" max="256" width="12.6640625" style="64"/>
    <col min="257" max="257" width="3.6640625" style="64" customWidth="1"/>
    <col min="258" max="258" width="8" style="64" customWidth="1"/>
    <col min="259" max="259" width="8.6640625" style="64" customWidth="1"/>
    <col min="260" max="260" width="69" style="64" customWidth="1"/>
    <col min="261" max="261" width="12.6640625" style="64"/>
    <col min="262" max="262" width="11.77734375" style="64" customWidth="1"/>
    <col min="263" max="512" width="12.6640625" style="64"/>
    <col min="513" max="513" width="3.6640625" style="64" customWidth="1"/>
    <col min="514" max="514" width="8" style="64" customWidth="1"/>
    <col min="515" max="515" width="8.6640625" style="64" customWidth="1"/>
    <col min="516" max="516" width="69" style="64" customWidth="1"/>
    <col min="517" max="517" width="12.6640625" style="64"/>
    <col min="518" max="518" width="11.77734375" style="64" customWidth="1"/>
    <col min="519" max="768" width="12.6640625" style="64"/>
    <col min="769" max="769" width="3.6640625" style="64" customWidth="1"/>
    <col min="770" max="770" width="8" style="64" customWidth="1"/>
    <col min="771" max="771" width="8.6640625" style="64" customWidth="1"/>
    <col min="772" max="772" width="69" style="64" customWidth="1"/>
    <col min="773" max="773" width="12.6640625" style="64"/>
    <col min="774" max="774" width="11.77734375" style="64" customWidth="1"/>
    <col min="775" max="1024" width="12.6640625" style="64"/>
    <col min="1025" max="1025" width="3.6640625" style="64" customWidth="1"/>
    <col min="1026" max="1026" width="8" style="64" customWidth="1"/>
    <col min="1027" max="1027" width="8.6640625" style="64" customWidth="1"/>
    <col min="1028" max="1028" width="69" style="64" customWidth="1"/>
    <col min="1029" max="1029" width="12.6640625" style="64"/>
    <col min="1030" max="1030" width="11.77734375" style="64" customWidth="1"/>
    <col min="1031" max="1280" width="12.6640625" style="64"/>
    <col min="1281" max="1281" width="3.6640625" style="64" customWidth="1"/>
    <col min="1282" max="1282" width="8" style="64" customWidth="1"/>
    <col min="1283" max="1283" width="8.6640625" style="64" customWidth="1"/>
    <col min="1284" max="1284" width="69" style="64" customWidth="1"/>
    <col min="1285" max="1285" width="12.6640625" style="64"/>
    <col min="1286" max="1286" width="11.77734375" style="64" customWidth="1"/>
    <col min="1287" max="1536" width="12.6640625" style="64"/>
    <col min="1537" max="1537" width="3.6640625" style="64" customWidth="1"/>
    <col min="1538" max="1538" width="8" style="64" customWidth="1"/>
    <col min="1539" max="1539" width="8.6640625" style="64" customWidth="1"/>
    <col min="1540" max="1540" width="69" style="64" customWidth="1"/>
    <col min="1541" max="1541" width="12.6640625" style="64"/>
    <col min="1542" max="1542" width="11.77734375" style="64" customWidth="1"/>
    <col min="1543" max="1792" width="12.6640625" style="64"/>
    <col min="1793" max="1793" width="3.6640625" style="64" customWidth="1"/>
    <col min="1794" max="1794" width="8" style="64" customWidth="1"/>
    <col min="1795" max="1795" width="8.6640625" style="64" customWidth="1"/>
    <col min="1796" max="1796" width="69" style="64" customWidth="1"/>
    <col min="1797" max="1797" width="12.6640625" style="64"/>
    <col min="1798" max="1798" width="11.77734375" style="64" customWidth="1"/>
    <col min="1799" max="2048" width="12.6640625" style="64"/>
    <col min="2049" max="2049" width="3.6640625" style="64" customWidth="1"/>
    <col min="2050" max="2050" width="8" style="64" customWidth="1"/>
    <col min="2051" max="2051" width="8.6640625" style="64" customWidth="1"/>
    <col min="2052" max="2052" width="69" style="64" customWidth="1"/>
    <col min="2053" max="2053" width="12.6640625" style="64"/>
    <col min="2054" max="2054" width="11.77734375" style="64" customWidth="1"/>
    <col min="2055" max="2304" width="12.6640625" style="64"/>
    <col min="2305" max="2305" width="3.6640625" style="64" customWidth="1"/>
    <col min="2306" max="2306" width="8" style="64" customWidth="1"/>
    <col min="2307" max="2307" width="8.6640625" style="64" customWidth="1"/>
    <col min="2308" max="2308" width="69" style="64" customWidth="1"/>
    <col min="2309" max="2309" width="12.6640625" style="64"/>
    <col min="2310" max="2310" width="11.77734375" style="64" customWidth="1"/>
    <col min="2311" max="2560" width="12.6640625" style="64"/>
    <col min="2561" max="2561" width="3.6640625" style="64" customWidth="1"/>
    <col min="2562" max="2562" width="8" style="64" customWidth="1"/>
    <col min="2563" max="2563" width="8.6640625" style="64" customWidth="1"/>
    <col min="2564" max="2564" width="69" style="64" customWidth="1"/>
    <col min="2565" max="2565" width="12.6640625" style="64"/>
    <col min="2566" max="2566" width="11.77734375" style="64" customWidth="1"/>
    <col min="2567" max="2816" width="12.6640625" style="64"/>
    <col min="2817" max="2817" width="3.6640625" style="64" customWidth="1"/>
    <col min="2818" max="2818" width="8" style="64" customWidth="1"/>
    <col min="2819" max="2819" width="8.6640625" style="64" customWidth="1"/>
    <col min="2820" max="2820" width="69" style="64" customWidth="1"/>
    <col min="2821" max="2821" width="12.6640625" style="64"/>
    <col min="2822" max="2822" width="11.77734375" style="64" customWidth="1"/>
    <col min="2823" max="3072" width="12.6640625" style="64"/>
    <col min="3073" max="3073" width="3.6640625" style="64" customWidth="1"/>
    <col min="3074" max="3074" width="8" style="64" customWidth="1"/>
    <col min="3075" max="3075" width="8.6640625" style="64" customWidth="1"/>
    <col min="3076" max="3076" width="69" style="64" customWidth="1"/>
    <col min="3077" max="3077" width="12.6640625" style="64"/>
    <col min="3078" max="3078" width="11.77734375" style="64" customWidth="1"/>
    <col min="3079" max="3328" width="12.6640625" style="64"/>
    <col min="3329" max="3329" width="3.6640625" style="64" customWidth="1"/>
    <col min="3330" max="3330" width="8" style="64" customWidth="1"/>
    <col min="3331" max="3331" width="8.6640625" style="64" customWidth="1"/>
    <col min="3332" max="3332" width="69" style="64" customWidth="1"/>
    <col min="3333" max="3333" width="12.6640625" style="64"/>
    <col min="3334" max="3334" width="11.77734375" style="64" customWidth="1"/>
    <col min="3335" max="3584" width="12.6640625" style="64"/>
    <col min="3585" max="3585" width="3.6640625" style="64" customWidth="1"/>
    <col min="3586" max="3586" width="8" style="64" customWidth="1"/>
    <col min="3587" max="3587" width="8.6640625" style="64" customWidth="1"/>
    <col min="3588" max="3588" width="69" style="64" customWidth="1"/>
    <col min="3589" max="3589" width="12.6640625" style="64"/>
    <col min="3590" max="3590" width="11.77734375" style="64" customWidth="1"/>
    <col min="3591" max="3840" width="12.6640625" style="64"/>
    <col min="3841" max="3841" width="3.6640625" style="64" customWidth="1"/>
    <col min="3842" max="3842" width="8" style="64" customWidth="1"/>
    <col min="3843" max="3843" width="8.6640625" style="64" customWidth="1"/>
    <col min="3844" max="3844" width="69" style="64" customWidth="1"/>
    <col min="3845" max="3845" width="12.6640625" style="64"/>
    <col min="3846" max="3846" width="11.77734375" style="64" customWidth="1"/>
    <col min="3847" max="4096" width="12.6640625" style="64"/>
    <col min="4097" max="4097" width="3.6640625" style="64" customWidth="1"/>
    <col min="4098" max="4098" width="8" style="64" customWidth="1"/>
    <col min="4099" max="4099" width="8.6640625" style="64" customWidth="1"/>
    <col min="4100" max="4100" width="69" style="64" customWidth="1"/>
    <col min="4101" max="4101" width="12.6640625" style="64"/>
    <col min="4102" max="4102" width="11.77734375" style="64" customWidth="1"/>
    <col min="4103" max="4352" width="12.6640625" style="64"/>
    <col min="4353" max="4353" width="3.6640625" style="64" customWidth="1"/>
    <col min="4354" max="4354" width="8" style="64" customWidth="1"/>
    <col min="4355" max="4355" width="8.6640625" style="64" customWidth="1"/>
    <col min="4356" max="4356" width="69" style="64" customWidth="1"/>
    <col min="4357" max="4357" width="12.6640625" style="64"/>
    <col min="4358" max="4358" width="11.77734375" style="64" customWidth="1"/>
    <col min="4359" max="4608" width="12.6640625" style="64"/>
    <col min="4609" max="4609" width="3.6640625" style="64" customWidth="1"/>
    <col min="4610" max="4610" width="8" style="64" customWidth="1"/>
    <col min="4611" max="4611" width="8.6640625" style="64" customWidth="1"/>
    <col min="4612" max="4612" width="69" style="64" customWidth="1"/>
    <col min="4613" max="4613" width="12.6640625" style="64"/>
    <col min="4614" max="4614" width="11.77734375" style="64" customWidth="1"/>
    <col min="4615" max="4864" width="12.6640625" style="64"/>
    <col min="4865" max="4865" width="3.6640625" style="64" customWidth="1"/>
    <col min="4866" max="4866" width="8" style="64" customWidth="1"/>
    <col min="4867" max="4867" width="8.6640625" style="64" customWidth="1"/>
    <col min="4868" max="4868" width="69" style="64" customWidth="1"/>
    <col min="4869" max="4869" width="12.6640625" style="64"/>
    <col min="4870" max="4870" width="11.77734375" style="64" customWidth="1"/>
    <col min="4871" max="5120" width="12.6640625" style="64"/>
    <col min="5121" max="5121" width="3.6640625" style="64" customWidth="1"/>
    <col min="5122" max="5122" width="8" style="64" customWidth="1"/>
    <col min="5123" max="5123" width="8.6640625" style="64" customWidth="1"/>
    <col min="5124" max="5124" width="69" style="64" customWidth="1"/>
    <col min="5125" max="5125" width="12.6640625" style="64"/>
    <col min="5126" max="5126" width="11.77734375" style="64" customWidth="1"/>
    <col min="5127" max="5376" width="12.6640625" style="64"/>
    <col min="5377" max="5377" width="3.6640625" style="64" customWidth="1"/>
    <col min="5378" max="5378" width="8" style="64" customWidth="1"/>
    <col min="5379" max="5379" width="8.6640625" style="64" customWidth="1"/>
    <col min="5380" max="5380" width="69" style="64" customWidth="1"/>
    <col min="5381" max="5381" width="12.6640625" style="64"/>
    <col min="5382" max="5382" width="11.77734375" style="64" customWidth="1"/>
    <col min="5383" max="5632" width="12.6640625" style="64"/>
    <col min="5633" max="5633" width="3.6640625" style="64" customWidth="1"/>
    <col min="5634" max="5634" width="8" style="64" customWidth="1"/>
    <col min="5635" max="5635" width="8.6640625" style="64" customWidth="1"/>
    <col min="5636" max="5636" width="69" style="64" customWidth="1"/>
    <col min="5637" max="5637" width="12.6640625" style="64"/>
    <col min="5638" max="5638" width="11.77734375" style="64" customWidth="1"/>
    <col min="5639" max="5888" width="12.6640625" style="64"/>
    <col min="5889" max="5889" width="3.6640625" style="64" customWidth="1"/>
    <col min="5890" max="5890" width="8" style="64" customWidth="1"/>
    <col min="5891" max="5891" width="8.6640625" style="64" customWidth="1"/>
    <col min="5892" max="5892" width="69" style="64" customWidth="1"/>
    <col min="5893" max="5893" width="12.6640625" style="64"/>
    <col min="5894" max="5894" width="11.77734375" style="64" customWidth="1"/>
    <col min="5895" max="6144" width="12.6640625" style="64"/>
    <col min="6145" max="6145" width="3.6640625" style="64" customWidth="1"/>
    <col min="6146" max="6146" width="8" style="64" customWidth="1"/>
    <col min="6147" max="6147" width="8.6640625" style="64" customWidth="1"/>
    <col min="6148" max="6148" width="69" style="64" customWidth="1"/>
    <col min="6149" max="6149" width="12.6640625" style="64"/>
    <col min="6150" max="6150" width="11.77734375" style="64" customWidth="1"/>
    <col min="6151" max="6400" width="12.6640625" style="64"/>
    <col min="6401" max="6401" width="3.6640625" style="64" customWidth="1"/>
    <col min="6402" max="6402" width="8" style="64" customWidth="1"/>
    <col min="6403" max="6403" width="8.6640625" style="64" customWidth="1"/>
    <col min="6404" max="6404" width="69" style="64" customWidth="1"/>
    <col min="6405" max="6405" width="12.6640625" style="64"/>
    <col min="6406" max="6406" width="11.77734375" style="64" customWidth="1"/>
    <col min="6407" max="6656" width="12.6640625" style="64"/>
    <col min="6657" max="6657" width="3.6640625" style="64" customWidth="1"/>
    <col min="6658" max="6658" width="8" style="64" customWidth="1"/>
    <col min="6659" max="6659" width="8.6640625" style="64" customWidth="1"/>
    <col min="6660" max="6660" width="69" style="64" customWidth="1"/>
    <col min="6661" max="6661" width="12.6640625" style="64"/>
    <col min="6662" max="6662" width="11.77734375" style="64" customWidth="1"/>
    <col min="6663" max="6912" width="12.6640625" style="64"/>
    <col min="6913" max="6913" width="3.6640625" style="64" customWidth="1"/>
    <col min="6914" max="6914" width="8" style="64" customWidth="1"/>
    <col min="6915" max="6915" width="8.6640625" style="64" customWidth="1"/>
    <col min="6916" max="6916" width="69" style="64" customWidth="1"/>
    <col min="6917" max="6917" width="12.6640625" style="64"/>
    <col min="6918" max="6918" width="11.77734375" style="64" customWidth="1"/>
    <col min="6919" max="7168" width="12.6640625" style="64"/>
    <col min="7169" max="7169" width="3.6640625" style="64" customWidth="1"/>
    <col min="7170" max="7170" width="8" style="64" customWidth="1"/>
    <col min="7171" max="7171" width="8.6640625" style="64" customWidth="1"/>
    <col min="7172" max="7172" width="69" style="64" customWidth="1"/>
    <col min="7173" max="7173" width="12.6640625" style="64"/>
    <col min="7174" max="7174" width="11.77734375" style="64" customWidth="1"/>
    <col min="7175" max="7424" width="12.6640625" style="64"/>
    <col min="7425" max="7425" width="3.6640625" style="64" customWidth="1"/>
    <col min="7426" max="7426" width="8" style="64" customWidth="1"/>
    <col min="7427" max="7427" width="8.6640625" style="64" customWidth="1"/>
    <col min="7428" max="7428" width="69" style="64" customWidth="1"/>
    <col min="7429" max="7429" width="12.6640625" style="64"/>
    <col min="7430" max="7430" width="11.77734375" style="64" customWidth="1"/>
    <col min="7431" max="7680" width="12.6640625" style="64"/>
    <col min="7681" max="7681" width="3.6640625" style="64" customWidth="1"/>
    <col min="7682" max="7682" width="8" style="64" customWidth="1"/>
    <col min="7683" max="7683" width="8.6640625" style="64" customWidth="1"/>
    <col min="7684" max="7684" width="69" style="64" customWidth="1"/>
    <col min="7685" max="7685" width="12.6640625" style="64"/>
    <col min="7686" max="7686" width="11.77734375" style="64" customWidth="1"/>
    <col min="7687" max="7936" width="12.6640625" style="64"/>
    <col min="7937" max="7937" width="3.6640625" style="64" customWidth="1"/>
    <col min="7938" max="7938" width="8" style="64" customWidth="1"/>
    <col min="7939" max="7939" width="8.6640625" style="64" customWidth="1"/>
    <col min="7940" max="7940" width="69" style="64" customWidth="1"/>
    <col min="7941" max="7941" width="12.6640625" style="64"/>
    <col min="7942" max="7942" width="11.77734375" style="64" customWidth="1"/>
    <col min="7943" max="8192" width="12.6640625" style="64"/>
    <col min="8193" max="8193" width="3.6640625" style="64" customWidth="1"/>
    <col min="8194" max="8194" width="8" style="64" customWidth="1"/>
    <col min="8195" max="8195" width="8.6640625" style="64" customWidth="1"/>
    <col min="8196" max="8196" width="69" style="64" customWidth="1"/>
    <col min="8197" max="8197" width="12.6640625" style="64"/>
    <col min="8198" max="8198" width="11.77734375" style="64" customWidth="1"/>
    <col min="8199" max="8448" width="12.6640625" style="64"/>
    <col min="8449" max="8449" width="3.6640625" style="64" customWidth="1"/>
    <col min="8450" max="8450" width="8" style="64" customWidth="1"/>
    <col min="8451" max="8451" width="8.6640625" style="64" customWidth="1"/>
    <col min="8452" max="8452" width="69" style="64" customWidth="1"/>
    <col min="8453" max="8453" width="12.6640625" style="64"/>
    <col min="8454" max="8454" width="11.77734375" style="64" customWidth="1"/>
    <col min="8455" max="8704" width="12.6640625" style="64"/>
    <col min="8705" max="8705" width="3.6640625" style="64" customWidth="1"/>
    <col min="8706" max="8706" width="8" style="64" customWidth="1"/>
    <col min="8707" max="8707" width="8.6640625" style="64" customWidth="1"/>
    <col min="8708" max="8708" width="69" style="64" customWidth="1"/>
    <col min="8709" max="8709" width="12.6640625" style="64"/>
    <col min="8710" max="8710" width="11.77734375" style="64" customWidth="1"/>
    <col min="8711" max="8960" width="12.6640625" style="64"/>
    <col min="8961" max="8961" width="3.6640625" style="64" customWidth="1"/>
    <col min="8962" max="8962" width="8" style="64" customWidth="1"/>
    <col min="8963" max="8963" width="8.6640625" style="64" customWidth="1"/>
    <col min="8964" max="8964" width="69" style="64" customWidth="1"/>
    <col min="8965" max="8965" width="12.6640625" style="64"/>
    <col min="8966" max="8966" width="11.77734375" style="64" customWidth="1"/>
    <col min="8967" max="9216" width="12.6640625" style="64"/>
    <col min="9217" max="9217" width="3.6640625" style="64" customWidth="1"/>
    <col min="9218" max="9218" width="8" style="64" customWidth="1"/>
    <col min="9219" max="9219" width="8.6640625" style="64" customWidth="1"/>
    <col min="9220" max="9220" width="69" style="64" customWidth="1"/>
    <col min="9221" max="9221" width="12.6640625" style="64"/>
    <col min="9222" max="9222" width="11.77734375" style="64" customWidth="1"/>
    <col min="9223" max="9472" width="12.6640625" style="64"/>
    <col min="9473" max="9473" width="3.6640625" style="64" customWidth="1"/>
    <col min="9474" max="9474" width="8" style="64" customWidth="1"/>
    <col min="9475" max="9475" width="8.6640625" style="64" customWidth="1"/>
    <col min="9476" max="9476" width="69" style="64" customWidth="1"/>
    <col min="9477" max="9477" width="12.6640625" style="64"/>
    <col min="9478" max="9478" width="11.77734375" style="64" customWidth="1"/>
    <col min="9479" max="9728" width="12.6640625" style="64"/>
    <col min="9729" max="9729" width="3.6640625" style="64" customWidth="1"/>
    <col min="9730" max="9730" width="8" style="64" customWidth="1"/>
    <col min="9731" max="9731" width="8.6640625" style="64" customWidth="1"/>
    <col min="9732" max="9732" width="69" style="64" customWidth="1"/>
    <col min="9733" max="9733" width="12.6640625" style="64"/>
    <col min="9734" max="9734" width="11.77734375" style="64" customWidth="1"/>
    <col min="9735" max="9984" width="12.6640625" style="64"/>
    <col min="9985" max="9985" width="3.6640625" style="64" customWidth="1"/>
    <col min="9986" max="9986" width="8" style="64" customWidth="1"/>
    <col min="9987" max="9987" width="8.6640625" style="64" customWidth="1"/>
    <col min="9988" max="9988" width="69" style="64" customWidth="1"/>
    <col min="9989" max="9989" width="12.6640625" style="64"/>
    <col min="9990" max="9990" width="11.77734375" style="64" customWidth="1"/>
    <col min="9991" max="10240" width="12.6640625" style="64"/>
    <col min="10241" max="10241" width="3.6640625" style="64" customWidth="1"/>
    <col min="10242" max="10242" width="8" style="64" customWidth="1"/>
    <col min="10243" max="10243" width="8.6640625" style="64" customWidth="1"/>
    <col min="10244" max="10244" width="69" style="64" customWidth="1"/>
    <col min="10245" max="10245" width="12.6640625" style="64"/>
    <col min="10246" max="10246" width="11.77734375" style="64" customWidth="1"/>
    <col min="10247" max="10496" width="12.6640625" style="64"/>
    <col min="10497" max="10497" width="3.6640625" style="64" customWidth="1"/>
    <col min="10498" max="10498" width="8" style="64" customWidth="1"/>
    <col min="10499" max="10499" width="8.6640625" style="64" customWidth="1"/>
    <col min="10500" max="10500" width="69" style="64" customWidth="1"/>
    <col min="10501" max="10501" width="12.6640625" style="64"/>
    <col min="10502" max="10502" width="11.77734375" style="64" customWidth="1"/>
    <col min="10503" max="10752" width="12.6640625" style="64"/>
    <col min="10753" max="10753" width="3.6640625" style="64" customWidth="1"/>
    <col min="10754" max="10754" width="8" style="64" customWidth="1"/>
    <col min="10755" max="10755" width="8.6640625" style="64" customWidth="1"/>
    <col min="10756" max="10756" width="69" style="64" customWidth="1"/>
    <col min="10757" max="10757" width="12.6640625" style="64"/>
    <col min="10758" max="10758" width="11.77734375" style="64" customWidth="1"/>
    <col min="10759" max="11008" width="12.6640625" style="64"/>
    <col min="11009" max="11009" width="3.6640625" style="64" customWidth="1"/>
    <col min="11010" max="11010" width="8" style="64" customWidth="1"/>
    <col min="11011" max="11011" width="8.6640625" style="64" customWidth="1"/>
    <col min="11012" max="11012" width="69" style="64" customWidth="1"/>
    <col min="11013" max="11013" width="12.6640625" style="64"/>
    <col min="11014" max="11014" width="11.77734375" style="64" customWidth="1"/>
    <col min="11015" max="11264" width="12.6640625" style="64"/>
    <col min="11265" max="11265" width="3.6640625" style="64" customWidth="1"/>
    <col min="11266" max="11266" width="8" style="64" customWidth="1"/>
    <col min="11267" max="11267" width="8.6640625" style="64" customWidth="1"/>
    <col min="11268" max="11268" width="69" style="64" customWidth="1"/>
    <col min="11269" max="11269" width="12.6640625" style="64"/>
    <col min="11270" max="11270" width="11.77734375" style="64" customWidth="1"/>
    <col min="11271" max="11520" width="12.6640625" style="64"/>
    <col min="11521" max="11521" width="3.6640625" style="64" customWidth="1"/>
    <col min="11522" max="11522" width="8" style="64" customWidth="1"/>
    <col min="11523" max="11523" width="8.6640625" style="64" customWidth="1"/>
    <col min="11524" max="11524" width="69" style="64" customWidth="1"/>
    <col min="11525" max="11525" width="12.6640625" style="64"/>
    <col min="11526" max="11526" width="11.77734375" style="64" customWidth="1"/>
    <col min="11527" max="11776" width="12.6640625" style="64"/>
    <col min="11777" max="11777" width="3.6640625" style="64" customWidth="1"/>
    <col min="11778" max="11778" width="8" style="64" customWidth="1"/>
    <col min="11779" max="11779" width="8.6640625" style="64" customWidth="1"/>
    <col min="11780" max="11780" width="69" style="64" customWidth="1"/>
    <col min="11781" max="11781" width="12.6640625" style="64"/>
    <col min="11782" max="11782" width="11.77734375" style="64" customWidth="1"/>
    <col min="11783" max="12032" width="12.6640625" style="64"/>
    <col min="12033" max="12033" width="3.6640625" style="64" customWidth="1"/>
    <col min="12034" max="12034" width="8" style="64" customWidth="1"/>
    <col min="12035" max="12035" width="8.6640625" style="64" customWidth="1"/>
    <col min="12036" max="12036" width="69" style="64" customWidth="1"/>
    <col min="12037" max="12037" width="12.6640625" style="64"/>
    <col min="12038" max="12038" width="11.77734375" style="64" customWidth="1"/>
    <col min="12039" max="12288" width="12.6640625" style="64"/>
    <col min="12289" max="12289" width="3.6640625" style="64" customWidth="1"/>
    <col min="12290" max="12290" width="8" style="64" customWidth="1"/>
    <col min="12291" max="12291" width="8.6640625" style="64" customWidth="1"/>
    <col min="12292" max="12292" width="69" style="64" customWidth="1"/>
    <col min="12293" max="12293" width="12.6640625" style="64"/>
    <col min="12294" max="12294" width="11.77734375" style="64" customWidth="1"/>
    <col min="12295" max="12544" width="12.6640625" style="64"/>
    <col min="12545" max="12545" width="3.6640625" style="64" customWidth="1"/>
    <col min="12546" max="12546" width="8" style="64" customWidth="1"/>
    <col min="12547" max="12547" width="8.6640625" style="64" customWidth="1"/>
    <col min="12548" max="12548" width="69" style="64" customWidth="1"/>
    <col min="12549" max="12549" width="12.6640625" style="64"/>
    <col min="12550" max="12550" width="11.77734375" style="64" customWidth="1"/>
    <col min="12551" max="12800" width="12.6640625" style="64"/>
    <col min="12801" max="12801" width="3.6640625" style="64" customWidth="1"/>
    <col min="12802" max="12802" width="8" style="64" customWidth="1"/>
    <col min="12803" max="12803" width="8.6640625" style="64" customWidth="1"/>
    <col min="12804" max="12804" width="69" style="64" customWidth="1"/>
    <col min="12805" max="12805" width="12.6640625" style="64"/>
    <col min="12806" max="12806" width="11.77734375" style="64" customWidth="1"/>
    <col min="12807" max="13056" width="12.6640625" style="64"/>
    <col min="13057" max="13057" width="3.6640625" style="64" customWidth="1"/>
    <col min="13058" max="13058" width="8" style="64" customWidth="1"/>
    <col min="13059" max="13059" width="8.6640625" style="64" customWidth="1"/>
    <col min="13060" max="13060" width="69" style="64" customWidth="1"/>
    <col min="13061" max="13061" width="12.6640625" style="64"/>
    <col min="13062" max="13062" width="11.77734375" style="64" customWidth="1"/>
    <col min="13063" max="13312" width="12.6640625" style="64"/>
    <col min="13313" max="13313" width="3.6640625" style="64" customWidth="1"/>
    <col min="13314" max="13314" width="8" style="64" customWidth="1"/>
    <col min="13315" max="13315" width="8.6640625" style="64" customWidth="1"/>
    <col min="13316" max="13316" width="69" style="64" customWidth="1"/>
    <col min="13317" max="13317" width="12.6640625" style="64"/>
    <col min="13318" max="13318" width="11.77734375" style="64" customWidth="1"/>
    <col min="13319" max="13568" width="12.6640625" style="64"/>
    <col min="13569" max="13569" width="3.6640625" style="64" customWidth="1"/>
    <col min="13570" max="13570" width="8" style="64" customWidth="1"/>
    <col min="13571" max="13571" width="8.6640625" style="64" customWidth="1"/>
    <col min="13572" max="13572" width="69" style="64" customWidth="1"/>
    <col min="13573" max="13573" width="12.6640625" style="64"/>
    <col min="13574" max="13574" width="11.77734375" style="64" customWidth="1"/>
    <col min="13575" max="13824" width="12.6640625" style="64"/>
    <col min="13825" max="13825" width="3.6640625" style="64" customWidth="1"/>
    <col min="13826" max="13826" width="8" style="64" customWidth="1"/>
    <col min="13827" max="13827" width="8.6640625" style="64" customWidth="1"/>
    <col min="13828" max="13828" width="69" style="64" customWidth="1"/>
    <col min="13829" max="13829" width="12.6640625" style="64"/>
    <col min="13830" max="13830" width="11.77734375" style="64" customWidth="1"/>
    <col min="13831" max="14080" width="12.6640625" style="64"/>
    <col min="14081" max="14081" width="3.6640625" style="64" customWidth="1"/>
    <col min="14082" max="14082" width="8" style="64" customWidth="1"/>
    <col min="14083" max="14083" width="8.6640625" style="64" customWidth="1"/>
    <col min="14084" max="14084" width="69" style="64" customWidth="1"/>
    <col min="14085" max="14085" width="12.6640625" style="64"/>
    <col min="14086" max="14086" width="11.77734375" style="64" customWidth="1"/>
    <col min="14087" max="14336" width="12.6640625" style="64"/>
    <col min="14337" max="14337" width="3.6640625" style="64" customWidth="1"/>
    <col min="14338" max="14338" width="8" style="64" customWidth="1"/>
    <col min="14339" max="14339" width="8.6640625" style="64" customWidth="1"/>
    <col min="14340" max="14340" width="69" style="64" customWidth="1"/>
    <col min="14341" max="14341" width="12.6640625" style="64"/>
    <col min="14342" max="14342" width="11.77734375" style="64" customWidth="1"/>
    <col min="14343" max="14592" width="12.6640625" style="64"/>
    <col min="14593" max="14593" width="3.6640625" style="64" customWidth="1"/>
    <col min="14594" max="14594" width="8" style="64" customWidth="1"/>
    <col min="14595" max="14595" width="8.6640625" style="64" customWidth="1"/>
    <col min="14596" max="14596" width="69" style="64" customWidth="1"/>
    <col min="14597" max="14597" width="12.6640625" style="64"/>
    <col min="14598" max="14598" width="11.77734375" style="64" customWidth="1"/>
    <col min="14599" max="14848" width="12.6640625" style="64"/>
    <col min="14849" max="14849" width="3.6640625" style="64" customWidth="1"/>
    <col min="14850" max="14850" width="8" style="64" customWidth="1"/>
    <col min="14851" max="14851" width="8.6640625" style="64" customWidth="1"/>
    <col min="14852" max="14852" width="69" style="64" customWidth="1"/>
    <col min="14853" max="14853" width="12.6640625" style="64"/>
    <col min="14854" max="14854" width="11.77734375" style="64" customWidth="1"/>
    <col min="14855" max="15104" width="12.6640625" style="64"/>
    <col min="15105" max="15105" width="3.6640625" style="64" customWidth="1"/>
    <col min="15106" max="15106" width="8" style="64" customWidth="1"/>
    <col min="15107" max="15107" width="8.6640625" style="64" customWidth="1"/>
    <col min="15108" max="15108" width="69" style="64" customWidth="1"/>
    <col min="15109" max="15109" width="12.6640625" style="64"/>
    <col min="15110" max="15110" width="11.77734375" style="64" customWidth="1"/>
    <col min="15111" max="15360" width="12.6640625" style="64"/>
    <col min="15361" max="15361" width="3.6640625" style="64" customWidth="1"/>
    <col min="15362" max="15362" width="8" style="64" customWidth="1"/>
    <col min="15363" max="15363" width="8.6640625" style="64" customWidth="1"/>
    <col min="15364" max="15364" width="69" style="64" customWidth="1"/>
    <col min="15365" max="15365" width="12.6640625" style="64"/>
    <col min="15366" max="15366" width="11.77734375" style="64" customWidth="1"/>
    <col min="15367" max="15616" width="12.6640625" style="64"/>
    <col min="15617" max="15617" width="3.6640625" style="64" customWidth="1"/>
    <col min="15618" max="15618" width="8" style="64" customWidth="1"/>
    <col min="15619" max="15619" width="8.6640625" style="64" customWidth="1"/>
    <col min="15620" max="15620" width="69" style="64" customWidth="1"/>
    <col min="15621" max="15621" width="12.6640625" style="64"/>
    <col min="15622" max="15622" width="11.77734375" style="64" customWidth="1"/>
    <col min="15623" max="15872" width="12.6640625" style="64"/>
    <col min="15873" max="15873" width="3.6640625" style="64" customWidth="1"/>
    <col min="15874" max="15874" width="8" style="64" customWidth="1"/>
    <col min="15875" max="15875" width="8.6640625" style="64" customWidth="1"/>
    <col min="15876" max="15876" width="69" style="64" customWidth="1"/>
    <col min="15877" max="15877" width="12.6640625" style="64"/>
    <col min="15878" max="15878" width="11.77734375" style="64" customWidth="1"/>
    <col min="15879" max="16128" width="12.6640625" style="64"/>
    <col min="16129" max="16129" width="3.6640625" style="64" customWidth="1"/>
    <col min="16130" max="16130" width="8" style="64" customWidth="1"/>
    <col min="16131" max="16131" width="8.6640625" style="64" customWidth="1"/>
    <col min="16132" max="16132" width="69" style="64" customWidth="1"/>
    <col min="16133" max="16133" width="12.6640625" style="64"/>
    <col min="16134" max="16134" width="11.77734375" style="64" customWidth="1"/>
    <col min="16135" max="16384" width="12.6640625" style="64"/>
  </cols>
  <sheetData>
    <row r="1" spans="2:9" ht="11.25" hidden="1" customHeight="1" thickBot="1"/>
    <row r="2" spans="2:9" ht="17.25" customHeight="1">
      <c r="B2" s="1237"/>
      <c r="C2" s="1238"/>
      <c r="D2" s="1243" t="s">
        <v>689</v>
      </c>
      <c r="E2" s="1245"/>
      <c r="F2" s="1246"/>
      <c r="G2" s="65"/>
    </row>
    <row r="3" spans="2:9" ht="37.5" customHeight="1" thickBot="1">
      <c r="B3" s="1239"/>
      <c r="C3" s="1240"/>
      <c r="D3" s="1244"/>
      <c r="E3" s="1247"/>
      <c r="F3" s="1248"/>
      <c r="G3" s="65"/>
    </row>
    <row r="4" spans="2:9" ht="15.75" customHeight="1">
      <c r="B4" s="1239"/>
      <c r="C4" s="1240"/>
      <c r="D4" s="1251" t="str">
        <f>+INTERVENTORIA!D3</f>
        <v>CONSTRUCCION, ADECUACION Y MEJORAMIENTO DEL POLIDEPORTIVO EN LA VEREDA EL CARMEN 
AREA RURAL DEL MUNICIPIO DE OPORAPA HUILA</v>
      </c>
      <c r="E4" s="1247"/>
      <c r="F4" s="1248"/>
      <c r="G4" s="65"/>
    </row>
    <row r="5" spans="2:9" s="66" customFormat="1" ht="12.75" customHeight="1">
      <c r="B5" s="1239"/>
      <c r="C5" s="1240"/>
      <c r="D5" s="1252"/>
      <c r="E5" s="1247"/>
      <c r="F5" s="1248"/>
      <c r="G5" s="65"/>
      <c r="H5" s="65"/>
      <c r="I5" s="64"/>
    </row>
    <row r="6" spans="2:9" ht="15" customHeight="1">
      <c r="B6" s="1239"/>
      <c r="C6" s="1240"/>
      <c r="D6" s="1252"/>
      <c r="E6" s="1247"/>
      <c r="F6" s="1248"/>
      <c r="G6" s="65"/>
    </row>
    <row r="7" spans="2:9" ht="63.75" customHeight="1" thickBot="1">
      <c r="B7" s="1241"/>
      <c r="C7" s="1242"/>
      <c r="D7" s="1253"/>
      <c r="E7" s="1249"/>
      <c r="F7" s="1250"/>
      <c r="G7" s="65"/>
    </row>
    <row r="8" spans="2:9" ht="9" customHeight="1">
      <c r="B8" s="1254"/>
      <c r="C8" s="1255"/>
      <c r="D8" s="1255"/>
      <c r="E8" s="1255"/>
      <c r="F8" s="1256"/>
      <c r="G8" s="66"/>
    </row>
    <row r="9" spans="2:9" ht="9.75" customHeight="1">
      <c r="B9" s="1257"/>
      <c r="C9" s="1258"/>
      <c r="D9" s="1258"/>
      <c r="E9" s="1258"/>
      <c r="F9" s="1259"/>
      <c r="G9" s="66"/>
    </row>
    <row r="10" spans="2:9">
      <c r="B10" s="1260" t="s">
        <v>1407</v>
      </c>
      <c r="C10" s="1261"/>
      <c r="D10" s="1261"/>
      <c r="E10" s="1261"/>
      <c r="F10" s="1262" t="s">
        <v>202</v>
      </c>
      <c r="G10" s="68"/>
    </row>
    <row r="11" spans="2:9">
      <c r="B11" s="1260"/>
      <c r="C11" s="1261"/>
      <c r="D11" s="1261"/>
      <c r="E11" s="1261"/>
      <c r="F11" s="1262"/>
      <c r="G11" s="68"/>
    </row>
    <row r="12" spans="2:9">
      <c r="B12" s="69" t="s">
        <v>203</v>
      </c>
      <c r="C12" s="70"/>
      <c r="D12" s="71" t="s">
        <v>204</v>
      </c>
      <c r="E12" s="72"/>
      <c r="F12" s="929">
        <v>1</v>
      </c>
      <c r="G12" s="68"/>
    </row>
    <row r="13" spans="2:9">
      <c r="B13" s="69" t="s">
        <v>205</v>
      </c>
      <c r="C13" s="70"/>
      <c r="D13" s="71" t="s">
        <v>206</v>
      </c>
      <c r="E13" s="72"/>
      <c r="F13" s="929">
        <v>0.124</v>
      </c>
      <c r="G13" s="68"/>
      <c r="I13" s="68"/>
    </row>
    <row r="14" spans="2:9">
      <c r="B14" s="69" t="s">
        <v>207</v>
      </c>
      <c r="C14" s="70"/>
      <c r="D14" s="71" t="s">
        <v>208</v>
      </c>
      <c r="E14" s="72"/>
      <c r="F14" s="928">
        <f>SUM(F15:F26)</f>
        <v>0.72753333333333337</v>
      </c>
      <c r="G14" s="68"/>
    </row>
    <row r="15" spans="2:9">
      <c r="B15" s="69"/>
      <c r="C15" s="70" t="s">
        <v>209</v>
      </c>
      <c r="D15" s="72" t="s">
        <v>210</v>
      </c>
      <c r="E15" s="70" t="s">
        <v>211</v>
      </c>
      <c r="F15" s="73">
        <f>1/12</f>
        <v>8.3333333333333329E-2</v>
      </c>
      <c r="G15" s="68"/>
    </row>
    <row r="16" spans="2:9">
      <c r="B16" s="69"/>
      <c r="C16" s="70" t="s">
        <v>212</v>
      </c>
      <c r="D16" s="72" t="s">
        <v>213</v>
      </c>
      <c r="E16" s="70" t="s">
        <v>214</v>
      </c>
      <c r="F16" s="73">
        <v>0.01</v>
      </c>
      <c r="G16" s="68"/>
    </row>
    <row r="17" spans="2:7">
      <c r="B17" s="69"/>
      <c r="C17" s="70" t="s">
        <v>215</v>
      </c>
      <c r="D17" s="72" t="s">
        <v>216</v>
      </c>
      <c r="E17" s="70" t="s">
        <v>211</v>
      </c>
      <c r="F17" s="73">
        <f>F12/12</f>
        <v>8.3333333333333329E-2</v>
      </c>
      <c r="G17" s="68"/>
    </row>
    <row r="18" spans="2:7">
      <c r="B18" s="69"/>
      <c r="C18" s="70" t="s">
        <v>217</v>
      </c>
      <c r="D18" s="72" t="s">
        <v>196</v>
      </c>
      <c r="E18" s="70" t="s">
        <v>218</v>
      </c>
      <c r="F18" s="73">
        <v>0.04</v>
      </c>
      <c r="G18" s="68"/>
    </row>
    <row r="19" spans="2:7">
      <c r="B19" s="69"/>
      <c r="C19" s="70" t="s">
        <v>219</v>
      </c>
      <c r="D19" s="72" t="s">
        <v>220</v>
      </c>
      <c r="E19" s="70" t="s">
        <v>218</v>
      </c>
      <c r="F19" s="73">
        <v>0.1246</v>
      </c>
      <c r="G19" s="68"/>
    </row>
    <row r="20" spans="2:7">
      <c r="B20" s="69"/>
      <c r="C20" s="70" t="s">
        <v>221</v>
      </c>
      <c r="D20" s="72" t="s">
        <v>222</v>
      </c>
      <c r="E20" s="70" t="s">
        <v>218</v>
      </c>
      <c r="F20" s="73">
        <v>0.02</v>
      </c>
      <c r="G20" s="68"/>
    </row>
    <row r="21" spans="2:7">
      <c r="B21" s="69"/>
      <c r="C21" s="70" t="s">
        <v>223</v>
      </c>
      <c r="D21" s="72" t="s">
        <v>224</v>
      </c>
      <c r="E21" s="70" t="s">
        <v>218</v>
      </c>
      <c r="F21" s="73">
        <v>0.03</v>
      </c>
      <c r="G21" s="68"/>
    </row>
    <row r="22" spans="2:7">
      <c r="B22" s="69"/>
      <c r="C22" s="70" t="s">
        <v>225</v>
      </c>
      <c r="D22" s="72" t="s">
        <v>226</v>
      </c>
      <c r="E22" s="70" t="s">
        <v>218</v>
      </c>
      <c r="F22" s="73">
        <v>8.5000000000000006E-2</v>
      </c>
      <c r="G22" s="68"/>
    </row>
    <row r="23" spans="2:7">
      <c r="B23" s="69"/>
      <c r="C23" s="70" t="s">
        <v>227</v>
      </c>
      <c r="D23" s="72" t="s">
        <v>228</v>
      </c>
      <c r="E23" s="70" t="s">
        <v>218</v>
      </c>
      <c r="F23" s="73">
        <v>0.12</v>
      </c>
      <c r="G23" s="68"/>
    </row>
    <row r="24" spans="2:7">
      <c r="B24" s="69"/>
      <c r="C24" s="70" t="s">
        <v>229</v>
      </c>
      <c r="D24" s="72" t="s">
        <v>230</v>
      </c>
      <c r="E24" s="70" t="s">
        <v>218</v>
      </c>
      <c r="F24" s="73">
        <v>6.9599999999999995E-2</v>
      </c>
      <c r="G24" s="68"/>
    </row>
    <row r="25" spans="2:7">
      <c r="B25" s="69"/>
      <c r="C25" s="70" t="s">
        <v>231</v>
      </c>
      <c r="D25" s="72" t="s">
        <v>232</v>
      </c>
      <c r="E25" s="70" t="s">
        <v>233</v>
      </c>
      <c r="F25" s="73">
        <f>15/360</f>
        <v>4.1666666666666664E-2</v>
      </c>
      <c r="G25" s="68"/>
    </row>
    <row r="26" spans="2:7">
      <c r="B26" s="69"/>
      <c r="C26" s="70" t="s">
        <v>234</v>
      </c>
      <c r="D26" s="72" t="s">
        <v>235</v>
      </c>
      <c r="E26" s="70" t="s">
        <v>218</v>
      </c>
      <c r="F26" s="73">
        <v>0.02</v>
      </c>
      <c r="G26" s="68"/>
    </row>
    <row r="27" spans="2:7">
      <c r="B27" s="69" t="s">
        <v>236</v>
      </c>
      <c r="C27" s="70"/>
      <c r="D27" s="71" t="s">
        <v>237</v>
      </c>
      <c r="E27" s="70"/>
      <c r="F27" s="928">
        <f>SUM(F28:F35)</f>
        <v>0.12720000000000001</v>
      </c>
      <c r="G27" s="68"/>
    </row>
    <row r="28" spans="2:7">
      <c r="B28" s="69"/>
      <c r="C28" s="70" t="s">
        <v>209</v>
      </c>
      <c r="D28" s="920" t="s">
        <v>1166</v>
      </c>
      <c r="E28" s="70"/>
      <c r="F28" s="231">
        <v>0.02</v>
      </c>
      <c r="G28" s="68"/>
    </row>
    <row r="29" spans="2:7">
      <c r="B29" s="69"/>
      <c r="C29" s="70" t="s">
        <v>212</v>
      </c>
      <c r="D29" s="920" t="s">
        <v>1168</v>
      </c>
      <c r="E29" s="70"/>
      <c r="F29" s="231">
        <v>1.4999999999999999E-2</v>
      </c>
      <c r="G29" s="68"/>
    </row>
    <row r="30" spans="2:7">
      <c r="B30" s="69"/>
      <c r="C30" s="70" t="s">
        <v>215</v>
      </c>
      <c r="D30" s="920" t="s">
        <v>1396</v>
      </c>
      <c r="E30" s="70"/>
      <c r="F30" s="231">
        <v>1.4999999999999999E-2</v>
      </c>
      <c r="G30" s="68"/>
    </row>
    <row r="31" spans="2:7">
      <c r="B31" s="69"/>
      <c r="C31" s="70" t="s">
        <v>217</v>
      </c>
      <c r="D31" s="920" t="s">
        <v>1397</v>
      </c>
      <c r="E31" s="70"/>
      <c r="F31" s="231">
        <v>5.0000000000000001E-3</v>
      </c>
      <c r="G31" s="68"/>
    </row>
    <row r="32" spans="2:7">
      <c r="B32" s="69"/>
      <c r="C32" s="70" t="s">
        <v>219</v>
      </c>
      <c r="D32" s="920" t="s">
        <v>1398</v>
      </c>
      <c r="E32" s="70"/>
      <c r="F32" s="231">
        <v>6.9999999999999999E-4</v>
      </c>
      <c r="G32" s="68"/>
    </row>
    <row r="33" spans="1:7">
      <c r="B33" s="69"/>
      <c r="C33" s="70" t="s">
        <v>221</v>
      </c>
      <c r="D33" s="920" t="s">
        <v>690</v>
      </c>
      <c r="E33" s="70"/>
      <c r="F33" s="231">
        <v>4.0000000000000001E-3</v>
      </c>
      <c r="G33" s="68"/>
    </row>
    <row r="34" spans="1:7">
      <c r="B34" s="69"/>
      <c r="C34" s="70" t="s">
        <v>223</v>
      </c>
      <c r="D34" s="920" t="s">
        <v>1399</v>
      </c>
      <c r="E34" s="70"/>
      <c r="F34" s="231">
        <v>2.8500000000000001E-2</v>
      </c>
      <c r="G34" s="68"/>
    </row>
    <row r="35" spans="1:7">
      <c r="B35" s="69"/>
      <c r="C35" s="70" t="s">
        <v>225</v>
      </c>
      <c r="D35" s="920" t="s">
        <v>1395</v>
      </c>
      <c r="E35" s="70"/>
      <c r="F35" s="231">
        <v>3.9E-2</v>
      </c>
      <c r="G35" s="68"/>
    </row>
    <row r="36" spans="1:7">
      <c r="B36" s="924"/>
      <c r="C36" s="925"/>
      <c r="D36" s="859"/>
      <c r="E36" s="925"/>
      <c r="F36" s="926"/>
      <c r="G36" s="68"/>
    </row>
    <row r="37" spans="1:7">
      <c r="B37" s="69" t="s">
        <v>238</v>
      </c>
      <c r="C37" s="70"/>
      <c r="D37" s="71" t="s">
        <v>1400</v>
      </c>
      <c r="E37" s="925"/>
      <c r="F37" s="930">
        <f>+SUM(F38:F41)</f>
        <v>0.16499999999999998</v>
      </c>
      <c r="G37" s="68"/>
    </row>
    <row r="38" spans="1:7">
      <c r="B38" s="924"/>
      <c r="C38" s="925"/>
      <c r="D38" s="919" t="s">
        <v>1401</v>
      </c>
      <c r="E38" s="925"/>
      <c r="F38" s="926">
        <v>0.12</v>
      </c>
      <c r="G38" s="68"/>
    </row>
    <row r="39" spans="1:7">
      <c r="B39" s="924"/>
      <c r="C39" s="925"/>
      <c r="D39" s="919" t="s">
        <v>1402</v>
      </c>
      <c r="E39" s="925"/>
      <c r="F39" s="926">
        <v>0.02</v>
      </c>
      <c r="G39" s="68"/>
    </row>
    <row r="40" spans="1:7">
      <c r="B40" s="924"/>
      <c r="C40" s="925"/>
      <c r="D40" s="911" t="s">
        <v>1403</v>
      </c>
      <c r="E40" s="925"/>
      <c r="F40" s="926">
        <v>1.4999999999999999E-2</v>
      </c>
      <c r="G40" s="68"/>
    </row>
    <row r="41" spans="1:7">
      <c r="B41" s="924"/>
      <c r="C41" s="925"/>
      <c r="D41" s="911" t="s">
        <v>1404</v>
      </c>
      <c r="E41" s="925"/>
      <c r="F41" s="926">
        <v>0.01</v>
      </c>
      <c r="G41" s="68"/>
    </row>
    <row r="42" spans="1:7">
      <c r="B42" s="69"/>
      <c r="C42" s="70"/>
      <c r="D42" s="72"/>
      <c r="E42" s="70"/>
      <c r="F42" s="74"/>
      <c r="G42" s="68"/>
    </row>
    <row r="43" spans="1:7">
      <c r="B43" s="69" t="s">
        <v>240</v>
      </c>
      <c r="C43" s="70"/>
      <c r="D43" s="71" t="s">
        <v>239</v>
      </c>
      <c r="E43" s="70"/>
      <c r="F43" s="75">
        <f>F27+F13+F14+F12+F37</f>
        <v>2.1437333333333335</v>
      </c>
      <c r="G43" s="68"/>
    </row>
    <row r="44" spans="1:7">
      <c r="B44" s="69" t="s">
        <v>243</v>
      </c>
      <c r="C44" s="70"/>
      <c r="D44" s="71" t="s">
        <v>241</v>
      </c>
      <c r="E44" s="70" t="s">
        <v>218</v>
      </c>
      <c r="F44" s="74">
        <v>0.1</v>
      </c>
      <c r="G44" s="68"/>
    </row>
    <row r="45" spans="1:7">
      <c r="B45" s="924"/>
      <c r="C45" s="925"/>
      <c r="D45" s="927" t="s">
        <v>1408</v>
      </c>
      <c r="E45" s="925"/>
      <c r="F45" s="931">
        <f>ROUND(+F43+F44,2)</f>
        <v>2.2400000000000002</v>
      </c>
      <c r="G45" s="68"/>
    </row>
    <row r="46" spans="1:7">
      <c r="B46" s="76"/>
      <c r="C46" s="77"/>
      <c r="D46" s="78" t="s">
        <v>242</v>
      </c>
      <c r="E46" s="67"/>
      <c r="F46" s="79">
        <f>+F45*100</f>
        <v>224.00000000000003</v>
      </c>
      <c r="G46" s="68"/>
    </row>
    <row r="47" spans="1:7">
      <c r="A47" s="80"/>
      <c r="B47" s="81"/>
      <c r="F47" s="82"/>
    </row>
    <row r="48" spans="1:7">
      <c r="B48" s="81"/>
      <c r="F48" s="82"/>
    </row>
    <row r="49" spans="1:6">
      <c r="B49" s="81"/>
      <c r="F49" s="82"/>
    </row>
    <row r="50" spans="1:6">
      <c r="B50" s="81"/>
      <c r="D50" s="230"/>
      <c r="F50" s="82"/>
    </row>
    <row r="51" spans="1:6">
      <c r="A51" s="80"/>
      <c r="B51" s="234" t="s">
        <v>691</v>
      </c>
      <c r="C51" s="232"/>
      <c r="D51" s="232"/>
      <c r="E51" s="235" t="s">
        <v>1025</v>
      </c>
      <c r="F51" s="82"/>
    </row>
    <row r="52" spans="1:6">
      <c r="A52" s="80"/>
      <c r="B52" s="233" t="s">
        <v>692</v>
      </c>
      <c r="C52" s="85"/>
      <c r="D52" s="84"/>
      <c r="E52" s="1235" t="s">
        <v>693</v>
      </c>
      <c r="F52" s="1236"/>
    </row>
    <row r="53" spans="1:6">
      <c r="B53" s="81"/>
      <c r="D53" s="83"/>
      <c r="F53" s="82"/>
    </row>
    <row r="54" spans="1:6">
      <c r="B54" s="81"/>
      <c r="D54" s="84"/>
      <c r="F54" s="82"/>
    </row>
    <row r="55" spans="1:6">
      <c r="B55" s="86"/>
      <c r="D55" s="84"/>
      <c r="F55" s="82"/>
    </row>
    <row r="56" spans="1:6">
      <c r="B56" s="87"/>
      <c r="F56" s="82"/>
    </row>
    <row r="57" spans="1:6" ht="13.8" thickBot="1">
      <c r="B57" s="88"/>
      <c r="C57" s="89"/>
      <c r="D57" s="90"/>
      <c r="E57" s="90"/>
      <c r="F57" s="91"/>
    </row>
  </sheetData>
  <mergeCells count="8">
    <mergeCell ref="E52:F52"/>
    <mergeCell ref="B2:C7"/>
    <mergeCell ref="D2:D3"/>
    <mergeCell ref="E2:F7"/>
    <mergeCell ref="D4:D7"/>
    <mergeCell ref="B8:F9"/>
    <mergeCell ref="B10:E11"/>
    <mergeCell ref="F10:F11"/>
  </mergeCells>
  <printOptions horizontalCentered="1"/>
  <pageMargins left="0.70866141732283472" right="0.70866141732283472" top="0.74803149606299213" bottom="0.74803149606299213" header="0.31496062992125984" footer="0.31496062992125984"/>
  <pageSetup scale="7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EBCBF-8B15-4BC2-8CE1-BBA0C7076D5C}">
  <sheetPr>
    <tabColor rgb="FF00B050"/>
  </sheetPr>
  <dimension ref="A1:N312"/>
  <sheetViews>
    <sheetView showGridLines="0" defaultGridColor="0" view="pageBreakPreview" topLeftCell="B1" colorId="22" zoomScale="85" zoomScaleNormal="85" zoomScaleSheetLayoutView="85" workbookViewId="0">
      <selection activeCell="A2" sqref="A2:G2"/>
    </sheetView>
  </sheetViews>
  <sheetFormatPr baseColWidth="10" defaultColWidth="13.33203125" defaultRowHeight="13.2"/>
  <cols>
    <col min="1" max="1" width="5" style="445" hidden="1" customWidth="1"/>
    <col min="2" max="2" width="9.33203125" style="85" customWidth="1"/>
    <col min="3" max="3" width="33.109375" style="85" customWidth="1"/>
    <col min="4" max="4" width="17" style="85" customWidth="1"/>
    <col min="5" max="5" width="25.77734375" style="445" customWidth="1"/>
    <col min="6" max="6" width="24.44140625" style="445" customWidth="1"/>
    <col min="7" max="7" width="22.33203125" style="445" customWidth="1"/>
    <col min="8" max="8" width="22" style="445" customWidth="1"/>
    <col min="9" max="9" width="15" style="445" customWidth="1"/>
    <col min="10" max="10" width="4.77734375" style="445" customWidth="1"/>
    <col min="11" max="11" width="32.109375" style="471" customWidth="1"/>
    <col min="12" max="12" width="27" style="445" bestFit="1" customWidth="1"/>
    <col min="13" max="16384" width="13.33203125" style="445"/>
  </cols>
  <sheetData>
    <row r="1" spans="1:14" ht="36" customHeight="1">
      <c r="A1" s="444"/>
      <c r="B1" s="1309"/>
      <c r="C1" s="1310"/>
      <c r="D1" s="1313" t="s">
        <v>866</v>
      </c>
      <c r="E1" s="1314"/>
      <c r="F1" s="1314"/>
      <c r="G1" s="1314"/>
      <c r="H1" s="1315"/>
      <c r="I1" s="1319"/>
      <c r="J1" s="1320"/>
      <c r="K1" s="1321"/>
    </row>
    <row r="2" spans="1:14" ht="36" customHeight="1" thickBot="1">
      <c r="A2" s="446"/>
      <c r="B2" s="1311"/>
      <c r="C2" s="1312"/>
      <c r="D2" s="1316"/>
      <c r="E2" s="1317"/>
      <c r="F2" s="1317"/>
      <c r="G2" s="1317"/>
      <c r="H2" s="1318"/>
      <c r="I2" s="1322"/>
      <c r="J2" s="1323"/>
      <c r="K2" s="1324"/>
    </row>
    <row r="3" spans="1:14" ht="34.950000000000003" customHeight="1">
      <c r="A3" s="446"/>
      <c r="B3" s="1311"/>
      <c r="C3" s="1312"/>
      <c r="D3" s="1325" t="str">
        <f>+'Presupuesto INDERHUILA'!A7</f>
        <v>CONSTRUCCION, ADECUACION Y MEJORAMIENTO DEL POLIDEPORTIVO EN LA VEREDA EL CARMEN 
AREA RURAL DEL MUNICIPIO DE OPORAPA HUILA</v>
      </c>
      <c r="E3" s="1326"/>
      <c r="F3" s="1326"/>
      <c r="G3" s="1326"/>
      <c r="H3" s="1327"/>
      <c r="I3" s="1322"/>
      <c r="J3" s="1323"/>
      <c r="K3" s="1324"/>
    </row>
    <row r="4" spans="1:14" ht="20.25" customHeight="1">
      <c r="A4" s="446"/>
      <c r="B4" s="1311"/>
      <c r="C4" s="1312"/>
      <c r="D4" s="1328"/>
      <c r="E4" s="1329"/>
      <c r="F4" s="1329"/>
      <c r="G4" s="1329"/>
      <c r="H4" s="1330"/>
      <c r="I4" s="1322"/>
      <c r="J4" s="1323"/>
      <c r="K4" s="1324"/>
    </row>
    <row r="5" spans="1:14" ht="7.95" customHeight="1" thickBot="1">
      <c r="A5" s="446"/>
      <c r="B5" s="1311"/>
      <c r="C5" s="1312"/>
      <c r="D5" s="1331"/>
      <c r="E5" s="1332"/>
      <c r="F5" s="1332"/>
      <c r="G5" s="1332"/>
      <c r="H5" s="1333"/>
      <c r="I5" s="1322"/>
      <c r="J5" s="1323"/>
      <c r="K5" s="1324"/>
    </row>
    <row r="6" spans="1:14" ht="8.4" customHeight="1">
      <c r="A6" s="446"/>
      <c r="B6" s="1311"/>
      <c r="C6" s="1312"/>
      <c r="D6" s="1334" t="s">
        <v>848</v>
      </c>
      <c r="E6" s="1335"/>
      <c r="F6" s="1335"/>
      <c r="G6" s="1335"/>
      <c r="H6" s="1336"/>
      <c r="I6" s="1322"/>
      <c r="J6" s="1323"/>
      <c r="K6" s="1324"/>
    </row>
    <row r="7" spans="1:14" ht="6.6" customHeight="1" thickBot="1">
      <c r="A7" s="446"/>
      <c r="B7" s="1311"/>
      <c r="C7" s="1312"/>
      <c r="D7" s="1337"/>
      <c r="E7" s="1338"/>
      <c r="F7" s="1338"/>
      <c r="G7" s="1338"/>
      <c r="H7" s="1339"/>
      <c r="I7" s="1322"/>
      <c r="J7" s="1323"/>
      <c r="K7" s="1324"/>
    </row>
    <row r="8" spans="1:14" ht="4.95" customHeight="1" thickBot="1">
      <c r="A8" s="447"/>
      <c r="B8" s="1311"/>
      <c r="C8" s="1312"/>
      <c r="D8" s="1337"/>
      <c r="E8" s="1338"/>
      <c r="F8" s="1338"/>
      <c r="G8" s="1338"/>
      <c r="H8" s="1339"/>
      <c r="I8" s="1322"/>
      <c r="J8" s="1323"/>
      <c r="K8" s="1324"/>
    </row>
    <row r="9" spans="1:14" ht="21.75" customHeight="1" thickBot="1">
      <c r="A9" s="448"/>
      <c r="B9" s="1306" t="s">
        <v>849</v>
      </c>
      <c r="C9" s="1307"/>
      <c r="D9" s="1092" t="s">
        <v>597</v>
      </c>
      <c r="E9" s="1092" t="s">
        <v>850</v>
      </c>
      <c r="F9" s="1092" t="s">
        <v>851</v>
      </c>
      <c r="G9" s="1092" t="s">
        <v>852</v>
      </c>
      <c r="H9" s="1092" t="s">
        <v>853</v>
      </c>
      <c r="I9" s="1092" t="s">
        <v>854</v>
      </c>
      <c r="J9" s="1307" t="s">
        <v>855</v>
      </c>
      <c r="K9" s="1308"/>
      <c r="M9" s="449"/>
      <c r="N9" s="449"/>
    </row>
    <row r="10" spans="1:14" ht="17.25" customHeight="1">
      <c r="A10" s="450"/>
      <c r="B10" s="1344" t="s">
        <v>831</v>
      </c>
      <c r="C10" s="1345"/>
      <c r="D10" s="1094"/>
      <c r="E10" s="1094"/>
      <c r="F10" s="1094"/>
      <c r="G10" s="1094"/>
      <c r="H10" s="1094"/>
      <c r="I10" s="1094"/>
      <c r="J10" s="1346"/>
      <c r="K10" s="1347"/>
      <c r="M10" s="449"/>
      <c r="N10" s="449"/>
    </row>
    <row r="11" spans="1:14" ht="15.75" customHeight="1">
      <c r="A11" s="450"/>
      <c r="B11" s="1287" t="s">
        <v>856</v>
      </c>
      <c r="C11" s="1288"/>
      <c r="D11" s="1093">
        <v>1</v>
      </c>
      <c r="E11" s="451">
        <v>4000000</v>
      </c>
      <c r="F11" s="452">
        <v>0.3</v>
      </c>
      <c r="G11" s="722">
        <v>2.2400000000000002</v>
      </c>
      <c r="H11" s="1088">
        <f>ROUND(E11*F11*G11*D11,0)</f>
        <v>2688000</v>
      </c>
      <c r="I11" s="1093">
        <v>4</v>
      </c>
      <c r="J11" s="1289">
        <f t="shared" ref="J11:J12" si="0">ROUND(H11*I11,0)</f>
        <v>10752000</v>
      </c>
      <c r="K11" s="1290"/>
      <c r="M11" s="449">
        <f>+G11/100</f>
        <v>2.2400000000000003E-2</v>
      </c>
      <c r="N11" s="449"/>
    </row>
    <row r="12" spans="1:14" ht="15.75" customHeight="1">
      <c r="A12" s="450"/>
      <c r="B12" s="1287" t="s">
        <v>857</v>
      </c>
      <c r="C12" s="1288"/>
      <c r="D12" s="1093">
        <v>1</v>
      </c>
      <c r="E12" s="451">
        <v>3000000</v>
      </c>
      <c r="F12" s="452">
        <v>1</v>
      </c>
      <c r="G12" s="722">
        <f>+G11</f>
        <v>2.2400000000000002</v>
      </c>
      <c r="H12" s="1088">
        <f>E12*F12*G12*D12</f>
        <v>6720000.0000000009</v>
      </c>
      <c r="I12" s="1093">
        <v>4</v>
      </c>
      <c r="J12" s="1289">
        <f t="shared" si="0"/>
        <v>26880000</v>
      </c>
      <c r="K12" s="1290"/>
      <c r="M12" s="449"/>
      <c r="N12" s="449"/>
    </row>
    <row r="13" spans="1:14" ht="24.6" customHeight="1">
      <c r="A13" s="450"/>
      <c r="B13" s="1266" t="s">
        <v>858</v>
      </c>
      <c r="C13" s="1267"/>
      <c r="D13" s="453"/>
      <c r="E13" s="454"/>
      <c r="F13" s="454"/>
      <c r="G13" s="454"/>
      <c r="H13" s="454"/>
      <c r="I13" s="454"/>
      <c r="J13" s="1268">
        <f>SUM(J11:K12)</f>
        <v>37632000</v>
      </c>
      <c r="K13" s="1340"/>
      <c r="M13" s="449"/>
      <c r="N13" s="449"/>
    </row>
    <row r="14" spans="1:14" ht="15.75" customHeight="1">
      <c r="A14" s="450"/>
      <c r="B14" s="1341" t="s">
        <v>859</v>
      </c>
      <c r="C14" s="1342"/>
      <c r="D14" s="1093"/>
      <c r="E14" s="1093"/>
      <c r="F14" s="1093"/>
      <c r="G14" s="1093"/>
      <c r="H14" s="1093"/>
      <c r="I14" s="1093"/>
      <c r="J14" s="1343"/>
      <c r="K14" s="1290"/>
      <c r="M14" s="449"/>
      <c r="N14" s="449"/>
    </row>
    <row r="15" spans="1:14" ht="15.75" customHeight="1">
      <c r="A15" s="450"/>
      <c r="B15" s="1287" t="s">
        <v>1405</v>
      </c>
      <c r="C15" s="1288"/>
      <c r="D15" s="1093">
        <v>1</v>
      </c>
      <c r="E15" s="451">
        <v>4500000</v>
      </c>
      <c r="F15" s="452">
        <v>0.2</v>
      </c>
      <c r="G15" s="722">
        <f>+G12</f>
        <v>2.2400000000000002</v>
      </c>
      <c r="H15" s="1088">
        <f>E15*F15*G15*D15</f>
        <v>2016000.0000000002</v>
      </c>
      <c r="I15" s="1093">
        <v>4</v>
      </c>
      <c r="J15" s="1289">
        <f>ROUND(H15*I15,0)</f>
        <v>8064000</v>
      </c>
      <c r="K15" s="1290"/>
      <c r="M15" s="449"/>
      <c r="N15" s="449"/>
    </row>
    <row r="16" spans="1:14" ht="27" customHeight="1" thickBot="1">
      <c r="A16" s="455"/>
      <c r="B16" s="1291" t="s">
        <v>860</v>
      </c>
      <c r="C16" s="1292"/>
      <c r="D16" s="472"/>
      <c r="E16" s="473"/>
      <c r="F16" s="473"/>
      <c r="G16" s="473"/>
      <c r="H16" s="473"/>
      <c r="I16" s="473"/>
      <c r="J16" s="1293">
        <f>SUM(J15:K15)</f>
        <v>8064000</v>
      </c>
      <c r="K16" s="1294"/>
      <c r="M16" s="449"/>
      <c r="N16" s="449"/>
    </row>
    <row r="17" spans="1:14" ht="26.25" customHeight="1" thickBot="1">
      <c r="A17" s="446"/>
      <c r="B17" s="1295" t="s">
        <v>861</v>
      </c>
      <c r="C17" s="1296"/>
      <c r="D17" s="1296"/>
      <c r="E17" s="1296"/>
      <c r="F17" s="1296"/>
      <c r="G17" s="1296"/>
      <c r="H17" s="1296"/>
      <c r="I17" s="1296"/>
      <c r="J17" s="1296"/>
      <c r="K17" s="1297"/>
      <c r="M17" s="449"/>
      <c r="N17" s="449"/>
    </row>
    <row r="18" spans="1:14" ht="21" customHeight="1" thickBot="1">
      <c r="A18" s="446"/>
      <c r="B18" s="1298" t="s">
        <v>849</v>
      </c>
      <c r="C18" s="1299"/>
      <c r="D18" s="1299"/>
      <c r="E18" s="1299"/>
      <c r="F18" s="1089" t="s">
        <v>244</v>
      </c>
      <c r="G18" s="1089" t="s">
        <v>597</v>
      </c>
      <c r="H18" s="1089" t="s">
        <v>862</v>
      </c>
      <c r="I18" s="1299" t="s">
        <v>863</v>
      </c>
      <c r="J18" s="1299"/>
      <c r="K18" s="1300"/>
    </row>
    <row r="19" spans="1:14" ht="15.75" customHeight="1">
      <c r="A19" s="446"/>
      <c r="B19" s="1301" t="s">
        <v>1406</v>
      </c>
      <c r="C19" s="1302"/>
      <c r="D19" s="1302"/>
      <c r="E19" s="1302"/>
      <c r="F19" s="456" t="s">
        <v>244</v>
      </c>
      <c r="G19" s="456">
        <v>20</v>
      </c>
      <c r="H19" s="457">
        <v>138571.84873999999</v>
      </c>
      <c r="I19" s="1303">
        <f>H19*G19</f>
        <v>2771436.9748</v>
      </c>
      <c r="J19" s="1304"/>
      <c r="K19" s="1305"/>
    </row>
    <row r="20" spans="1:14" ht="15.75" customHeight="1">
      <c r="A20" s="446"/>
      <c r="B20" s="1284"/>
      <c r="C20" s="1285"/>
      <c r="D20" s="1285"/>
      <c r="E20" s="1286"/>
      <c r="F20" s="1093"/>
      <c r="G20" s="1093"/>
      <c r="H20" s="451"/>
      <c r="I20" s="1090"/>
      <c r="J20" s="1091"/>
      <c r="K20" s="1095"/>
    </row>
    <row r="21" spans="1:14" ht="15.75" customHeight="1">
      <c r="A21" s="446"/>
      <c r="B21" s="1266" t="s">
        <v>860</v>
      </c>
      <c r="C21" s="1267"/>
      <c r="D21" s="1267"/>
      <c r="E21" s="1267"/>
      <c r="F21" s="458"/>
      <c r="G21" s="458"/>
      <c r="H21" s="458"/>
      <c r="I21" s="1268">
        <f>SUM(I19:K20)</f>
        <v>2771436.9748</v>
      </c>
      <c r="J21" s="1268"/>
      <c r="K21" s="1269"/>
    </row>
    <row r="22" spans="1:14" ht="15.75" customHeight="1" thickBot="1">
      <c r="A22" s="446"/>
      <c r="B22" s="1279"/>
      <c r="C22" s="1280"/>
      <c r="D22" s="1280"/>
      <c r="E22" s="1281"/>
      <c r="F22" s="459"/>
      <c r="G22" s="459"/>
      <c r="H22" s="459"/>
      <c r="I22" s="1282"/>
      <c r="J22" s="1280"/>
      <c r="K22" s="1283"/>
      <c r="L22" s="474"/>
    </row>
    <row r="23" spans="1:14" ht="15" customHeight="1">
      <c r="A23" s="446"/>
      <c r="B23" s="1270" t="s">
        <v>677</v>
      </c>
      <c r="C23" s="1271"/>
      <c r="D23" s="1271"/>
      <c r="E23" s="1272"/>
      <c r="F23" s="1087"/>
      <c r="G23" s="1087"/>
      <c r="H23" s="1087"/>
      <c r="I23" s="1273">
        <f>I21+J16+J13</f>
        <v>48467436.974799998</v>
      </c>
      <c r="J23" s="1274"/>
      <c r="K23" s="1275"/>
    </row>
    <row r="24" spans="1:14" ht="15" customHeight="1" thickBot="1">
      <c r="A24" s="460"/>
      <c r="B24" s="1096" t="s">
        <v>864</v>
      </c>
      <c r="C24" s="461"/>
      <c r="D24" s="461"/>
      <c r="E24" s="462"/>
      <c r="F24" s="462"/>
      <c r="G24" s="462"/>
      <c r="H24" s="462"/>
      <c r="I24" s="1276">
        <f>ROUND(I23*0.19,0)</f>
        <v>9208813</v>
      </c>
      <c r="J24" s="1277"/>
      <c r="K24" s="1278"/>
    </row>
    <row r="25" spans="1:14" ht="15" customHeight="1" thickBot="1">
      <c r="A25" s="446"/>
      <c r="B25" s="1097" t="s">
        <v>865</v>
      </c>
      <c r="C25" s="463"/>
      <c r="D25" s="463"/>
      <c r="E25" s="464"/>
      <c r="F25" s="464"/>
      <c r="G25" s="464"/>
      <c r="H25" s="464"/>
      <c r="I25" s="1263">
        <f>I23+I24</f>
        <v>57676249.974799998</v>
      </c>
      <c r="J25" s="1264"/>
      <c r="K25" s="1265"/>
      <c r="L25" s="465"/>
    </row>
    <row r="26" spans="1:14" ht="18.75" customHeight="1">
      <c r="A26" s="446"/>
      <c r="B26" s="1098"/>
      <c r="C26" s="1099"/>
      <c r="D26" s="1099"/>
      <c r="E26" s="1099"/>
      <c r="F26" s="1099"/>
      <c r="G26" s="1099"/>
      <c r="H26" s="1099"/>
      <c r="I26" s="1099"/>
      <c r="J26" s="1099"/>
      <c r="K26" s="1086"/>
    </row>
    <row r="27" spans="1:14" ht="15" customHeight="1">
      <c r="A27" s="446"/>
      <c r="B27" s="1098"/>
      <c r="C27" s="1099"/>
      <c r="D27" s="1100"/>
      <c r="E27" s="1099"/>
      <c r="F27" s="1099"/>
      <c r="G27" s="1099"/>
      <c r="H27" s="1099"/>
      <c r="I27" s="1099"/>
      <c r="J27" s="1099"/>
      <c r="K27" s="1086"/>
      <c r="L27" s="723">
        <f>+'Presupuesto INDERHUILA'!G80</f>
        <v>57676250</v>
      </c>
    </row>
    <row r="28" spans="1:14" ht="15" customHeight="1">
      <c r="A28" s="446"/>
      <c r="B28" s="1098"/>
      <c r="C28" s="1099"/>
      <c r="D28" s="1100"/>
      <c r="E28" s="1099"/>
      <c r="F28" s="1099"/>
      <c r="G28" s="1099"/>
      <c r="H28" s="1099"/>
      <c r="I28" s="1099"/>
      <c r="J28" s="1099"/>
      <c r="K28" s="1101"/>
    </row>
    <row r="29" spans="1:14" ht="15.75" customHeight="1">
      <c r="A29" s="446"/>
      <c r="B29" s="1098"/>
      <c r="C29" s="1102"/>
      <c r="D29" s="1100"/>
      <c r="E29" s="1099"/>
      <c r="F29" s="1099"/>
      <c r="G29" s="1099"/>
      <c r="H29" s="1099"/>
      <c r="I29" s="466"/>
      <c r="J29" s="466"/>
      <c r="K29" s="1103"/>
      <c r="L29" s="723">
        <f>+L27-I25</f>
        <v>2.5200001895427704E-2</v>
      </c>
    </row>
    <row r="30" spans="1:14">
      <c r="A30" s="446"/>
      <c r="B30" s="1098"/>
      <c r="C30" s="492" t="s">
        <v>691</v>
      </c>
      <c r="D30" s="232"/>
      <c r="E30" s="232"/>
      <c r="F30" s="235" t="s">
        <v>1025</v>
      </c>
      <c r="G30" s="64"/>
      <c r="H30" s="1099"/>
      <c r="I30" s="466"/>
      <c r="J30" s="466"/>
      <c r="K30" s="1103"/>
      <c r="L30" s="445">
        <f>+L29/1.19</f>
        <v>2.1176472181031684E-2</v>
      </c>
    </row>
    <row r="31" spans="1:14">
      <c r="A31" s="446"/>
      <c r="B31" s="1098"/>
      <c r="C31" s="493" t="s">
        <v>692</v>
      </c>
      <c r="E31" s="84"/>
      <c r="F31" s="1235" t="s">
        <v>693</v>
      </c>
      <c r="G31" s="1235"/>
      <c r="H31" s="1099"/>
      <c r="I31" s="466"/>
      <c r="J31" s="466"/>
      <c r="K31" s="1104"/>
      <c r="L31" s="445">
        <f>+L30/20</f>
        <v>1.0588236090515843E-3</v>
      </c>
    </row>
    <row r="32" spans="1:14" ht="13.8">
      <c r="A32" s="446"/>
      <c r="B32" s="87"/>
      <c r="C32" s="443"/>
      <c r="E32" s="85"/>
      <c r="F32" s="85"/>
      <c r="H32" s="1099"/>
      <c r="I32" s="466"/>
      <c r="J32" s="466"/>
      <c r="K32" s="1105"/>
    </row>
    <row r="33" spans="1:11">
      <c r="A33" s="446"/>
      <c r="B33" s="87"/>
      <c r="E33" s="85"/>
      <c r="F33" s="85"/>
      <c r="H33" s="1099"/>
      <c r="I33" s="466"/>
      <c r="J33" s="466"/>
      <c r="K33" s="1106"/>
    </row>
    <row r="34" spans="1:11">
      <c r="A34" s="446"/>
      <c r="B34" s="1107"/>
      <c r="C34" s="1108"/>
      <c r="D34" s="445"/>
      <c r="H34" s="1099"/>
      <c r="J34" s="85"/>
      <c r="K34" s="1109"/>
    </row>
    <row r="35" spans="1:11" ht="6" customHeight="1" thickBot="1">
      <c r="A35" s="467"/>
      <c r="B35" s="455"/>
      <c r="C35" s="1110"/>
      <c r="D35" s="1110"/>
      <c r="E35" s="1110"/>
      <c r="F35" s="1110"/>
      <c r="G35" s="1110"/>
      <c r="H35" s="1110"/>
      <c r="I35" s="1110"/>
      <c r="J35" s="1111"/>
      <c r="K35" s="1112"/>
    </row>
    <row r="36" spans="1:11">
      <c r="B36" s="445"/>
      <c r="C36" s="445"/>
      <c r="D36" s="468"/>
      <c r="E36" s="468"/>
      <c r="F36" s="468"/>
      <c r="G36" s="468"/>
      <c r="H36" s="468"/>
      <c r="K36" s="445"/>
    </row>
    <row r="37" spans="1:11">
      <c r="B37" s="445"/>
      <c r="C37" s="445"/>
      <c r="D37" s="445"/>
      <c r="K37" s="445"/>
    </row>
    <row r="38" spans="1:11">
      <c r="B38" s="445"/>
      <c r="C38" s="445"/>
      <c r="D38" s="445"/>
      <c r="K38" s="445"/>
    </row>
    <row r="39" spans="1:11">
      <c r="B39" s="445"/>
      <c r="C39" s="445"/>
      <c r="D39" s="445"/>
      <c r="E39" s="469"/>
      <c r="F39" s="469"/>
      <c r="G39" s="469"/>
      <c r="H39" s="469"/>
      <c r="K39" s="445"/>
    </row>
    <row r="40" spans="1:11">
      <c r="B40" s="445"/>
      <c r="C40" s="445"/>
      <c r="D40" s="445"/>
      <c r="E40" s="469"/>
      <c r="F40" s="469"/>
      <c r="G40" s="469"/>
      <c r="H40" s="469"/>
      <c r="K40" s="445"/>
    </row>
    <row r="41" spans="1:11">
      <c r="B41" s="445"/>
      <c r="C41" s="445"/>
      <c r="D41" s="445"/>
      <c r="E41" s="470"/>
      <c r="F41" s="470"/>
      <c r="G41" s="470"/>
      <c r="H41" s="470"/>
      <c r="K41" s="445"/>
    </row>
    <row r="42" spans="1:11">
      <c r="B42" s="445"/>
      <c r="C42" s="445"/>
      <c r="D42" s="445"/>
      <c r="K42" s="445"/>
    </row>
    <row r="43" spans="1:11">
      <c r="B43" s="445"/>
      <c r="C43" s="445"/>
      <c r="D43" s="445"/>
      <c r="E43" s="470"/>
      <c r="F43" s="470"/>
      <c r="G43" s="470"/>
      <c r="H43" s="470"/>
      <c r="K43" s="445"/>
    </row>
    <row r="44" spans="1:11">
      <c r="B44" s="445"/>
      <c r="C44" s="445"/>
      <c r="D44" s="445"/>
      <c r="K44" s="445"/>
    </row>
    <row r="45" spans="1:11">
      <c r="B45" s="445"/>
      <c r="C45" s="445"/>
      <c r="D45" s="445"/>
      <c r="K45" s="445"/>
    </row>
    <row r="46" spans="1:11">
      <c r="B46" s="445"/>
      <c r="C46" s="445"/>
      <c r="D46" s="445"/>
      <c r="K46" s="445"/>
    </row>
    <row r="47" spans="1:11">
      <c r="B47" s="445"/>
      <c r="C47" s="445"/>
      <c r="D47" s="445"/>
      <c r="K47" s="445"/>
    </row>
    <row r="48" spans="1:11">
      <c r="B48" s="445"/>
      <c r="C48" s="445"/>
      <c r="D48" s="445"/>
      <c r="K48" s="445"/>
    </row>
    <row r="49" s="445" customFormat="1"/>
    <row r="50" s="445" customFormat="1"/>
    <row r="51" s="445" customFormat="1"/>
    <row r="52" s="445" customFormat="1"/>
    <row r="53" s="445" customFormat="1"/>
    <row r="54" s="445" customFormat="1"/>
    <row r="55" s="445" customFormat="1"/>
    <row r="56" s="445" customFormat="1"/>
    <row r="57" s="445" customFormat="1"/>
    <row r="58" s="445" customFormat="1"/>
    <row r="59" s="445" customFormat="1"/>
    <row r="60" s="445" customFormat="1"/>
    <row r="61" s="445" customFormat="1"/>
    <row r="62" s="445" customFormat="1"/>
    <row r="63" s="445" customFormat="1"/>
    <row r="64" s="445" customFormat="1"/>
    <row r="65" s="445" customFormat="1"/>
    <row r="66" s="445" customFormat="1"/>
    <row r="67" s="445" customFormat="1"/>
    <row r="68" s="445" customFormat="1"/>
    <row r="69" s="445" customFormat="1"/>
    <row r="70" s="445" customFormat="1"/>
    <row r="71" s="445" customFormat="1"/>
    <row r="72" s="445" customFormat="1"/>
    <row r="73" s="445" customFormat="1"/>
    <row r="74" s="445" customFormat="1"/>
    <row r="75" s="445" customFormat="1"/>
    <row r="76" s="445" customFormat="1"/>
    <row r="77" s="445" customFormat="1"/>
    <row r="78" s="445" customFormat="1"/>
    <row r="79" s="445" customFormat="1"/>
    <row r="80" s="445" customFormat="1"/>
    <row r="81" s="445" customFormat="1"/>
    <row r="82" s="445" customFormat="1"/>
    <row r="83" s="445" customFormat="1"/>
    <row r="84" s="445" customFormat="1"/>
    <row r="85" s="445" customFormat="1"/>
    <row r="86" s="445" customFormat="1"/>
    <row r="87" s="445" customFormat="1"/>
    <row r="88" s="445" customFormat="1"/>
    <row r="89" s="445" customFormat="1"/>
    <row r="90" s="445" customFormat="1"/>
    <row r="91" s="445" customFormat="1"/>
    <row r="92" s="445" customFormat="1"/>
    <row r="93" s="445" customFormat="1"/>
    <row r="94" s="445" customFormat="1"/>
    <row r="95" s="445" customFormat="1"/>
    <row r="96" s="445" customFormat="1"/>
    <row r="97" s="445" customFormat="1"/>
    <row r="98" s="445" customFormat="1"/>
    <row r="99" s="445" customFormat="1"/>
    <row r="100" s="445" customFormat="1"/>
    <row r="101" s="445" customFormat="1"/>
    <row r="102" s="445" customFormat="1"/>
    <row r="103" s="445" customFormat="1"/>
    <row r="104" s="445" customFormat="1"/>
    <row r="105" s="445" customFormat="1"/>
    <row r="106" s="445" customFormat="1"/>
    <row r="107" s="445" customFormat="1"/>
    <row r="108" s="445" customFormat="1"/>
    <row r="109" s="445" customFormat="1"/>
    <row r="110" s="445" customFormat="1"/>
    <row r="111" s="445" customFormat="1"/>
    <row r="112" s="445" customFormat="1"/>
    <row r="113" s="445" customFormat="1"/>
    <row r="114" s="445" customFormat="1"/>
    <row r="115" s="445" customFormat="1"/>
    <row r="116" s="445" customFormat="1"/>
    <row r="117" s="445" customFormat="1"/>
    <row r="118" s="445" customFormat="1"/>
    <row r="119" s="445" customFormat="1"/>
    <row r="120" s="445" customFormat="1"/>
    <row r="121" s="445" customFormat="1"/>
    <row r="122" s="445" customFormat="1"/>
    <row r="123" s="445" customFormat="1"/>
    <row r="124" s="445" customFormat="1"/>
    <row r="125" s="445" customFormat="1"/>
    <row r="126" s="445" customFormat="1"/>
    <row r="127" s="445" customFormat="1"/>
    <row r="128" s="445" customFormat="1"/>
    <row r="129" s="445" customFormat="1"/>
    <row r="130" s="445" customFormat="1"/>
    <row r="131" s="445" customFormat="1"/>
    <row r="132" s="445" customFormat="1"/>
    <row r="133" s="445" customFormat="1"/>
    <row r="134" s="445" customFormat="1"/>
    <row r="135" s="445" customFormat="1"/>
    <row r="136" s="445" customFormat="1"/>
    <row r="137" s="445" customFormat="1"/>
    <row r="138" s="445" customFormat="1"/>
    <row r="139" s="445" customFormat="1"/>
    <row r="140" s="445" customFormat="1"/>
    <row r="141" s="445" customFormat="1"/>
    <row r="142" s="445" customFormat="1"/>
    <row r="143" s="445" customFormat="1"/>
    <row r="144" s="445" customFormat="1"/>
    <row r="145" s="445" customFormat="1"/>
    <row r="146" s="445" customFormat="1"/>
    <row r="147" s="445" customFormat="1"/>
    <row r="148" s="445" customFormat="1"/>
    <row r="149" s="445" customFormat="1"/>
    <row r="150" s="445" customFormat="1"/>
    <row r="151" s="445" customFormat="1"/>
    <row r="152" s="445" customFormat="1"/>
    <row r="153" s="445" customFormat="1"/>
    <row r="154" s="445" customFormat="1"/>
    <row r="155" s="445" customFormat="1"/>
    <row r="156" s="445" customFormat="1"/>
    <row r="157" s="445" customFormat="1"/>
    <row r="158" s="445" customFormat="1"/>
    <row r="159" s="445" customFormat="1"/>
    <row r="160" s="445" customFormat="1"/>
    <row r="161" s="445" customFormat="1"/>
    <row r="162" s="445" customFormat="1"/>
    <row r="163" s="445" customFormat="1"/>
    <row r="164" s="445" customFormat="1"/>
    <row r="165" s="445" customFormat="1"/>
    <row r="166" s="445" customFormat="1"/>
    <row r="167" s="445" customFormat="1"/>
    <row r="168" s="445" customFormat="1"/>
    <row r="169" s="445" customFormat="1"/>
    <row r="170" s="445" customFormat="1"/>
    <row r="171" s="445" customFormat="1"/>
    <row r="172" s="445" customFormat="1"/>
    <row r="173" s="445" customFormat="1"/>
    <row r="174" s="445" customFormat="1"/>
    <row r="175" s="445" customFormat="1"/>
    <row r="176" s="445" customFormat="1"/>
    <row r="177" s="445" customFormat="1"/>
    <row r="178" s="445" customFormat="1"/>
    <row r="179" s="445" customFormat="1"/>
    <row r="180" s="445" customFormat="1"/>
    <row r="181" s="445" customFormat="1"/>
    <row r="182" s="445" customFormat="1"/>
    <row r="183" s="445" customFormat="1"/>
    <row r="184" s="445" customFormat="1"/>
    <row r="185" s="445" customFormat="1"/>
    <row r="186" s="445" customFormat="1"/>
    <row r="187" s="445" customFormat="1"/>
    <row r="188" s="445" customFormat="1"/>
    <row r="189" s="445" customFormat="1"/>
    <row r="190" s="445" customFormat="1"/>
    <row r="191" s="445" customFormat="1"/>
    <row r="192" s="445" customFormat="1"/>
    <row r="193" s="445" customFormat="1"/>
    <row r="194" s="445" customFormat="1"/>
    <row r="195" s="445" customFormat="1"/>
    <row r="196" s="445" customFormat="1"/>
    <row r="197" s="445" customFormat="1"/>
    <row r="198" s="445" customFormat="1"/>
    <row r="199" s="445" customFormat="1"/>
    <row r="200" s="445" customFormat="1"/>
    <row r="201" s="445" customFormat="1"/>
    <row r="202" s="445" customFormat="1"/>
    <row r="203" s="445" customFormat="1"/>
    <row r="204" s="445" customFormat="1"/>
    <row r="205" s="445" customFormat="1"/>
    <row r="206" s="445" customFormat="1"/>
    <row r="207" s="445" customFormat="1"/>
    <row r="208" s="445" customFormat="1"/>
    <row r="209" s="445" customFormat="1"/>
    <row r="210" s="445" customFormat="1"/>
    <row r="211" s="445" customFormat="1"/>
    <row r="212" s="445" customFormat="1"/>
    <row r="213" s="445" customFormat="1"/>
    <row r="214" s="445" customFormat="1"/>
    <row r="215" s="445" customFormat="1"/>
    <row r="216" s="445" customFormat="1"/>
    <row r="217" s="445" customFormat="1"/>
    <row r="218" s="445" customFormat="1"/>
    <row r="219" s="445" customFormat="1"/>
    <row r="220" s="445" customFormat="1"/>
    <row r="221" s="445" customFormat="1"/>
    <row r="222" s="445" customFormat="1"/>
    <row r="223" s="445" customFormat="1"/>
    <row r="224" s="445" customFormat="1"/>
    <row r="225" s="445" customFormat="1"/>
    <row r="226" s="445" customFormat="1"/>
    <row r="227" s="445" customFormat="1"/>
    <row r="228" s="445" customFormat="1"/>
    <row r="229" s="445" customFormat="1"/>
    <row r="230" s="445" customFormat="1"/>
    <row r="231" s="445" customFormat="1"/>
    <row r="232" s="445" customFormat="1"/>
    <row r="233" s="445" customFormat="1"/>
    <row r="234" s="445" customFormat="1"/>
    <row r="235" s="445" customFormat="1"/>
    <row r="236" s="445" customFormat="1"/>
    <row r="237" s="445" customFormat="1"/>
    <row r="238" s="445" customFormat="1"/>
    <row r="239" s="445" customFormat="1"/>
    <row r="240" s="445" customFormat="1"/>
    <row r="241" s="445" customFormat="1"/>
    <row r="242" s="445" customFormat="1"/>
    <row r="243" s="445" customFormat="1"/>
    <row r="244" s="445" customFormat="1"/>
    <row r="245" s="445" customFormat="1"/>
    <row r="246" s="445" customFormat="1"/>
    <row r="247" s="445" customFormat="1"/>
    <row r="248" s="445" customFormat="1"/>
    <row r="249" s="445" customFormat="1"/>
    <row r="250" s="445" customFormat="1"/>
    <row r="251" s="445" customFormat="1"/>
    <row r="252" s="445" customFormat="1"/>
    <row r="253" s="445" customFormat="1"/>
    <row r="254" s="445" customFormat="1"/>
    <row r="255" s="445" customFormat="1"/>
    <row r="256" s="445" customFormat="1"/>
    <row r="257" s="445" customFormat="1"/>
    <row r="258" s="445" customFormat="1"/>
    <row r="259" s="445" customFormat="1"/>
    <row r="260" s="445" customFormat="1"/>
    <row r="261" s="445" customFormat="1"/>
    <row r="262" s="445" customFormat="1"/>
    <row r="263" s="445" customFormat="1"/>
    <row r="264" s="445" customFormat="1"/>
    <row r="265" s="445" customFormat="1"/>
    <row r="266" s="445" customFormat="1"/>
    <row r="267" s="445" customFormat="1"/>
    <row r="268" s="445" customFormat="1"/>
    <row r="269" s="445" customFormat="1"/>
    <row r="270" s="445" customFormat="1"/>
    <row r="271" s="445" customFormat="1"/>
    <row r="272" s="445" customFormat="1"/>
    <row r="273" s="445" customFormat="1"/>
    <row r="274" s="445" customFormat="1"/>
    <row r="275" s="445" customFormat="1"/>
    <row r="276" s="445" customFormat="1"/>
    <row r="277" s="445" customFormat="1"/>
    <row r="278" s="445" customFormat="1"/>
    <row r="279" s="445" customFormat="1"/>
    <row r="280" s="445" customFormat="1"/>
    <row r="281" s="445" customFormat="1"/>
    <row r="282" s="445" customFormat="1"/>
    <row r="283" s="445" customFormat="1"/>
    <row r="284" s="445" customFormat="1"/>
    <row r="285" s="445" customFormat="1"/>
    <row r="286" s="445" customFormat="1"/>
    <row r="287" s="445" customFormat="1"/>
    <row r="288" s="445" customFormat="1"/>
    <row r="289" s="445" customFormat="1"/>
    <row r="290" s="445" customFormat="1"/>
    <row r="291" s="445" customFormat="1"/>
    <row r="292" s="445" customFormat="1"/>
    <row r="293" s="445" customFormat="1"/>
    <row r="294" s="445" customFormat="1"/>
    <row r="295" s="445" customFormat="1"/>
    <row r="296" s="445" customFormat="1"/>
    <row r="297" s="445" customFormat="1"/>
    <row r="298" s="445" customFormat="1"/>
    <row r="299" s="445" customFormat="1"/>
    <row r="300" s="445" customFormat="1"/>
    <row r="301" s="445" customFormat="1"/>
    <row r="302" s="445" customFormat="1"/>
    <row r="303" s="445" customFormat="1"/>
    <row r="304" s="445" customFormat="1"/>
    <row r="305" s="445" customFormat="1"/>
    <row r="306" s="445" customFormat="1"/>
    <row r="307" s="445" customFormat="1"/>
    <row r="308" s="445" customFormat="1"/>
    <row r="309" s="445" customFormat="1"/>
    <row r="310" s="445" customFormat="1"/>
    <row r="311" s="445" customFormat="1"/>
    <row r="312" s="445" customFormat="1"/>
  </sheetData>
  <mergeCells count="36">
    <mergeCell ref="F31:G31"/>
    <mergeCell ref="B9:C9"/>
    <mergeCell ref="J9:K9"/>
    <mergeCell ref="B1:C8"/>
    <mergeCell ref="D1:H2"/>
    <mergeCell ref="I1:K8"/>
    <mergeCell ref="D3:H5"/>
    <mergeCell ref="D6:H8"/>
    <mergeCell ref="B13:C13"/>
    <mergeCell ref="J13:K13"/>
    <mergeCell ref="B14:C14"/>
    <mergeCell ref="J14:K14"/>
    <mergeCell ref="B10:C10"/>
    <mergeCell ref="J10:K10"/>
    <mergeCell ref="B11:C11"/>
    <mergeCell ref="J11:K11"/>
    <mergeCell ref="B20:E20"/>
    <mergeCell ref="B12:C12"/>
    <mergeCell ref="J12:K12"/>
    <mergeCell ref="B16:C16"/>
    <mergeCell ref="J16:K16"/>
    <mergeCell ref="B15:C15"/>
    <mergeCell ref="J15:K15"/>
    <mergeCell ref="B17:K17"/>
    <mergeCell ref="B18:E18"/>
    <mergeCell ref="I18:K18"/>
    <mergeCell ref="B19:E19"/>
    <mergeCell ref="I19:K19"/>
    <mergeCell ref="I25:K25"/>
    <mergeCell ref="B21:E21"/>
    <mergeCell ref="I21:K21"/>
    <mergeCell ref="B23:E23"/>
    <mergeCell ref="I23:K23"/>
    <mergeCell ref="I24:K24"/>
    <mergeCell ref="B22:E22"/>
    <mergeCell ref="I22:K22"/>
  </mergeCells>
  <printOptions horizontalCentered="1" verticalCentered="1"/>
  <pageMargins left="0.11811023622047245" right="0.11811023622047245" top="0.31496062992125984" bottom="0.19685039370078741" header="0.39370078740157483" footer="0"/>
  <pageSetup scale="70" fitToHeight="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870D4-82CF-43F9-ABF3-369268A19CE4}">
  <dimension ref="A1:R87"/>
  <sheetViews>
    <sheetView view="pageBreakPreview" topLeftCell="B64" zoomScale="80" zoomScaleNormal="100" zoomScaleSheetLayoutView="80" workbookViewId="0">
      <selection activeCell="F84" sqref="F84"/>
    </sheetView>
  </sheetViews>
  <sheetFormatPr baseColWidth="10" defaultColWidth="12" defaultRowHeight="14.4"/>
  <cols>
    <col min="1" max="1" width="7" style="207" customWidth="1"/>
    <col min="2" max="2" width="45.109375" style="208" customWidth="1"/>
    <col min="3" max="4" width="12" style="207"/>
    <col min="5" max="5" width="18.77734375" style="209" customWidth="1"/>
    <col min="6" max="6" width="20.6640625" style="207" customWidth="1"/>
    <col min="7" max="11" width="20.88671875" style="202" customWidth="1"/>
    <col min="12" max="12" width="18.44140625" style="202" bestFit="1" customWidth="1"/>
    <col min="13" max="13" width="18" style="202" customWidth="1"/>
    <col min="14" max="14" width="16.21875" style="202" bestFit="1" customWidth="1"/>
    <col min="15" max="15" width="14.6640625" style="202" bestFit="1" customWidth="1"/>
    <col min="16" max="16" width="15.44140625" style="202" bestFit="1" customWidth="1"/>
    <col min="17" max="16384" width="12" style="202"/>
  </cols>
  <sheetData>
    <row r="1" spans="1:14" ht="21" customHeight="1">
      <c r="A1" s="1489" t="s">
        <v>678</v>
      </c>
      <c r="B1" s="1489"/>
      <c r="C1" s="1489"/>
      <c r="D1" s="1489"/>
      <c r="E1" s="1489"/>
      <c r="F1" s="1489"/>
      <c r="G1" s="1489"/>
      <c r="H1" s="1121"/>
      <c r="I1" s="1121"/>
      <c r="J1" s="1121"/>
      <c r="K1" s="1121"/>
      <c r="L1" s="1121"/>
      <c r="M1" s="1121"/>
    </row>
    <row r="2" spans="1:14" ht="21" customHeight="1">
      <c r="A2" s="1489" t="s">
        <v>679</v>
      </c>
      <c r="B2" s="1489"/>
      <c r="C2" s="1489"/>
      <c r="D2" s="1489"/>
      <c r="E2" s="1489"/>
      <c r="F2" s="1489"/>
      <c r="G2" s="1489"/>
      <c r="H2" s="1121"/>
      <c r="I2" s="1121"/>
      <c r="J2" s="1121"/>
      <c r="K2" s="1121"/>
      <c r="L2" s="1121"/>
      <c r="M2" s="1121"/>
    </row>
    <row r="5" spans="1:14" ht="18">
      <c r="A5" s="1490" t="s">
        <v>680</v>
      </c>
      <c r="B5" s="1490"/>
      <c r="C5" s="1490"/>
      <c r="D5" s="1490"/>
      <c r="E5" s="1490"/>
      <c r="F5" s="1490"/>
      <c r="G5" s="1490"/>
      <c r="H5" s="1490"/>
      <c r="I5" s="1490"/>
      <c r="J5" s="1490"/>
      <c r="K5" s="1490"/>
      <c r="L5" s="1490"/>
      <c r="M5" s="1490"/>
    </row>
    <row r="7" spans="1:14" ht="45" customHeight="1">
      <c r="A7" s="1491" t="s">
        <v>1165</v>
      </c>
      <c r="B7" s="1491"/>
      <c r="C7" s="1491"/>
      <c r="D7" s="1491"/>
      <c r="E7" s="1491"/>
      <c r="F7" s="1491"/>
      <c r="G7" s="1491"/>
      <c r="H7" s="1491"/>
      <c r="I7" s="1491"/>
      <c r="J7" s="1491"/>
      <c r="K7" s="1491"/>
      <c r="L7" s="1491"/>
      <c r="M7" s="1491"/>
    </row>
    <row r="8" spans="1:14">
      <c r="C8" s="1488" t="s">
        <v>682</v>
      </c>
      <c r="D8" s="1488"/>
      <c r="E8" s="1585" t="s">
        <v>685</v>
      </c>
      <c r="F8" s="1585"/>
    </row>
    <row r="9" spans="1:14">
      <c r="C9" s="1488" t="s">
        <v>683</v>
      </c>
      <c r="D9" s="1488"/>
      <c r="E9" s="1585" t="s">
        <v>686</v>
      </c>
      <c r="F9" s="1585"/>
    </row>
    <row r="10" spans="1:14">
      <c r="C10" s="1488" t="s">
        <v>684</v>
      </c>
      <c r="D10" s="1488"/>
      <c r="E10" s="1585" t="s">
        <v>1450</v>
      </c>
      <c r="F10" s="1585"/>
    </row>
    <row r="12" spans="1:14" ht="28.8">
      <c r="A12" s="198" t="s">
        <v>595</v>
      </c>
      <c r="B12" s="199" t="s">
        <v>596</v>
      </c>
      <c r="C12" s="199" t="s">
        <v>244</v>
      </c>
      <c r="D12" s="199" t="s">
        <v>597</v>
      </c>
      <c r="E12" s="1194" t="s">
        <v>598</v>
      </c>
      <c r="F12" s="199" t="s">
        <v>599</v>
      </c>
      <c r="G12" s="199" t="s">
        <v>600</v>
      </c>
      <c r="H12" s="199"/>
      <c r="I12" s="1234"/>
      <c r="J12" s="199"/>
      <c r="K12" s="199"/>
      <c r="L12" s="199" t="s">
        <v>1446</v>
      </c>
      <c r="M12" s="199" t="s">
        <v>1447</v>
      </c>
    </row>
    <row r="13" spans="1:14">
      <c r="A13" s="203">
        <v>1</v>
      </c>
      <c r="B13" s="204" t="s">
        <v>601</v>
      </c>
      <c r="C13" s="203"/>
      <c r="D13" s="203"/>
      <c r="E13" s="341"/>
      <c r="F13" s="203"/>
      <c r="G13" s="205">
        <f>ROUND(SUM(F14:F20),0)</f>
        <v>51343079</v>
      </c>
      <c r="H13" s="340">
        <f>ROUND(G13*0.3,0)</f>
        <v>15402924</v>
      </c>
      <c r="I13" s="205">
        <f>ROUND(H13+G13,0)</f>
        <v>66746003</v>
      </c>
      <c r="J13" s="205"/>
      <c r="K13" s="205">
        <f>+I13-'[4]PRESUPUESTO OFICIAL (Entidad)'!$K$17</f>
        <v>692.32000000029802</v>
      </c>
      <c r="L13" s="1221">
        <f>G13</f>
        <v>51343079</v>
      </c>
      <c r="M13" s="1221"/>
    </row>
    <row r="14" spans="1:14">
      <c r="A14" s="203">
        <v>1.1000000000000001</v>
      </c>
      <c r="B14" s="724" t="s">
        <v>602</v>
      </c>
      <c r="C14" s="203" t="s">
        <v>603</v>
      </c>
      <c r="D14" s="336">
        <v>570.25</v>
      </c>
      <c r="E14" s="341">
        <f>+'APU1.1'!H29</f>
        <v>2721</v>
      </c>
      <c r="F14" s="337">
        <f>ROUND(D14*E14,0)</f>
        <v>1551650</v>
      </c>
      <c r="G14" s="206"/>
      <c r="H14" s="340">
        <f>ROUND(E14*0.3,0)</f>
        <v>816</v>
      </c>
      <c r="I14" s="337">
        <f>+H14+E14</f>
        <v>3537</v>
      </c>
      <c r="J14" s="340">
        <f>ROUND(D14*I14,0)</f>
        <v>2016974</v>
      </c>
      <c r="K14" s="340"/>
      <c r="L14" s="1222">
        <f>F14</f>
        <v>1551650</v>
      </c>
      <c r="M14" s="1223"/>
      <c r="N14" s="489"/>
    </row>
    <row r="15" spans="1:14" ht="25.8" customHeight="1">
      <c r="A15" s="203">
        <v>1.2</v>
      </c>
      <c r="B15" s="858" t="s">
        <v>1348</v>
      </c>
      <c r="C15" s="203" t="s">
        <v>605</v>
      </c>
      <c r="D15" s="336">
        <v>140.55000000000001</v>
      </c>
      <c r="E15" s="341">
        <f>+'APU1.2'!H29</f>
        <v>85310</v>
      </c>
      <c r="F15" s="337">
        <f t="shared" ref="F15:F38" si="0">ROUND(D15*E15,0)</f>
        <v>11990321</v>
      </c>
      <c r="G15" s="206"/>
      <c r="H15" s="340">
        <f>ROUND(E15*0.3,0)</f>
        <v>25593</v>
      </c>
      <c r="I15" s="337">
        <f t="shared" ref="I15:I67" si="1">+H15+E15</f>
        <v>110903</v>
      </c>
      <c r="J15" s="340">
        <f t="shared" ref="J15:J67" si="2">ROUND(D15*I15,0)</f>
        <v>15587417</v>
      </c>
      <c r="K15" s="340"/>
      <c r="L15" s="1222">
        <f t="shared" ref="L15:L20" si="3">F15</f>
        <v>11990321</v>
      </c>
      <c r="M15" s="1222"/>
      <c r="N15" s="489"/>
    </row>
    <row r="16" spans="1:14" ht="28.8">
      <c r="A16" s="203">
        <v>1.3</v>
      </c>
      <c r="B16" s="844" t="s">
        <v>1341</v>
      </c>
      <c r="C16" s="203" t="s">
        <v>605</v>
      </c>
      <c r="D16" s="336">
        <v>102.52</v>
      </c>
      <c r="E16" s="341">
        <f>+'APU1.3'!H33</f>
        <v>70703</v>
      </c>
      <c r="F16" s="337">
        <f t="shared" si="0"/>
        <v>7248472</v>
      </c>
      <c r="G16" s="206"/>
      <c r="H16" s="340">
        <f>ROUND(E16*0.3,0)</f>
        <v>21211</v>
      </c>
      <c r="I16" s="337">
        <f t="shared" si="1"/>
        <v>91914</v>
      </c>
      <c r="J16" s="340">
        <f t="shared" si="2"/>
        <v>9423023</v>
      </c>
      <c r="K16" s="340"/>
      <c r="L16" s="1222">
        <f t="shared" si="3"/>
        <v>7248472</v>
      </c>
      <c r="M16" s="1223"/>
      <c r="N16" s="489"/>
    </row>
    <row r="17" spans="1:15">
      <c r="A17" s="203">
        <v>1.4</v>
      </c>
      <c r="B17" s="1115" t="s">
        <v>1345</v>
      </c>
      <c r="C17" s="203" t="s">
        <v>605</v>
      </c>
      <c r="D17" s="336">
        <v>107.16</v>
      </c>
      <c r="E17" s="341">
        <f>+'APU1.4'!H30</f>
        <v>124149</v>
      </c>
      <c r="F17" s="337">
        <f t="shared" si="0"/>
        <v>13303807</v>
      </c>
      <c r="G17" s="206"/>
      <c r="H17" s="340">
        <f t="shared" ref="H17:H67" si="4">ROUND(E17*0.3,0)</f>
        <v>37245</v>
      </c>
      <c r="I17" s="337">
        <f t="shared" si="1"/>
        <v>161394</v>
      </c>
      <c r="J17" s="340">
        <f t="shared" si="2"/>
        <v>17294981</v>
      </c>
      <c r="K17" s="340"/>
      <c r="L17" s="1222">
        <f t="shared" si="3"/>
        <v>13303807</v>
      </c>
      <c r="M17" s="1223"/>
      <c r="N17" s="489"/>
    </row>
    <row r="18" spans="1:15">
      <c r="A18" s="203">
        <v>1.5</v>
      </c>
      <c r="B18" s="844" t="s">
        <v>1270</v>
      </c>
      <c r="C18" s="203" t="s">
        <v>605</v>
      </c>
      <c r="D18" s="336">
        <v>402</v>
      </c>
      <c r="E18" s="341">
        <f>+'APU1.5'!G27</f>
        <v>32627</v>
      </c>
      <c r="F18" s="337">
        <f t="shared" si="0"/>
        <v>13116054</v>
      </c>
      <c r="G18" s="206"/>
      <c r="H18" s="340">
        <f t="shared" si="4"/>
        <v>9788</v>
      </c>
      <c r="I18" s="337">
        <f t="shared" si="1"/>
        <v>42415</v>
      </c>
      <c r="J18" s="340">
        <f t="shared" si="2"/>
        <v>17050830</v>
      </c>
      <c r="K18" s="340"/>
      <c r="L18" s="1222">
        <f t="shared" si="3"/>
        <v>13116054</v>
      </c>
      <c r="M18" s="1223"/>
      <c r="N18" s="489"/>
    </row>
    <row r="19" spans="1:15">
      <c r="A19" s="203">
        <v>1.6</v>
      </c>
      <c r="B19" s="335" t="s">
        <v>609</v>
      </c>
      <c r="C19" s="203" t="s">
        <v>603</v>
      </c>
      <c r="D19" s="336">
        <v>60.79</v>
      </c>
      <c r="E19" s="341">
        <f>+'APU1.6'!F29</f>
        <v>27214</v>
      </c>
      <c r="F19" s="337">
        <f t="shared" si="0"/>
        <v>1654339</v>
      </c>
      <c r="G19" s="206"/>
      <c r="H19" s="340">
        <f t="shared" si="4"/>
        <v>8164</v>
      </c>
      <c r="I19" s="337">
        <f t="shared" si="1"/>
        <v>35378</v>
      </c>
      <c r="J19" s="340">
        <f t="shared" si="2"/>
        <v>2150629</v>
      </c>
      <c r="K19" s="340"/>
      <c r="L19" s="1222">
        <f t="shared" si="3"/>
        <v>1654339</v>
      </c>
      <c r="M19" s="1223"/>
      <c r="N19" s="489"/>
    </row>
    <row r="20" spans="1:15" ht="42" customHeight="1">
      <c r="A20" s="203">
        <v>1.7</v>
      </c>
      <c r="B20" s="654" t="s">
        <v>610</v>
      </c>
      <c r="C20" s="203" t="s">
        <v>443</v>
      </c>
      <c r="D20" s="336">
        <v>2</v>
      </c>
      <c r="E20" s="341">
        <f>+'APU1.7'!F32</f>
        <v>1239218</v>
      </c>
      <c r="F20" s="337">
        <f t="shared" si="0"/>
        <v>2478436</v>
      </c>
      <c r="G20" s="206"/>
      <c r="H20" s="340">
        <f t="shared" si="4"/>
        <v>371765</v>
      </c>
      <c r="I20" s="337">
        <f t="shared" si="1"/>
        <v>1610983</v>
      </c>
      <c r="J20" s="340">
        <f t="shared" si="2"/>
        <v>3221966</v>
      </c>
      <c r="K20" s="340"/>
      <c r="L20" s="1222">
        <f t="shared" si="3"/>
        <v>2478436</v>
      </c>
      <c r="M20" s="1223"/>
      <c r="N20" s="489"/>
    </row>
    <row r="21" spans="1:15">
      <c r="A21" s="198">
        <v>2</v>
      </c>
      <c r="B21" s="204" t="s">
        <v>611</v>
      </c>
      <c r="C21" s="198"/>
      <c r="D21" s="228"/>
      <c r="E21" s="342"/>
      <c r="F21" s="229"/>
      <c r="G21" s="205">
        <f>ROUND(SUM(F22:F32),0)</f>
        <v>231335130</v>
      </c>
      <c r="H21" s="340">
        <f>ROUND(G21*0.3,0)</f>
        <v>69400539</v>
      </c>
      <c r="I21" s="205">
        <f>+H21+G21</f>
        <v>300735669</v>
      </c>
      <c r="J21" s="340">
        <f t="shared" si="2"/>
        <v>0</v>
      </c>
      <c r="K21" s="340">
        <f>+I21-'[4]PRESUPUESTO OFICIAL (Entidad)'!$K$30</f>
        <v>-483.25000005960464</v>
      </c>
      <c r="L21" s="1221">
        <f>G21</f>
        <v>231335130</v>
      </c>
      <c r="M21" s="1221"/>
    </row>
    <row r="22" spans="1:15">
      <c r="A22" s="203">
        <v>2.1</v>
      </c>
      <c r="B22" s="718" t="s">
        <v>1162</v>
      </c>
      <c r="C22" s="203" t="s">
        <v>605</v>
      </c>
      <c r="D22" s="336">
        <v>7.98</v>
      </c>
      <c r="E22" s="341">
        <f>+'APU2.1'!G27</f>
        <v>1107042</v>
      </c>
      <c r="F22" s="337">
        <f t="shared" si="0"/>
        <v>8834195</v>
      </c>
      <c r="G22" s="206"/>
      <c r="H22" s="340">
        <f t="shared" si="4"/>
        <v>332113</v>
      </c>
      <c r="I22" s="337">
        <f t="shared" si="1"/>
        <v>1439155</v>
      </c>
      <c r="J22" s="340">
        <f t="shared" si="2"/>
        <v>11484457</v>
      </c>
      <c r="K22" s="340"/>
      <c r="L22" s="1222">
        <f>F22</f>
        <v>8834195</v>
      </c>
      <c r="M22" s="1223"/>
    </row>
    <row r="23" spans="1:15" ht="28.8">
      <c r="A23" s="203">
        <v>2.2000000000000002</v>
      </c>
      <c r="B23" s="657" t="s">
        <v>1309</v>
      </c>
      <c r="C23" s="203" t="s">
        <v>603</v>
      </c>
      <c r="D23" s="336">
        <v>510.98</v>
      </c>
      <c r="E23" s="341">
        <f>+'APU2.2'!F29</f>
        <v>146942</v>
      </c>
      <c r="F23" s="337">
        <f t="shared" si="0"/>
        <v>75084423</v>
      </c>
      <c r="G23" s="206"/>
      <c r="H23" s="340">
        <f t="shared" si="4"/>
        <v>44083</v>
      </c>
      <c r="I23" s="337">
        <f t="shared" si="1"/>
        <v>191025</v>
      </c>
      <c r="J23" s="340">
        <f t="shared" si="2"/>
        <v>97609955</v>
      </c>
      <c r="K23" s="340"/>
      <c r="L23" s="1222">
        <f t="shared" ref="L23:L32" si="5">F23</f>
        <v>75084423</v>
      </c>
      <c r="M23" s="1223"/>
    </row>
    <row r="24" spans="1:15">
      <c r="A24" s="203">
        <v>2.2999999999999998</v>
      </c>
      <c r="B24" s="335" t="s">
        <v>614</v>
      </c>
      <c r="C24" s="203" t="s">
        <v>605</v>
      </c>
      <c r="D24" s="336">
        <v>27.68</v>
      </c>
      <c r="E24" s="341">
        <f>+'APU2.3'!G27</f>
        <v>953042</v>
      </c>
      <c r="F24" s="337">
        <f t="shared" si="0"/>
        <v>26380203</v>
      </c>
      <c r="G24" s="206"/>
      <c r="H24" s="340">
        <f t="shared" si="4"/>
        <v>285913</v>
      </c>
      <c r="I24" s="337">
        <f t="shared" si="1"/>
        <v>1238955</v>
      </c>
      <c r="J24" s="340">
        <f t="shared" si="2"/>
        <v>34294274</v>
      </c>
      <c r="K24" s="340"/>
      <c r="L24" s="1222">
        <f t="shared" si="5"/>
        <v>26380203</v>
      </c>
      <c r="M24" s="1223"/>
    </row>
    <row r="25" spans="1:15">
      <c r="A25" s="203">
        <v>2.4</v>
      </c>
      <c r="B25" s="718" t="s">
        <v>1163</v>
      </c>
      <c r="C25" s="203" t="s">
        <v>605</v>
      </c>
      <c r="D25" s="336">
        <v>8.06</v>
      </c>
      <c r="E25" s="341">
        <f>+'APU2.4'!G27</f>
        <v>1458168</v>
      </c>
      <c r="F25" s="337">
        <f t="shared" si="0"/>
        <v>11752834</v>
      </c>
      <c r="G25" s="206"/>
      <c r="H25" s="340">
        <f t="shared" si="4"/>
        <v>437450</v>
      </c>
      <c r="I25" s="337">
        <f t="shared" si="1"/>
        <v>1895618</v>
      </c>
      <c r="J25" s="340">
        <f t="shared" si="2"/>
        <v>15278681</v>
      </c>
      <c r="K25" s="340"/>
      <c r="L25" s="1222">
        <f t="shared" si="5"/>
        <v>11752834</v>
      </c>
      <c r="M25" s="1223"/>
    </row>
    <row r="26" spans="1:15">
      <c r="A26" s="203">
        <v>2.5</v>
      </c>
      <c r="B26" s="717" t="s">
        <v>1164</v>
      </c>
      <c r="C26" s="203" t="s">
        <v>605</v>
      </c>
      <c r="D26" s="336">
        <v>6.79</v>
      </c>
      <c r="E26" s="341">
        <f>+'APU2.5'!G27</f>
        <v>1516977</v>
      </c>
      <c r="F26" s="337">
        <f t="shared" si="0"/>
        <v>10300274</v>
      </c>
      <c r="G26" s="206"/>
      <c r="H26" s="340">
        <f t="shared" si="4"/>
        <v>455093</v>
      </c>
      <c r="I26" s="337">
        <f t="shared" si="1"/>
        <v>1972070</v>
      </c>
      <c r="J26" s="340">
        <f t="shared" si="2"/>
        <v>13390355</v>
      </c>
      <c r="K26" s="340"/>
      <c r="L26" s="1222">
        <f t="shared" si="5"/>
        <v>10300274</v>
      </c>
      <c r="M26" s="1223"/>
    </row>
    <row r="27" spans="1:15" ht="28.8">
      <c r="A27" s="203">
        <v>2.6</v>
      </c>
      <c r="B27" s="658" t="s">
        <v>1070</v>
      </c>
      <c r="C27" s="203" t="s">
        <v>617</v>
      </c>
      <c r="D27" s="336">
        <v>55.12</v>
      </c>
      <c r="E27" s="341">
        <f>+'APU2.6'!G26</f>
        <v>222737</v>
      </c>
      <c r="F27" s="337">
        <f t="shared" si="0"/>
        <v>12277263</v>
      </c>
      <c r="G27" s="206"/>
      <c r="H27" s="340">
        <f t="shared" si="4"/>
        <v>66821</v>
      </c>
      <c r="I27" s="337">
        <f t="shared" si="1"/>
        <v>289558</v>
      </c>
      <c r="J27" s="340">
        <f t="shared" si="2"/>
        <v>15960437</v>
      </c>
      <c r="K27" s="340"/>
      <c r="L27" s="1222">
        <f t="shared" si="5"/>
        <v>12277263</v>
      </c>
      <c r="M27" s="1223"/>
    </row>
    <row r="28" spans="1:15">
      <c r="A28" s="203">
        <v>2.7</v>
      </c>
      <c r="B28" s="818" t="s">
        <v>1271</v>
      </c>
      <c r="C28" s="203" t="s">
        <v>619</v>
      </c>
      <c r="D28" s="336">
        <v>7766.29</v>
      </c>
      <c r="E28" s="866">
        <f>+'APU2.7'!F28</f>
        <v>9493</v>
      </c>
      <c r="F28" s="337">
        <f t="shared" si="0"/>
        <v>73725391</v>
      </c>
      <c r="G28" s="206"/>
      <c r="H28" s="340">
        <f t="shared" si="4"/>
        <v>2848</v>
      </c>
      <c r="I28" s="337">
        <f t="shared" si="1"/>
        <v>12341</v>
      </c>
      <c r="J28" s="340">
        <f t="shared" si="2"/>
        <v>95843785</v>
      </c>
      <c r="K28" s="340"/>
      <c r="L28" s="1222">
        <f t="shared" si="5"/>
        <v>73725391</v>
      </c>
      <c r="M28" s="1223"/>
    </row>
    <row r="29" spans="1:15" ht="28.8">
      <c r="A29" s="203">
        <v>2.8</v>
      </c>
      <c r="B29" s="657" t="s">
        <v>1272</v>
      </c>
      <c r="C29" s="203" t="s">
        <v>497</v>
      </c>
      <c r="D29" s="336">
        <v>2</v>
      </c>
      <c r="E29" s="341">
        <f>+'APU2.8'!F29</f>
        <v>443933</v>
      </c>
      <c r="F29" s="337">
        <f t="shared" si="0"/>
        <v>887866</v>
      </c>
      <c r="G29" s="206"/>
      <c r="H29" s="340">
        <f t="shared" si="4"/>
        <v>133180</v>
      </c>
      <c r="I29" s="337">
        <f t="shared" si="1"/>
        <v>577113</v>
      </c>
      <c r="J29" s="340">
        <f t="shared" si="2"/>
        <v>1154226</v>
      </c>
      <c r="K29" s="340"/>
      <c r="L29" s="1222">
        <f t="shared" si="5"/>
        <v>887866</v>
      </c>
      <c r="M29" s="1223"/>
      <c r="N29" s="815" t="s">
        <v>1304</v>
      </c>
      <c r="O29" s="815" t="s">
        <v>1305</v>
      </c>
    </row>
    <row r="30" spans="1:15">
      <c r="A30" s="203">
        <v>2.9</v>
      </c>
      <c r="B30" s="814" t="s">
        <v>1306</v>
      </c>
      <c r="C30" s="816" t="s">
        <v>605</v>
      </c>
      <c r="D30" s="336">
        <v>7.42</v>
      </c>
      <c r="E30" s="341">
        <f>+'APU2.9'!F24</f>
        <v>792361</v>
      </c>
      <c r="F30" s="337">
        <f t="shared" si="0"/>
        <v>5879319</v>
      </c>
      <c r="G30" s="206"/>
      <c r="H30" s="340">
        <f t="shared" si="4"/>
        <v>237708</v>
      </c>
      <c r="I30" s="337">
        <f t="shared" si="1"/>
        <v>1030069</v>
      </c>
      <c r="J30" s="340">
        <f t="shared" si="2"/>
        <v>7643112</v>
      </c>
      <c r="K30" s="340"/>
      <c r="L30" s="1222">
        <f t="shared" si="5"/>
        <v>5879319</v>
      </c>
      <c r="M30" s="1223"/>
      <c r="N30" s="491">
        <v>80671</v>
      </c>
      <c r="O30" s="491">
        <v>6387530</v>
      </c>
    </row>
    <row r="31" spans="1:15" ht="28.8">
      <c r="A31" s="336">
        <v>2.1</v>
      </c>
      <c r="B31" s="657" t="s">
        <v>1055</v>
      </c>
      <c r="C31" s="203" t="s">
        <v>605</v>
      </c>
      <c r="D31" s="336">
        <v>3.73</v>
      </c>
      <c r="E31" s="341">
        <f>+'APU2.10'!G31</f>
        <v>760678</v>
      </c>
      <c r="F31" s="337">
        <f t="shared" si="0"/>
        <v>2837329</v>
      </c>
      <c r="G31" s="206"/>
      <c r="H31" s="340">
        <f t="shared" si="4"/>
        <v>228203</v>
      </c>
      <c r="I31" s="337">
        <f t="shared" si="1"/>
        <v>988881</v>
      </c>
      <c r="J31" s="340">
        <f t="shared" si="2"/>
        <v>3688526</v>
      </c>
      <c r="K31" s="340"/>
      <c r="L31" s="1222">
        <f t="shared" si="5"/>
        <v>2837329</v>
      </c>
      <c r="M31" s="1223"/>
      <c r="N31" s="202">
        <v>730</v>
      </c>
    </row>
    <row r="32" spans="1:15" ht="28.8">
      <c r="A32" s="203">
        <v>2.11</v>
      </c>
      <c r="B32" s="858" t="s">
        <v>1346</v>
      </c>
      <c r="C32" s="203" t="s">
        <v>480</v>
      </c>
      <c r="D32" s="336">
        <v>36.700000000000003</v>
      </c>
      <c r="E32" s="341">
        <f>+'APU2.11'!G27</f>
        <v>91990</v>
      </c>
      <c r="F32" s="337">
        <f t="shared" si="0"/>
        <v>3376033</v>
      </c>
      <c r="G32" s="206"/>
      <c r="H32" s="340">
        <f t="shared" si="4"/>
        <v>27597</v>
      </c>
      <c r="I32" s="337">
        <f t="shared" si="1"/>
        <v>119587</v>
      </c>
      <c r="J32" s="340">
        <f t="shared" si="2"/>
        <v>4388843</v>
      </c>
      <c r="K32" s="340"/>
      <c r="L32" s="1222">
        <f t="shared" si="5"/>
        <v>3376033</v>
      </c>
      <c r="M32" s="1223"/>
    </row>
    <row r="33" spans="1:14" ht="24.75" customHeight="1">
      <c r="A33" s="198">
        <v>3</v>
      </c>
      <c r="B33" s="204" t="s">
        <v>624</v>
      </c>
      <c r="C33" s="198"/>
      <c r="D33" s="228"/>
      <c r="E33" s="342"/>
      <c r="F33" s="229"/>
      <c r="G33" s="205">
        <f>ROUND(SUM(F34:F38),0)</f>
        <v>246370579</v>
      </c>
      <c r="H33" s="340">
        <f>ROUND(G33*0.3,0)</f>
        <v>73911174</v>
      </c>
      <c r="I33" s="205">
        <f>+H33+G33</f>
        <v>320281753</v>
      </c>
      <c r="J33" s="340">
        <f t="shared" si="2"/>
        <v>0</v>
      </c>
      <c r="K33" s="340">
        <f>+I33-'[4]PRESUPUESTO OFICIAL (Entidad)'!$K$37</f>
        <v>-174.36199986934662</v>
      </c>
      <c r="L33" s="1221">
        <f>G33</f>
        <v>246370579</v>
      </c>
      <c r="M33" s="1221"/>
    </row>
    <row r="34" spans="1:14" ht="114" customHeight="1">
      <c r="A34" s="203">
        <v>3.1</v>
      </c>
      <c r="B34" s="857" t="s">
        <v>761</v>
      </c>
      <c r="C34" s="203" t="s">
        <v>603</v>
      </c>
      <c r="D34" s="336">
        <v>562.04</v>
      </c>
      <c r="E34" s="341">
        <f>+'APU3.1'!F29</f>
        <v>299476</v>
      </c>
      <c r="F34" s="337">
        <f t="shared" si="0"/>
        <v>168317491</v>
      </c>
      <c r="G34" s="206"/>
      <c r="H34" s="340">
        <f t="shared" si="4"/>
        <v>89843</v>
      </c>
      <c r="I34" s="337">
        <f t="shared" si="1"/>
        <v>389319</v>
      </c>
      <c r="J34" s="340">
        <f t="shared" si="2"/>
        <v>218812851</v>
      </c>
      <c r="K34" s="340"/>
      <c r="L34" s="1222">
        <f>F34</f>
        <v>168317491</v>
      </c>
      <c r="M34" s="1223"/>
      <c r="N34" s="491">
        <f>15100*D34</f>
        <v>8486804</v>
      </c>
    </row>
    <row r="35" spans="1:14" ht="72" customHeight="1">
      <c r="A35" s="203">
        <v>3.2</v>
      </c>
      <c r="B35" s="658" t="s">
        <v>1057</v>
      </c>
      <c r="C35" s="203" t="s">
        <v>497</v>
      </c>
      <c r="D35" s="336">
        <v>26</v>
      </c>
      <c r="E35" s="341">
        <f>+'APU3.2'!F30</f>
        <v>137468</v>
      </c>
      <c r="F35" s="337">
        <f t="shared" si="0"/>
        <v>3574168</v>
      </c>
      <c r="G35" s="206"/>
      <c r="H35" s="340">
        <f t="shared" si="4"/>
        <v>41240</v>
      </c>
      <c r="I35" s="337">
        <f t="shared" si="1"/>
        <v>178708</v>
      </c>
      <c r="J35" s="340">
        <f t="shared" si="2"/>
        <v>4646408</v>
      </c>
      <c r="K35" s="340"/>
      <c r="L35" s="1222">
        <f t="shared" ref="L35:L38" si="6">F35</f>
        <v>3574168</v>
      </c>
      <c r="M35" s="1223"/>
    </row>
    <row r="36" spans="1:14" ht="42.6" customHeight="1">
      <c r="A36" s="203">
        <v>3.3</v>
      </c>
      <c r="B36" s="658" t="s">
        <v>1058</v>
      </c>
      <c r="C36" s="203" t="s">
        <v>480</v>
      </c>
      <c r="D36" s="336">
        <v>56.8</v>
      </c>
      <c r="E36" s="341">
        <f>+'APU3.3'!F30</f>
        <v>635386</v>
      </c>
      <c r="F36" s="337">
        <f t="shared" si="0"/>
        <v>36089925</v>
      </c>
      <c r="G36" s="206"/>
      <c r="H36" s="340">
        <f t="shared" si="4"/>
        <v>190616</v>
      </c>
      <c r="I36" s="337">
        <f t="shared" si="1"/>
        <v>826002</v>
      </c>
      <c r="J36" s="340">
        <f t="shared" si="2"/>
        <v>46916914</v>
      </c>
      <c r="K36" s="340"/>
      <c r="L36" s="1222">
        <f t="shared" si="6"/>
        <v>36089925</v>
      </c>
      <c r="M36" s="1223"/>
    </row>
    <row r="37" spans="1:14">
      <c r="A37" s="203">
        <v>3.4</v>
      </c>
      <c r="B37" s="656" t="s">
        <v>983</v>
      </c>
      <c r="C37" s="203" t="s">
        <v>480</v>
      </c>
      <c r="D37" s="336">
        <v>36</v>
      </c>
      <c r="E37" s="341">
        <f>+'APU3.4'!F28</f>
        <v>85832</v>
      </c>
      <c r="F37" s="337">
        <f t="shared" si="0"/>
        <v>3089952</v>
      </c>
      <c r="G37" s="206"/>
      <c r="H37" s="340">
        <f t="shared" si="4"/>
        <v>25750</v>
      </c>
      <c r="I37" s="337">
        <f t="shared" si="1"/>
        <v>111582</v>
      </c>
      <c r="J37" s="340">
        <f t="shared" si="2"/>
        <v>4016952</v>
      </c>
      <c r="K37" s="340"/>
      <c r="L37" s="1222">
        <f t="shared" si="6"/>
        <v>3089952</v>
      </c>
      <c r="M37" s="1223"/>
    </row>
    <row r="38" spans="1:14" ht="100.8">
      <c r="A38" s="203">
        <v>3.5</v>
      </c>
      <c r="B38" s="657" t="s">
        <v>1337</v>
      </c>
      <c r="C38" s="203" t="s">
        <v>480</v>
      </c>
      <c r="D38" s="336">
        <v>41.41</v>
      </c>
      <c r="E38" s="341">
        <f>+'APU3.5'!F30</f>
        <v>852428</v>
      </c>
      <c r="F38" s="337">
        <f t="shared" si="0"/>
        <v>35299043</v>
      </c>
      <c r="G38" s="206"/>
      <c r="H38" s="340">
        <f t="shared" si="4"/>
        <v>255728</v>
      </c>
      <c r="I38" s="337">
        <f t="shared" si="1"/>
        <v>1108156</v>
      </c>
      <c r="J38" s="340">
        <f t="shared" si="2"/>
        <v>45888740</v>
      </c>
      <c r="K38" s="340"/>
      <c r="L38" s="1222">
        <f t="shared" si="6"/>
        <v>35299043</v>
      </c>
      <c r="M38" s="1223"/>
    </row>
    <row r="39" spans="1:14">
      <c r="A39" s="198">
        <v>4</v>
      </c>
      <c r="B39" s="204" t="s">
        <v>629</v>
      </c>
      <c r="C39" s="198"/>
      <c r="D39" s="228"/>
      <c r="E39" s="342"/>
      <c r="F39" s="229"/>
      <c r="G39" s="205">
        <f>ROUND(SUM(F41:F60),0)</f>
        <v>43295023</v>
      </c>
      <c r="H39" s="340">
        <f>ROUND(G39*0.3,0)</f>
        <v>12988507</v>
      </c>
      <c r="I39" s="205">
        <f>+H39+G39</f>
        <v>56283530</v>
      </c>
      <c r="J39" s="340">
        <f t="shared" si="2"/>
        <v>0</v>
      </c>
      <c r="K39" s="340">
        <f>+I39-'[4]PRESUPUESTO OFICIAL (Entidad)'!$K$60</f>
        <v>-36</v>
      </c>
      <c r="L39" s="1221">
        <f>G39</f>
        <v>43295023</v>
      </c>
      <c r="M39" s="1221"/>
    </row>
    <row r="40" spans="1:14" ht="28.8">
      <c r="A40" s="198">
        <v>4.0999999999999996</v>
      </c>
      <c r="B40" s="204" t="s">
        <v>630</v>
      </c>
      <c r="C40" s="203"/>
      <c r="D40" s="336"/>
      <c r="E40" s="341"/>
      <c r="F40" s="337"/>
      <c r="G40" s="206"/>
      <c r="H40" s="340">
        <f t="shared" si="4"/>
        <v>0</v>
      </c>
      <c r="I40" s="337">
        <f t="shared" si="1"/>
        <v>0</v>
      </c>
      <c r="J40" s="340">
        <f t="shared" si="2"/>
        <v>0</v>
      </c>
      <c r="K40" s="340"/>
      <c r="L40" s="1223"/>
      <c r="M40" s="1223"/>
    </row>
    <row r="41" spans="1:14" ht="57.6">
      <c r="A41" s="203" t="s">
        <v>631</v>
      </c>
      <c r="B41" s="654" t="s">
        <v>632</v>
      </c>
      <c r="C41" s="203" t="s">
        <v>480</v>
      </c>
      <c r="D41" s="336">
        <v>200</v>
      </c>
      <c r="E41" s="341">
        <f>+'APU4.1.1'!F29</f>
        <v>38115</v>
      </c>
      <c r="F41" s="337">
        <f t="shared" ref="F41:F46" si="7">ROUND(D41*E41,0)</f>
        <v>7623000</v>
      </c>
      <c r="G41" s="206"/>
      <c r="H41" s="340">
        <f t="shared" si="4"/>
        <v>11435</v>
      </c>
      <c r="I41" s="337">
        <f t="shared" si="1"/>
        <v>49550</v>
      </c>
      <c r="J41" s="340">
        <f t="shared" si="2"/>
        <v>9910000</v>
      </c>
      <c r="K41" s="340"/>
      <c r="L41" s="1222">
        <f>F41</f>
        <v>7623000</v>
      </c>
      <c r="M41" s="1223"/>
    </row>
    <row r="42" spans="1:14" ht="43.2">
      <c r="A42" s="203" t="s">
        <v>633</v>
      </c>
      <c r="B42" s="655" t="s">
        <v>1041</v>
      </c>
      <c r="C42" s="203" t="s">
        <v>497</v>
      </c>
      <c r="D42" s="336">
        <v>16</v>
      </c>
      <c r="E42" s="341">
        <f>+'APU4.1.2'!F29</f>
        <v>291624</v>
      </c>
      <c r="F42" s="337">
        <f t="shared" si="7"/>
        <v>4665984</v>
      </c>
      <c r="G42" s="206"/>
      <c r="H42" s="340">
        <f t="shared" si="4"/>
        <v>87487</v>
      </c>
      <c r="I42" s="337">
        <f t="shared" si="1"/>
        <v>379111</v>
      </c>
      <c r="J42" s="340">
        <f t="shared" si="2"/>
        <v>6065776</v>
      </c>
      <c r="K42" s="340"/>
      <c r="L42" s="1222">
        <f t="shared" ref="L42:L60" si="8">F42</f>
        <v>4665984</v>
      </c>
      <c r="M42" s="1223"/>
    </row>
    <row r="43" spans="1:14" s="201" customFormat="1" ht="46.2" customHeight="1">
      <c r="A43" s="203" t="s">
        <v>634</v>
      </c>
      <c r="B43" s="655" t="s">
        <v>1042</v>
      </c>
      <c r="C43" s="203" t="s">
        <v>497</v>
      </c>
      <c r="D43" s="336">
        <v>1</v>
      </c>
      <c r="E43" s="341">
        <f>+'APU4.1.3'!F28</f>
        <v>620067</v>
      </c>
      <c r="F43" s="337">
        <f t="shared" si="7"/>
        <v>620067</v>
      </c>
      <c r="G43" s="206"/>
      <c r="H43" s="340">
        <f t="shared" si="4"/>
        <v>186020</v>
      </c>
      <c r="I43" s="337">
        <f t="shared" si="1"/>
        <v>806087</v>
      </c>
      <c r="J43" s="340">
        <f t="shared" si="2"/>
        <v>806087</v>
      </c>
      <c r="K43" s="340"/>
      <c r="L43" s="1222">
        <f t="shared" si="8"/>
        <v>620067</v>
      </c>
      <c r="M43" s="1223"/>
    </row>
    <row r="44" spans="1:14" s="201" customFormat="1" ht="43.2">
      <c r="A44" s="203" t="s">
        <v>636</v>
      </c>
      <c r="B44" s="654" t="s">
        <v>637</v>
      </c>
      <c r="C44" s="203" t="s">
        <v>497</v>
      </c>
      <c r="D44" s="336">
        <v>1</v>
      </c>
      <c r="E44" s="341">
        <f>+'APU4.1.4'!F28</f>
        <v>488609</v>
      </c>
      <c r="F44" s="337">
        <f t="shared" si="7"/>
        <v>488609</v>
      </c>
      <c r="G44" s="206"/>
      <c r="H44" s="340">
        <f t="shared" si="4"/>
        <v>146583</v>
      </c>
      <c r="I44" s="337">
        <f t="shared" si="1"/>
        <v>635192</v>
      </c>
      <c r="J44" s="340">
        <f t="shared" si="2"/>
        <v>635192</v>
      </c>
      <c r="K44" s="340"/>
      <c r="L44" s="1222">
        <f t="shared" si="8"/>
        <v>488609</v>
      </c>
      <c r="M44" s="1223"/>
    </row>
    <row r="45" spans="1:14" s="201" customFormat="1" ht="60.6" customHeight="1">
      <c r="A45" s="203" t="s">
        <v>638</v>
      </c>
      <c r="B45" s="655" t="s">
        <v>998</v>
      </c>
      <c r="C45" s="203" t="s">
        <v>480</v>
      </c>
      <c r="D45" s="336">
        <v>30</v>
      </c>
      <c r="E45" s="341">
        <f>+'APU4.1.5'!F28</f>
        <v>76331</v>
      </c>
      <c r="F45" s="337">
        <f t="shared" si="7"/>
        <v>2289930</v>
      </c>
      <c r="G45" s="206"/>
      <c r="H45" s="340">
        <f t="shared" si="4"/>
        <v>22899</v>
      </c>
      <c r="I45" s="337">
        <f t="shared" si="1"/>
        <v>99230</v>
      </c>
      <c r="J45" s="340">
        <f t="shared" si="2"/>
        <v>2976900</v>
      </c>
      <c r="K45" s="340"/>
      <c r="L45" s="1222">
        <f t="shared" si="8"/>
        <v>2289930</v>
      </c>
      <c r="M45" s="1223"/>
    </row>
    <row r="46" spans="1:14" s="201" customFormat="1" ht="39.6" customHeight="1">
      <c r="A46" s="203" t="s">
        <v>639</v>
      </c>
      <c r="B46" s="654" t="s">
        <v>640</v>
      </c>
      <c r="C46" s="203" t="s">
        <v>497</v>
      </c>
      <c r="D46" s="336">
        <v>1</v>
      </c>
      <c r="E46" s="341">
        <f>+'APU4.1.6'!F31</f>
        <v>1344252</v>
      </c>
      <c r="F46" s="337">
        <f t="shared" si="7"/>
        <v>1344252</v>
      </c>
      <c r="G46" s="206"/>
      <c r="H46" s="340">
        <f t="shared" si="4"/>
        <v>403276</v>
      </c>
      <c r="I46" s="337">
        <f t="shared" si="1"/>
        <v>1747528</v>
      </c>
      <c r="J46" s="340">
        <f t="shared" si="2"/>
        <v>1747528</v>
      </c>
      <c r="K46" s="340"/>
      <c r="L46" s="1222">
        <f t="shared" si="8"/>
        <v>1344252</v>
      </c>
      <c r="M46" s="1223"/>
    </row>
    <row r="47" spans="1:14" s="201" customFormat="1">
      <c r="A47" s="198">
        <v>4.2</v>
      </c>
      <c r="B47" s="204" t="s">
        <v>641</v>
      </c>
      <c r="C47" s="203"/>
      <c r="D47" s="336"/>
      <c r="E47" s="341"/>
      <c r="F47" s="337"/>
      <c r="G47" s="205"/>
      <c r="H47" s="340">
        <f t="shared" si="4"/>
        <v>0</v>
      </c>
      <c r="I47" s="337">
        <f t="shared" si="1"/>
        <v>0</v>
      </c>
      <c r="J47" s="340">
        <f t="shared" si="2"/>
        <v>0</v>
      </c>
      <c r="K47" s="340"/>
      <c r="L47" s="1222"/>
      <c r="M47" s="1221"/>
    </row>
    <row r="48" spans="1:14" s="201" customFormat="1" ht="43.2">
      <c r="A48" s="203" t="s">
        <v>642</v>
      </c>
      <c r="B48" s="654" t="s">
        <v>643</v>
      </c>
      <c r="C48" s="203" t="s">
        <v>497</v>
      </c>
      <c r="D48" s="336">
        <v>6</v>
      </c>
      <c r="E48" s="341">
        <f>+'APU4.2.1'!F26</f>
        <v>157955</v>
      </c>
      <c r="F48" s="337">
        <f t="shared" ref="F48:F55" si="9">ROUND(D48*E48,0)</f>
        <v>947730</v>
      </c>
      <c r="G48" s="206"/>
      <c r="H48" s="340">
        <f t="shared" si="4"/>
        <v>47387</v>
      </c>
      <c r="I48" s="337">
        <f t="shared" si="1"/>
        <v>205342</v>
      </c>
      <c r="J48" s="340">
        <f t="shared" si="2"/>
        <v>1232052</v>
      </c>
      <c r="K48" s="340"/>
      <c r="L48" s="1222">
        <f t="shared" si="8"/>
        <v>947730</v>
      </c>
      <c r="M48" s="1223"/>
    </row>
    <row r="49" spans="1:13" s="201" customFormat="1" ht="57.6">
      <c r="A49" s="203" t="s">
        <v>644</v>
      </c>
      <c r="B49" s="655" t="s">
        <v>1043</v>
      </c>
      <c r="C49" s="203" t="s">
        <v>497</v>
      </c>
      <c r="D49" s="336">
        <v>6</v>
      </c>
      <c r="E49" s="341">
        <f>+'APU4.2.2'!F26</f>
        <v>174930</v>
      </c>
      <c r="F49" s="337">
        <f t="shared" si="9"/>
        <v>1049580</v>
      </c>
      <c r="G49" s="206"/>
      <c r="H49" s="340">
        <f t="shared" si="4"/>
        <v>52479</v>
      </c>
      <c r="I49" s="337">
        <f t="shared" si="1"/>
        <v>227409</v>
      </c>
      <c r="J49" s="340">
        <f t="shared" si="2"/>
        <v>1364454</v>
      </c>
      <c r="K49" s="340"/>
      <c r="L49" s="1222">
        <f t="shared" si="8"/>
        <v>1049580</v>
      </c>
      <c r="M49" s="1223"/>
    </row>
    <row r="50" spans="1:13" s="201" customFormat="1" ht="28.8">
      <c r="A50" s="203" t="s">
        <v>646</v>
      </c>
      <c r="B50" s="654" t="s">
        <v>647</v>
      </c>
      <c r="C50" s="203" t="s">
        <v>480</v>
      </c>
      <c r="D50" s="336">
        <v>77</v>
      </c>
      <c r="E50" s="341">
        <f>+'APU4.2.3'!F26</f>
        <v>22342</v>
      </c>
      <c r="F50" s="337">
        <f t="shared" si="9"/>
        <v>1720334</v>
      </c>
      <c r="G50" s="206"/>
      <c r="H50" s="340">
        <f t="shared" si="4"/>
        <v>6703</v>
      </c>
      <c r="I50" s="337">
        <f t="shared" si="1"/>
        <v>29045</v>
      </c>
      <c r="J50" s="340">
        <f t="shared" si="2"/>
        <v>2236465</v>
      </c>
      <c r="K50" s="340"/>
      <c r="L50" s="1222">
        <f t="shared" si="8"/>
        <v>1720334</v>
      </c>
      <c r="M50" s="1223"/>
    </row>
    <row r="51" spans="1:13" s="201" customFormat="1" ht="28.8">
      <c r="A51" s="203" t="s">
        <v>648</v>
      </c>
      <c r="B51" s="654" t="s">
        <v>649</v>
      </c>
      <c r="C51" s="203" t="s">
        <v>497</v>
      </c>
      <c r="D51" s="336">
        <v>6</v>
      </c>
      <c r="E51" s="341">
        <f>+'APU4.2.4'!F26</f>
        <v>383594</v>
      </c>
      <c r="F51" s="337">
        <f t="shared" si="9"/>
        <v>2301564</v>
      </c>
      <c r="G51" s="206"/>
      <c r="H51" s="340">
        <f t="shared" si="4"/>
        <v>115078</v>
      </c>
      <c r="I51" s="337">
        <f t="shared" si="1"/>
        <v>498672</v>
      </c>
      <c r="J51" s="340">
        <f t="shared" si="2"/>
        <v>2992032</v>
      </c>
      <c r="K51" s="340"/>
      <c r="L51" s="1222">
        <f t="shared" si="8"/>
        <v>2301564</v>
      </c>
      <c r="M51" s="1223"/>
    </row>
    <row r="52" spans="1:13" s="201" customFormat="1" ht="28.8">
      <c r="A52" s="203" t="s">
        <v>650</v>
      </c>
      <c r="B52" s="654" t="s">
        <v>651</v>
      </c>
      <c r="C52" s="203" t="s">
        <v>497</v>
      </c>
      <c r="D52" s="336">
        <v>6</v>
      </c>
      <c r="E52" s="341">
        <f>+'APU4.2.5'!F26</f>
        <v>304980</v>
      </c>
      <c r="F52" s="337">
        <f t="shared" si="9"/>
        <v>1829880</v>
      </c>
      <c r="G52" s="206"/>
      <c r="H52" s="340">
        <f t="shared" si="4"/>
        <v>91494</v>
      </c>
      <c r="I52" s="337">
        <f t="shared" si="1"/>
        <v>396474</v>
      </c>
      <c r="J52" s="340">
        <f t="shared" si="2"/>
        <v>2378844</v>
      </c>
      <c r="K52" s="340"/>
      <c r="L52" s="1222">
        <f t="shared" si="8"/>
        <v>1829880</v>
      </c>
      <c r="M52" s="1223"/>
    </row>
    <row r="53" spans="1:13" s="201" customFormat="1" ht="28.8">
      <c r="A53" s="203" t="s">
        <v>652</v>
      </c>
      <c r="B53" s="655" t="s">
        <v>1003</v>
      </c>
      <c r="C53" s="203" t="s">
        <v>497</v>
      </c>
      <c r="D53" s="336">
        <v>6</v>
      </c>
      <c r="E53" s="341">
        <f>+'APU4.2.6'!F26</f>
        <v>61758</v>
      </c>
      <c r="F53" s="337">
        <f t="shared" si="9"/>
        <v>370548</v>
      </c>
      <c r="G53" s="206"/>
      <c r="H53" s="340">
        <f t="shared" si="4"/>
        <v>18527</v>
      </c>
      <c r="I53" s="337">
        <f t="shared" si="1"/>
        <v>80285</v>
      </c>
      <c r="J53" s="340">
        <f t="shared" si="2"/>
        <v>481710</v>
      </c>
      <c r="K53" s="340"/>
      <c r="L53" s="1222">
        <f t="shared" si="8"/>
        <v>370548</v>
      </c>
      <c r="M53" s="1223"/>
    </row>
    <row r="54" spans="1:13" s="201" customFormat="1" ht="28.8">
      <c r="A54" s="203" t="s">
        <v>654</v>
      </c>
      <c r="B54" s="655" t="s">
        <v>1004</v>
      </c>
      <c r="C54" s="203" t="s">
        <v>497</v>
      </c>
      <c r="D54" s="336">
        <v>6</v>
      </c>
      <c r="E54" s="341">
        <f>+'APU4.2.7'!F26</f>
        <v>366827</v>
      </c>
      <c r="F54" s="337">
        <f t="shared" si="9"/>
        <v>2200962</v>
      </c>
      <c r="G54" s="206"/>
      <c r="H54" s="340">
        <f t="shared" si="4"/>
        <v>110048</v>
      </c>
      <c r="I54" s="337">
        <f t="shared" si="1"/>
        <v>476875</v>
      </c>
      <c r="J54" s="340">
        <f t="shared" si="2"/>
        <v>2861250</v>
      </c>
      <c r="K54" s="340"/>
      <c r="L54" s="1222">
        <f t="shared" si="8"/>
        <v>2200962</v>
      </c>
      <c r="M54" s="1223"/>
    </row>
    <row r="55" spans="1:13" s="201" customFormat="1" ht="28.8">
      <c r="A55" s="203" t="s">
        <v>656</v>
      </c>
      <c r="B55" s="654" t="s">
        <v>657</v>
      </c>
      <c r="C55" s="203" t="s">
        <v>480</v>
      </c>
      <c r="D55" s="336">
        <v>120</v>
      </c>
      <c r="E55" s="341">
        <f>+'APU4.2.8'!F26</f>
        <v>66507</v>
      </c>
      <c r="F55" s="337">
        <f t="shared" si="9"/>
        <v>7980840</v>
      </c>
      <c r="G55" s="206"/>
      <c r="H55" s="340">
        <f t="shared" si="4"/>
        <v>19952</v>
      </c>
      <c r="I55" s="337">
        <f t="shared" si="1"/>
        <v>86459</v>
      </c>
      <c r="J55" s="340">
        <f t="shared" si="2"/>
        <v>10375080</v>
      </c>
      <c r="K55" s="340"/>
      <c r="L55" s="1222">
        <f t="shared" si="8"/>
        <v>7980840</v>
      </c>
      <c r="M55" s="1223"/>
    </row>
    <row r="56" spans="1:13" s="201" customFormat="1">
      <c r="A56" s="198">
        <v>4.3</v>
      </c>
      <c r="B56" s="204" t="s">
        <v>658</v>
      </c>
      <c r="C56" s="203"/>
      <c r="D56" s="336"/>
      <c r="E56" s="341"/>
      <c r="F56" s="337"/>
      <c r="G56" s="205"/>
      <c r="H56" s="340">
        <f t="shared" si="4"/>
        <v>0</v>
      </c>
      <c r="I56" s="337">
        <f t="shared" si="1"/>
        <v>0</v>
      </c>
      <c r="J56" s="340">
        <f t="shared" si="2"/>
        <v>0</v>
      </c>
      <c r="K56" s="340"/>
      <c r="L56" s="1222"/>
      <c r="M56" s="1221"/>
    </row>
    <row r="57" spans="1:13" s="201" customFormat="1" ht="18" customHeight="1">
      <c r="A57" s="203" t="s">
        <v>659</v>
      </c>
      <c r="B57" s="335" t="s">
        <v>809</v>
      </c>
      <c r="C57" s="203" t="s">
        <v>497</v>
      </c>
      <c r="D57" s="336">
        <v>8</v>
      </c>
      <c r="E57" s="341">
        <f>+'APU4.3.1'!F26</f>
        <v>662240</v>
      </c>
      <c r="F57" s="337">
        <f t="shared" ref="F57" si="10">ROUND(D57*E57,0)</f>
        <v>5297920</v>
      </c>
      <c r="G57" s="206"/>
      <c r="H57" s="340">
        <f t="shared" si="4"/>
        <v>198672</v>
      </c>
      <c r="I57" s="337">
        <f t="shared" si="1"/>
        <v>860912</v>
      </c>
      <c r="J57" s="340">
        <f t="shared" si="2"/>
        <v>6887296</v>
      </c>
      <c r="K57" s="340"/>
      <c r="L57" s="1222">
        <f t="shared" si="8"/>
        <v>5297920</v>
      </c>
      <c r="M57" s="1223"/>
    </row>
    <row r="58" spans="1:13" s="201" customFormat="1">
      <c r="A58" s="198">
        <v>4.4000000000000004</v>
      </c>
      <c r="B58" s="204" t="s">
        <v>660</v>
      </c>
      <c r="C58" s="203"/>
      <c r="D58" s="336"/>
      <c r="E58" s="341"/>
      <c r="F58" s="337"/>
      <c r="G58" s="205"/>
      <c r="H58" s="340">
        <f t="shared" si="4"/>
        <v>0</v>
      </c>
      <c r="I58" s="337">
        <f t="shared" si="1"/>
        <v>0</v>
      </c>
      <c r="J58" s="340">
        <f t="shared" si="2"/>
        <v>0</v>
      </c>
      <c r="K58" s="340"/>
      <c r="L58" s="1222"/>
      <c r="M58" s="1221"/>
    </row>
    <row r="59" spans="1:13" s="201" customFormat="1" ht="28.8">
      <c r="A59" s="1116" t="s">
        <v>661</v>
      </c>
      <c r="B59" s="654" t="s">
        <v>662</v>
      </c>
      <c r="C59" s="203" t="s">
        <v>497</v>
      </c>
      <c r="D59" s="336">
        <v>1</v>
      </c>
      <c r="E59" s="341">
        <f>+'APU4.4.1'!F26</f>
        <v>907251</v>
      </c>
      <c r="F59" s="337">
        <f t="shared" ref="F59:F60" si="11">ROUND(D59*E59,0)</f>
        <v>907251</v>
      </c>
      <c r="G59" s="206"/>
      <c r="H59" s="340">
        <f t="shared" si="4"/>
        <v>272175</v>
      </c>
      <c r="I59" s="337">
        <f t="shared" si="1"/>
        <v>1179426</v>
      </c>
      <c r="J59" s="340">
        <f t="shared" si="2"/>
        <v>1179426</v>
      </c>
      <c r="K59" s="340"/>
      <c r="L59" s="1222">
        <f t="shared" si="8"/>
        <v>907251</v>
      </c>
      <c r="M59" s="1223"/>
    </row>
    <row r="60" spans="1:13" s="201" customFormat="1" ht="28.8">
      <c r="A60" s="203" t="s">
        <v>663</v>
      </c>
      <c r="B60" s="654" t="s">
        <v>664</v>
      </c>
      <c r="C60" s="203" t="s">
        <v>497</v>
      </c>
      <c r="D60" s="336">
        <v>1</v>
      </c>
      <c r="E60" s="341">
        <f>+'APU4.4.2'!F31</f>
        <v>1656572</v>
      </c>
      <c r="F60" s="337">
        <f t="shared" si="11"/>
        <v>1656572</v>
      </c>
      <c r="G60" s="206"/>
      <c r="H60" s="340">
        <f t="shared" si="4"/>
        <v>496972</v>
      </c>
      <c r="I60" s="337">
        <f t="shared" si="1"/>
        <v>2153544</v>
      </c>
      <c r="J60" s="340">
        <f t="shared" si="2"/>
        <v>2153544</v>
      </c>
      <c r="K60" s="340"/>
      <c r="L60" s="1222">
        <f t="shared" si="8"/>
        <v>1656572</v>
      </c>
      <c r="M60" s="1223"/>
    </row>
    <row r="61" spans="1:13" s="201" customFormat="1">
      <c r="A61" s="198">
        <v>5</v>
      </c>
      <c r="B61" s="204" t="s">
        <v>665</v>
      </c>
      <c r="C61" s="203"/>
      <c r="D61" s="336"/>
      <c r="E61" s="341"/>
      <c r="F61" s="337"/>
      <c r="G61" s="205">
        <f>ROUND(SUM(F62:F67),0)</f>
        <v>27278446</v>
      </c>
      <c r="H61" s="340">
        <f>ROUND(G61*0.3,0)</f>
        <v>8183534</v>
      </c>
      <c r="I61" s="205">
        <f>+H61+G61</f>
        <v>35461980</v>
      </c>
      <c r="J61" s="340">
        <f t="shared" si="2"/>
        <v>0</v>
      </c>
      <c r="K61" s="340">
        <f>+I61-'[4]PRESUPUESTO OFICIAL (Entidad)'!$K$68</f>
        <v>1.2920000031590462</v>
      </c>
      <c r="L61" s="1221">
        <f>G61</f>
        <v>27278446</v>
      </c>
      <c r="M61" s="1221"/>
    </row>
    <row r="62" spans="1:13" s="201" customFormat="1" ht="28.8">
      <c r="A62" s="870">
        <v>5.0999999999999996</v>
      </c>
      <c r="B62" s="657" t="s">
        <v>666</v>
      </c>
      <c r="C62" s="870" t="s">
        <v>603</v>
      </c>
      <c r="D62" s="871">
        <v>136.54</v>
      </c>
      <c r="E62" s="866">
        <f>+'APU5.1'!F27</f>
        <v>49214</v>
      </c>
      <c r="F62" s="872">
        <f t="shared" ref="F62:F64" si="12">ROUND(D62*E62,0)</f>
        <v>6719680</v>
      </c>
      <c r="G62" s="338"/>
      <c r="H62" s="340">
        <f t="shared" si="4"/>
        <v>14764</v>
      </c>
      <c r="I62" s="337">
        <f t="shared" si="1"/>
        <v>63978</v>
      </c>
      <c r="J62" s="340">
        <f t="shared" si="2"/>
        <v>8735556</v>
      </c>
      <c r="K62" s="340"/>
      <c r="L62" s="1224">
        <f>F62</f>
        <v>6719680</v>
      </c>
      <c r="M62" s="1225"/>
    </row>
    <row r="63" spans="1:13" s="201" customFormat="1">
      <c r="A63" s="203">
        <v>5.2</v>
      </c>
      <c r="B63" s="818" t="s">
        <v>1315</v>
      </c>
      <c r="C63" s="203" t="s">
        <v>603</v>
      </c>
      <c r="D63" s="336">
        <v>18</v>
      </c>
      <c r="E63" s="341">
        <f>+'APU5.2'!F27</f>
        <v>33833</v>
      </c>
      <c r="F63" s="337">
        <f t="shared" si="12"/>
        <v>608994</v>
      </c>
      <c r="G63" s="338"/>
      <c r="H63" s="340">
        <f t="shared" si="4"/>
        <v>10150</v>
      </c>
      <c r="I63" s="337">
        <f t="shared" si="1"/>
        <v>43983</v>
      </c>
      <c r="J63" s="340">
        <f t="shared" si="2"/>
        <v>791694</v>
      </c>
      <c r="K63" s="340"/>
      <c r="L63" s="1224">
        <f t="shared" ref="L63:L67" si="13">F63</f>
        <v>608994</v>
      </c>
      <c r="M63" s="1225"/>
    </row>
    <row r="64" spans="1:13" s="201" customFormat="1" ht="28.8">
      <c r="A64" s="203">
        <v>5.3</v>
      </c>
      <c r="B64" s="654" t="s">
        <v>668</v>
      </c>
      <c r="C64" s="203" t="s">
        <v>603</v>
      </c>
      <c r="D64" s="336">
        <v>458.5</v>
      </c>
      <c r="E64" s="341">
        <f>+'APU5.3'!F27</f>
        <v>32360</v>
      </c>
      <c r="F64" s="337">
        <f t="shared" si="12"/>
        <v>14837060</v>
      </c>
      <c r="G64" s="338"/>
      <c r="H64" s="340">
        <f t="shared" si="4"/>
        <v>9708</v>
      </c>
      <c r="I64" s="337">
        <f t="shared" si="1"/>
        <v>42068</v>
      </c>
      <c r="J64" s="340">
        <f t="shared" si="2"/>
        <v>19288178</v>
      </c>
      <c r="K64" s="340"/>
      <c r="L64" s="1224">
        <f t="shared" si="13"/>
        <v>14837060</v>
      </c>
      <c r="M64" s="1225"/>
    </row>
    <row r="65" spans="1:18" s="201" customFormat="1">
      <c r="A65" s="203">
        <v>5.4</v>
      </c>
      <c r="B65" s="335" t="s">
        <v>669</v>
      </c>
      <c r="C65" s="1116" t="s">
        <v>480</v>
      </c>
      <c r="D65" s="336">
        <v>344.28699999999998</v>
      </c>
      <c r="E65" s="1120">
        <f>'APU5.4'!F25</f>
        <v>7763</v>
      </c>
      <c r="F65" s="337">
        <f>ROUND(D65*E65,0)</f>
        <v>2672700</v>
      </c>
      <c r="G65" s="338"/>
      <c r="H65" s="340">
        <f t="shared" si="4"/>
        <v>2329</v>
      </c>
      <c r="I65" s="337">
        <f t="shared" si="1"/>
        <v>10092</v>
      </c>
      <c r="J65" s="340">
        <f t="shared" si="2"/>
        <v>3474544</v>
      </c>
      <c r="K65" s="340"/>
      <c r="L65" s="1224">
        <f t="shared" si="13"/>
        <v>2672700</v>
      </c>
      <c r="M65" s="1225"/>
    </row>
    <row r="66" spans="1:18" s="201" customFormat="1" ht="43.2">
      <c r="A66" s="203">
        <v>5.5</v>
      </c>
      <c r="B66" s="1113" t="s">
        <v>1316</v>
      </c>
      <c r="C66" s="825" t="s">
        <v>443</v>
      </c>
      <c r="D66" s="336">
        <f>+'M5,5'!H25</f>
        <v>2</v>
      </c>
      <c r="E66" s="341">
        <f>+'APU5.5'!F27</f>
        <v>958832</v>
      </c>
      <c r="F66" s="337">
        <f t="shared" ref="F66:F67" si="14">ROUND(D66*E66,0)</f>
        <v>1917664</v>
      </c>
      <c r="G66" s="338"/>
      <c r="H66" s="340">
        <f t="shared" si="4"/>
        <v>287650</v>
      </c>
      <c r="I66" s="337">
        <f t="shared" si="1"/>
        <v>1246482</v>
      </c>
      <c r="J66" s="340">
        <f t="shared" si="2"/>
        <v>2492964</v>
      </c>
      <c r="K66" s="340"/>
      <c r="L66" s="1224">
        <f t="shared" si="13"/>
        <v>1917664</v>
      </c>
      <c r="M66" s="1225"/>
    </row>
    <row r="67" spans="1:18" s="201" customFormat="1" ht="28.8">
      <c r="A67" s="203">
        <v>5.6</v>
      </c>
      <c r="B67" s="1113" t="s">
        <v>1317</v>
      </c>
      <c r="C67" s="825" t="s">
        <v>480</v>
      </c>
      <c r="D67" s="336">
        <f>+'M5,6'!H26</f>
        <v>38</v>
      </c>
      <c r="E67" s="341">
        <f>+'APU5.6'!F27</f>
        <v>13746</v>
      </c>
      <c r="F67" s="337">
        <f t="shared" si="14"/>
        <v>522348</v>
      </c>
      <c r="G67" s="338"/>
      <c r="H67" s="340">
        <f t="shared" si="4"/>
        <v>4124</v>
      </c>
      <c r="I67" s="337">
        <f t="shared" si="1"/>
        <v>17870</v>
      </c>
      <c r="J67" s="340">
        <f t="shared" si="2"/>
        <v>679060</v>
      </c>
      <c r="K67" s="340"/>
      <c r="L67" s="1224">
        <f t="shared" si="13"/>
        <v>522348</v>
      </c>
      <c r="M67" s="1225"/>
    </row>
    <row r="68" spans="1:18" s="201" customFormat="1">
      <c r="A68" s="203"/>
      <c r="B68" s="204" t="s">
        <v>670</v>
      </c>
      <c r="C68" s="203"/>
      <c r="D68" s="203"/>
      <c r="E68" s="341"/>
      <c r="F68" s="203"/>
      <c r="G68" s="205">
        <f>ROUND(SUM(G13:G65),0)</f>
        <v>599622257</v>
      </c>
      <c r="H68" s="205"/>
      <c r="I68" s="205"/>
      <c r="J68" s="205">
        <f>ROUND(SUM(J13:J67),0)</f>
        <v>779509968</v>
      </c>
      <c r="K68" s="205"/>
      <c r="L68" s="1221">
        <f>+J68-G72</f>
        <v>599623290</v>
      </c>
      <c r="M68" s="1221">
        <f>+J68-L68</f>
        <v>179886678</v>
      </c>
      <c r="N68" s="201">
        <v>621565273</v>
      </c>
    </row>
    <row r="69" spans="1:18" s="201" customFormat="1">
      <c r="A69" s="203"/>
      <c r="B69" s="204" t="s">
        <v>1171</v>
      </c>
      <c r="C69" s="203"/>
      <c r="D69" s="203"/>
      <c r="E69" s="341"/>
      <c r="F69" s="339">
        <v>0.24</v>
      </c>
      <c r="G69" s="340">
        <f>ROUND(G68*F69,0)</f>
        <v>143909342</v>
      </c>
      <c r="H69" s="340"/>
      <c r="I69" s="340"/>
      <c r="J69" s="340">
        <f>+F73-J68</f>
        <v>-779509968</v>
      </c>
      <c r="K69" s="340"/>
      <c r="L69" s="1224">
        <f>+L68-G68</f>
        <v>1033</v>
      </c>
      <c r="M69" s="1224"/>
    </row>
    <row r="70" spans="1:18" s="201" customFormat="1">
      <c r="A70" s="203"/>
      <c r="B70" s="204" t="s">
        <v>672</v>
      </c>
      <c r="C70" s="203"/>
      <c r="D70" s="203"/>
      <c r="E70" s="341"/>
      <c r="F70" s="339">
        <v>0.01</v>
      </c>
      <c r="G70" s="340">
        <f>ROUND(G68*F70,0)</f>
        <v>5996223</v>
      </c>
      <c r="H70" s="340"/>
      <c r="I70" s="340"/>
      <c r="J70" s="340"/>
      <c r="K70" s="340"/>
      <c r="L70" s="1224"/>
      <c r="M70" s="1224"/>
    </row>
    <row r="71" spans="1:18" s="201" customFormat="1">
      <c r="A71" s="203"/>
      <c r="B71" s="204" t="s">
        <v>1172</v>
      </c>
      <c r="C71" s="203"/>
      <c r="D71" s="203"/>
      <c r="E71" s="341"/>
      <c r="F71" s="339">
        <v>0.05</v>
      </c>
      <c r="G71" s="340">
        <f>ROUND(G68*F71,0)</f>
        <v>29981113</v>
      </c>
      <c r="H71" s="340"/>
      <c r="I71" s="340"/>
      <c r="J71" s="340"/>
      <c r="K71" s="340"/>
      <c r="L71" s="1224"/>
      <c r="M71" s="1224"/>
      <c r="R71" s="201">
        <f>250.13+130.97</f>
        <v>381.1</v>
      </c>
    </row>
    <row r="72" spans="1:18" s="201" customFormat="1">
      <c r="A72" s="203"/>
      <c r="B72" s="204" t="s">
        <v>1085</v>
      </c>
      <c r="C72" s="203"/>
      <c r="D72" s="203"/>
      <c r="E72" s="341"/>
      <c r="F72" s="339"/>
      <c r="G72" s="205">
        <f>ROUND(SUM(G69:G71),0)</f>
        <v>179886678</v>
      </c>
      <c r="H72" s="205"/>
      <c r="I72" s="205"/>
      <c r="J72" s="205"/>
      <c r="K72" s="205"/>
      <c r="L72" s="1221">
        <f>G72</f>
        <v>179886678</v>
      </c>
      <c r="M72" s="1221"/>
      <c r="N72" s="201">
        <v>186469583</v>
      </c>
    </row>
    <row r="73" spans="1:18" s="201" customFormat="1">
      <c r="A73" s="203"/>
      <c r="B73" s="204" t="s">
        <v>1273</v>
      </c>
      <c r="C73" s="203"/>
      <c r="D73" s="203"/>
      <c r="E73" s="341"/>
      <c r="F73" s="337"/>
      <c r="G73" s="837">
        <f>+SUM(G74:G76)</f>
        <v>32937500</v>
      </c>
      <c r="H73" s="837"/>
      <c r="I73" s="837"/>
      <c r="J73" s="837"/>
      <c r="K73" s="837"/>
      <c r="L73" s="1226">
        <v>2113750</v>
      </c>
      <c r="M73" s="1226">
        <f>G73-L73</f>
        <v>30823750</v>
      </c>
    </row>
    <row r="74" spans="1:18" s="201" customFormat="1">
      <c r="A74" s="203"/>
      <c r="B74" s="1233" t="s">
        <v>675</v>
      </c>
      <c r="C74" s="203"/>
      <c r="D74" s="203"/>
      <c r="E74" s="341"/>
      <c r="F74" s="339"/>
      <c r="G74" s="836">
        <v>9200000</v>
      </c>
      <c r="H74" s="836"/>
      <c r="I74" s="836"/>
      <c r="J74" s="836"/>
      <c r="K74" s="836"/>
      <c r="L74" s="1227"/>
      <c r="M74" s="1227"/>
    </row>
    <row r="75" spans="1:18" s="201" customFormat="1">
      <c r="A75" s="203"/>
      <c r="B75" s="1233" t="s">
        <v>1302</v>
      </c>
      <c r="C75" s="203"/>
      <c r="D75" s="203"/>
      <c r="E75" s="341"/>
      <c r="F75" s="339"/>
      <c r="G75" s="836">
        <v>18237500</v>
      </c>
      <c r="H75" s="836"/>
      <c r="I75" s="836"/>
      <c r="J75" s="836"/>
      <c r="K75" s="836"/>
      <c r="L75" s="1227"/>
      <c r="M75" s="1227"/>
    </row>
    <row r="76" spans="1:18" s="201" customFormat="1">
      <c r="A76" s="203"/>
      <c r="B76" s="1233" t="s">
        <v>1303</v>
      </c>
      <c r="C76" s="203"/>
      <c r="D76" s="203"/>
      <c r="E76" s="341"/>
      <c r="F76" s="339"/>
      <c r="G76" s="836">
        <v>5500000</v>
      </c>
      <c r="H76" s="836"/>
      <c r="I76" s="836"/>
      <c r="J76" s="836"/>
      <c r="K76" s="836"/>
      <c r="L76" s="1227"/>
      <c r="M76" s="1227"/>
    </row>
    <row r="77" spans="1:18" s="201" customFormat="1">
      <c r="A77" s="203"/>
      <c r="B77" s="204" t="s">
        <v>1334</v>
      </c>
      <c r="C77" s="203"/>
      <c r="D77" s="203"/>
      <c r="E77" s="341"/>
      <c r="F77" s="339"/>
      <c r="G77" s="837">
        <v>6000000</v>
      </c>
      <c r="H77" s="837"/>
      <c r="I77" s="837"/>
      <c r="J77" s="837"/>
      <c r="K77" s="837"/>
      <c r="L77" s="1226"/>
      <c r="M77" s="1226">
        <f>G77</f>
        <v>6000000</v>
      </c>
    </row>
    <row r="78" spans="1:18" s="201" customFormat="1">
      <c r="A78" s="203"/>
      <c r="B78" s="204" t="s">
        <v>1335</v>
      </c>
      <c r="C78" s="203"/>
      <c r="D78" s="203"/>
      <c r="E78" s="341"/>
      <c r="F78" s="339"/>
      <c r="G78" s="837">
        <v>5500000</v>
      </c>
      <c r="H78" s="837"/>
      <c r="I78" s="837"/>
      <c r="J78" s="837"/>
      <c r="K78" s="837"/>
      <c r="L78" s="1226"/>
      <c r="M78" s="1226">
        <f>G78</f>
        <v>5500000</v>
      </c>
    </row>
    <row r="79" spans="1:18" s="201" customFormat="1">
      <c r="A79" s="203"/>
      <c r="B79" s="204" t="s">
        <v>676</v>
      </c>
      <c r="C79" s="203"/>
      <c r="D79" s="203"/>
      <c r="E79" s="341"/>
      <c r="F79" s="339"/>
      <c r="G79" s="475">
        <f>G68+G72+G73+G78+G77</f>
        <v>823946435</v>
      </c>
      <c r="H79" s="475">
        <v>823946435</v>
      </c>
      <c r="I79" s="475"/>
      <c r="J79" s="475"/>
      <c r="K79" s="475"/>
      <c r="L79" s="1228"/>
      <c r="M79" s="1228"/>
      <c r="N79" s="201">
        <v>822534856</v>
      </c>
      <c r="P79" s="490"/>
    </row>
    <row r="80" spans="1:18" s="201" customFormat="1" hidden="1">
      <c r="A80" s="203"/>
      <c r="B80" s="204" t="s">
        <v>868</v>
      </c>
      <c r="C80" s="203"/>
      <c r="D80" s="203"/>
      <c r="E80" s="341"/>
      <c r="F80" s="339"/>
      <c r="G80" s="343">
        <f>+ROUND(G79*0.07,0)</f>
        <v>57676250</v>
      </c>
      <c r="H80" s="343"/>
      <c r="I80" s="343"/>
      <c r="J80" s="343"/>
      <c r="K80" s="343"/>
      <c r="L80" s="1229"/>
      <c r="M80" s="1229">
        <f>G80</f>
        <v>57676250</v>
      </c>
      <c r="N80" s="201">
        <v>57577440</v>
      </c>
    </row>
    <row r="81" spans="1:18" s="201" customFormat="1" hidden="1">
      <c r="A81" s="203"/>
      <c r="B81" s="204" t="s">
        <v>677</v>
      </c>
      <c r="C81" s="203"/>
      <c r="D81" s="203"/>
      <c r="E81" s="341"/>
      <c r="F81" s="339"/>
      <c r="G81" s="205">
        <f>+G80+G79</f>
        <v>881622685</v>
      </c>
      <c r="H81" s="205"/>
      <c r="I81" s="205"/>
      <c r="J81" s="205"/>
      <c r="K81" s="205"/>
      <c r="L81" s="1221">
        <f>L61+L39+L33+L21+L13+L72+L73</f>
        <v>781622685</v>
      </c>
      <c r="M81" s="1221">
        <f>M73+M77+M78+M80</f>
        <v>100000000</v>
      </c>
      <c r="N81" s="201">
        <v>880112296</v>
      </c>
      <c r="R81" s="1117">
        <f>P81/7763</f>
        <v>0</v>
      </c>
    </row>
    <row r="82" spans="1:18">
      <c r="N82" s="494">
        <f>+G81-N81</f>
        <v>1510389</v>
      </c>
    </row>
    <row r="83" spans="1:18">
      <c r="H83" s="202">
        <v>57676250</v>
      </c>
      <c r="L83" s="494">
        <f>+G79-L81</f>
        <v>42323750</v>
      </c>
      <c r="N83" s="494"/>
    </row>
    <row r="85" spans="1:18">
      <c r="G85" s="491"/>
      <c r="H85" s="491"/>
      <c r="I85" s="491"/>
      <c r="J85" s="491"/>
      <c r="K85" s="491">
        <v>781622685</v>
      </c>
      <c r="L85" s="491">
        <f>+L83+G80</f>
        <v>100000000</v>
      </c>
      <c r="M85" s="491"/>
    </row>
    <row r="86" spans="1:18">
      <c r="B86" s="492" t="s">
        <v>691</v>
      </c>
      <c r="C86" s="232"/>
      <c r="D86" s="232"/>
      <c r="E86" s="235"/>
      <c r="F86" s="235" t="s">
        <v>1027</v>
      </c>
      <c r="G86" s="64"/>
      <c r="H86" s="64"/>
      <c r="I86" s="64"/>
      <c r="J86" s="64"/>
      <c r="K86" s="64">
        <v>42323750</v>
      </c>
    </row>
    <row r="87" spans="1:18">
      <c r="B87" s="493" t="s">
        <v>692</v>
      </c>
      <c r="C87" s="85"/>
      <c r="D87" s="84"/>
      <c r="E87" s="445"/>
      <c r="F87" s="1099" t="s">
        <v>693</v>
      </c>
      <c r="G87" s="1099"/>
      <c r="H87" s="1099"/>
      <c r="I87" s="1099"/>
      <c r="J87" s="1099"/>
      <c r="K87" s="1099"/>
      <c r="M87" s="494"/>
    </row>
  </sheetData>
  <mergeCells count="10">
    <mergeCell ref="C10:D10"/>
    <mergeCell ref="A1:G1"/>
    <mergeCell ref="A2:G2"/>
    <mergeCell ref="C8:D8"/>
    <mergeCell ref="C9:D9"/>
    <mergeCell ref="A5:M5"/>
    <mergeCell ref="A7:M7"/>
    <mergeCell ref="E10:F10"/>
    <mergeCell ref="E9:F9"/>
    <mergeCell ref="E8:F8"/>
  </mergeCells>
  <pageMargins left="0.70866141732283472" right="0.70866141732283472" top="0.74803149606299213" bottom="0.74803149606299213" header="0.31496062992125984" footer="0.31496062992125984"/>
  <pageSetup scale="58" orientation="portrait" r:id="rId1"/>
  <rowBreaks count="1" manualBreakCount="1">
    <brk id="55" max="6" man="1"/>
  </rowBreaks>
  <ignoredErrors>
    <ignoredError sqref="G73" formulaRange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C0C67-9E21-4FBD-AA5A-B06555CBEED0}">
  <sheetPr>
    <tabColor rgb="FF002060"/>
  </sheetPr>
  <dimension ref="A1:O48"/>
  <sheetViews>
    <sheetView view="pageBreakPreview" topLeftCell="A28" zoomScaleNormal="100" zoomScaleSheetLayoutView="100" workbookViewId="0">
      <selection activeCell="A2" sqref="A2:G2"/>
    </sheetView>
  </sheetViews>
  <sheetFormatPr baseColWidth="10" defaultColWidth="12" defaultRowHeight="13.2"/>
  <cols>
    <col min="1" max="1" width="13.109375" style="399" customWidth="1"/>
    <col min="2" max="2" width="36.6640625" style="399" customWidth="1"/>
    <col min="3" max="3" width="13.33203125" style="399" customWidth="1"/>
    <col min="4" max="4" width="14.6640625" style="399" customWidth="1"/>
    <col min="5" max="5" width="10.44140625" style="399" customWidth="1"/>
    <col min="6" max="8" width="17.33203125" style="399" customWidth="1"/>
    <col min="9" max="9" width="25.44140625" style="399" customWidth="1"/>
    <col min="10" max="10" width="16" style="399" bestFit="1" customWidth="1"/>
    <col min="11" max="16384" width="12" style="399"/>
  </cols>
  <sheetData>
    <row r="1" spans="1:13" ht="26.25" customHeight="1">
      <c r="A1" s="1355" t="s">
        <v>820</v>
      </c>
      <c r="B1" s="1355"/>
      <c r="C1" s="1355"/>
      <c r="D1" s="1355"/>
      <c r="E1" s="1355"/>
      <c r="F1" s="1355"/>
      <c r="G1" s="1355"/>
      <c r="H1" s="1355"/>
      <c r="I1" s="1355"/>
    </row>
    <row r="2" spans="1:13" ht="45" customHeight="1">
      <c r="A2" s="1356" t="s">
        <v>844</v>
      </c>
      <c r="B2" s="1355"/>
      <c r="C2" s="1355"/>
      <c r="D2" s="1355"/>
      <c r="E2" s="1355"/>
      <c r="F2" s="1355"/>
      <c r="G2" s="1355"/>
      <c r="H2" s="1355"/>
      <c r="I2" s="1355"/>
    </row>
    <row r="3" spans="1:13" ht="42" customHeight="1">
      <c r="A3" s="1357" t="str">
        <f>+INTERVENTORIA!D3</f>
        <v>CONSTRUCCION, ADECUACION Y MEJORAMIENTO DEL POLIDEPORTIVO EN LA VEREDA EL CARMEN 
AREA RURAL DEL MUNICIPIO DE OPORAPA HUILA</v>
      </c>
      <c r="B3" s="1357"/>
      <c r="C3" s="1357"/>
      <c r="D3" s="1357"/>
      <c r="E3" s="1357"/>
      <c r="F3" s="1357"/>
      <c r="G3" s="1357"/>
      <c r="H3" s="1355"/>
      <c r="I3" s="1355"/>
    </row>
    <row r="4" spans="1:13" ht="24.6" customHeight="1" thickBot="1">
      <c r="A4" s="1358" t="s">
        <v>821</v>
      </c>
      <c r="B4" s="1358"/>
      <c r="C4" s="1358"/>
      <c r="D4" s="1358"/>
      <c r="E4" s="1358"/>
      <c r="F4" s="1357"/>
      <c r="G4" s="1357"/>
      <c r="H4" s="1355"/>
      <c r="I4" s="1355"/>
    </row>
    <row r="5" spans="1:13" ht="24" customHeight="1" thickBot="1">
      <c r="A5" s="1348" t="s">
        <v>822</v>
      </c>
      <c r="B5" s="1349"/>
      <c r="C5" s="1349"/>
      <c r="D5" s="1349"/>
      <c r="E5" s="1350"/>
      <c r="F5" s="1351">
        <f>+'Presupuesto INDERHUILA'!G79</f>
        <v>823946435</v>
      </c>
      <c r="G5" s="1352"/>
      <c r="H5" s="1353"/>
      <c r="I5" s="1354"/>
    </row>
    <row r="6" spans="1:13" ht="30.75" customHeight="1" thickBot="1">
      <c r="A6" s="400" t="s">
        <v>823</v>
      </c>
      <c r="B6" s="400" t="s">
        <v>748</v>
      </c>
      <c r="C6" s="400" t="s">
        <v>597</v>
      </c>
      <c r="D6" s="400" t="s">
        <v>824</v>
      </c>
      <c r="E6" s="401" t="s">
        <v>825</v>
      </c>
      <c r="F6" s="400" t="s">
        <v>826</v>
      </c>
      <c r="G6" s="401" t="s">
        <v>827</v>
      </c>
      <c r="H6" s="400" t="s">
        <v>828</v>
      </c>
      <c r="I6" s="400"/>
    </row>
    <row r="7" spans="1:13">
      <c r="A7" s="402" t="s">
        <v>829</v>
      </c>
      <c r="B7" s="403" t="s">
        <v>830</v>
      </c>
      <c r="C7" s="404"/>
      <c r="D7" s="404"/>
      <c r="E7" s="404"/>
      <c r="F7" s="404"/>
      <c r="G7" s="404"/>
      <c r="H7" s="405"/>
      <c r="I7" s="406">
        <f>ROUND(SUM(I9:I34),2)</f>
        <v>0.24</v>
      </c>
    </row>
    <row r="8" spans="1:13">
      <c r="A8" s="407"/>
      <c r="B8" s="408" t="s">
        <v>831</v>
      </c>
      <c r="C8" s="409"/>
      <c r="D8" s="409"/>
      <c r="E8" s="409"/>
      <c r="F8" s="409"/>
      <c r="G8" s="409"/>
      <c r="H8" s="410"/>
      <c r="I8" s="411"/>
    </row>
    <row r="9" spans="1:13">
      <c r="A9" s="407"/>
      <c r="B9" s="409" t="s">
        <v>832</v>
      </c>
      <c r="C9" s="412">
        <v>1</v>
      </c>
      <c r="D9" s="413">
        <v>0.6</v>
      </c>
      <c r="E9" s="409">
        <v>4</v>
      </c>
      <c r="F9" s="414">
        <v>4500000</v>
      </c>
      <c r="G9" s="719">
        <v>1.6079000000000001</v>
      </c>
      <c r="H9" s="423">
        <f>+C9*F9*E9*D9*G9</f>
        <v>17365320</v>
      </c>
      <c r="I9" s="417">
        <f>+H9/F5</f>
        <v>2.1075787529804654E-2</v>
      </c>
    </row>
    <row r="10" spans="1:13">
      <c r="A10" s="407"/>
      <c r="B10" s="409" t="s">
        <v>833</v>
      </c>
      <c r="C10" s="412">
        <v>1</v>
      </c>
      <c r="D10" s="413">
        <v>1</v>
      </c>
      <c r="E10" s="409">
        <v>4</v>
      </c>
      <c r="F10" s="414">
        <v>3500000</v>
      </c>
      <c r="G10" s="719">
        <v>1.7526999999999999</v>
      </c>
      <c r="H10" s="423">
        <f t="shared" ref="H10:H13" si="0">+C10*F10*E10*D10*G10</f>
        <v>24537800</v>
      </c>
      <c r="I10" s="417">
        <f>+H10/F5</f>
        <v>2.9780819429117381E-2</v>
      </c>
    </row>
    <row r="11" spans="1:13">
      <c r="A11" s="407"/>
      <c r="B11" s="409" t="s">
        <v>1352</v>
      </c>
      <c r="C11" s="412">
        <v>1</v>
      </c>
      <c r="D11" s="413">
        <v>0.5</v>
      </c>
      <c r="E11" s="409">
        <v>4</v>
      </c>
      <c r="F11" s="414">
        <v>4500000</v>
      </c>
      <c r="G11" s="719">
        <v>1.6079000000000001</v>
      </c>
      <c r="H11" s="423">
        <f t="shared" ref="H11" si="1">+C11*F11*E11*D11*G11</f>
        <v>14471100.000000002</v>
      </c>
      <c r="I11" s="417">
        <f>+H11/F5</f>
        <v>1.7563156274837212E-2</v>
      </c>
    </row>
    <row r="12" spans="1:13">
      <c r="A12" s="407"/>
      <c r="B12" s="408" t="s">
        <v>1355</v>
      </c>
      <c r="C12" s="412"/>
      <c r="D12" s="413"/>
      <c r="E12" s="409"/>
      <c r="F12" s="414"/>
      <c r="G12" s="719"/>
      <c r="H12" s="720"/>
      <c r="I12" s="417"/>
    </row>
    <row r="13" spans="1:13">
      <c r="A13" s="407"/>
      <c r="B13" s="409" t="s">
        <v>1353</v>
      </c>
      <c r="C13" s="412">
        <v>1</v>
      </c>
      <c r="D13" s="413">
        <v>0.6</v>
      </c>
      <c r="E13" s="409">
        <v>4</v>
      </c>
      <c r="F13" s="414">
        <v>1750905</v>
      </c>
      <c r="G13" s="719">
        <v>1.8002</v>
      </c>
      <c r="H13" s="423">
        <f t="shared" si="0"/>
        <v>7564750.0344000002</v>
      </c>
      <c r="I13" s="417">
        <f>+H13/F5</f>
        <v>9.1811187148349033E-3</v>
      </c>
      <c r="J13" s="418"/>
      <c r="K13" s="418"/>
      <c r="L13" s="419"/>
      <c r="M13" s="420"/>
    </row>
    <row r="14" spans="1:13">
      <c r="A14" s="407"/>
      <c r="B14" s="409" t="s">
        <v>1354</v>
      </c>
      <c r="C14" s="412">
        <v>1</v>
      </c>
      <c r="D14" s="413">
        <v>0.6</v>
      </c>
      <c r="E14" s="409">
        <v>4</v>
      </c>
      <c r="F14" s="414">
        <v>1750905</v>
      </c>
      <c r="G14" s="719">
        <v>1.8002</v>
      </c>
      <c r="H14" s="423">
        <f t="shared" ref="H14" si="2">+C14*F14*E14*D14*G14</f>
        <v>7564750.0344000002</v>
      </c>
      <c r="I14" s="417">
        <f>+H14/F5</f>
        <v>9.1811187148349033E-3</v>
      </c>
      <c r="J14" s="418"/>
      <c r="K14" s="418"/>
      <c r="L14" s="419"/>
      <c r="M14" s="420"/>
    </row>
    <row r="15" spans="1:13">
      <c r="A15" s="407"/>
      <c r="B15" s="409" t="s">
        <v>1356</v>
      </c>
      <c r="C15" s="412">
        <v>1</v>
      </c>
      <c r="D15" s="413">
        <v>0.6</v>
      </c>
      <c r="E15" s="409">
        <v>4</v>
      </c>
      <c r="F15" s="414">
        <v>1750905</v>
      </c>
      <c r="G15" s="719">
        <v>1.8002</v>
      </c>
      <c r="H15" s="423">
        <f t="shared" ref="H15" si="3">+C15*F15*E15*D15*G15</f>
        <v>7564750.0344000002</v>
      </c>
      <c r="I15" s="417">
        <f>+H15/F5</f>
        <v>9.1811187148349033E-3</v>
      </c>
      <c r="J15" s="418"/>
      <c r="K15" s="418"/>
      <c r="L15" s="419"/>
      <c r="M15" s="420"/>
    </row>
    <row r="16" spans="1:13">
      <c r="A16" s="407"/>
      <c r="B16" s="408" t="s">
        <v>834</v>
      </c>
      <c r="C16" s="412"/>
      <c r="D16" s="413"/>
      <c r="E16" s="409"/>
      <c r="F16" s="414"/>
      <c r="G16" s="415"/>
      <c r="H16" s="416"/>
      <c r="I16" s="411"/>
      <c r="J16" s="418"/>
      <c r="K16" s="418"/>
      <c r="L16" s="418"/>
    </row>
    <row r="17" spans="1:12">
      <c r="A17" s="421"/>
      <c r="B17" s="920" t="s">
        <v>1166</v>
      </c>
      <c r="C17" s="912"/>
      <c r="D17" s="913"/>
      <c r="E17" s="914"/>
      <c r="F17" s="915"/>
      <c r="G17" s="916"/>
      <c r="H17" s="921">
        <f>$F$5*I17</f>
        <v>16478928.700000001</v>
      </c>
      <c r="I17" s="918">
        <v>0.02</v>
      </c>
      <c r="J17" s="418"/>
      <c r="K17" s="418"/>
      <c r="L17" s="418"/>
    </row>
    <row r="18" spans="1:12">
      <c r="A18" s="421"/>
      <c r="B18" s="920" t="s">
        <v>1168</v>
      </c>
      <c r="C18" s="912"/>
      <c r="D18" s="913"/>
      <c r="E18" s="914"/>
      <c r="F18" s="915"/>
      <c r="G18" s="916"/>
      <c r="H18" s="921">
        <f>$F$5*I18</f>
        <v>12359196.525</v>
      </c>
      <c r="I18" s="918">
        <v>1.4999999999999999E-2</v>
      </c>
      <c r="J18" s="418"/>
      <c r="K18" s="418"/>
      <c r="L18" s="418"/>
    </row>
    <row r="19" spans="1:12">
      <c r="A19" s="421"/>
      <c r="B19" s="920" t="s">
        <v>1169</v>
      </c>
      <c r="C19" s="912"/>
      <c r="D19" s="913"/>
      <c r="E19" s="913"/>
      <c r="F19" s="915"/>
      <c r="G19" s="916"/>
      <c r="H19" s="921">
        <f t="shared" ref="H19:H24" si="4">$F$5*I19</f>
        <v>12359196.525</v>
      </c>
      <c r="I19" s="918">
        <v>1.4999999999999999E-2</v>
      </c>
      <c r="J19" s="418"/>
      <c r="K19" s="418"/>
      <c r="L19" s="418"/>
    </row>
    <row r="20" spans="1:12" ht="26.4">
      <c r="A20" s="421"/>
      <c r="B20" s="920" t="s">
        <v>1170</v>
      </c>
      <c r="C20" s="912"/>
      <c r="D20" s="913"/>
      <c r="E20" s="914"/>
      <c r="F20" s="915"/>
      <c r="G20" s="916"/>
      <c r="H20" s="921">
        <f t="shared" si="4"/>
        <v>4119732.1750000003</v>
      </c>
      <c r="I20" s="918">
        <v>5.0000000000000001E-3</v>
      </c>
      <c r="J20" s="418"/>
      <c r="K20" s="418"/>
      <c r="L20" s="418"/>
    </row>
    <row r="21" spans="1:12">
      <c r="A21" s="421"/>
      <c r="B21" s="920" t="s">
        <v>1393</v>
      </c>
      <c r="C21" s="912"/>
      <c r="D21" s="913"/>
      <c r="E21" s="914"/>
      <c r="F21" s="915"/>
      <c r="G21" s="916"/>
      <c r="H21" s="921">
        <f>$F$5*I21</f>
        <v>41197321.75</v>
      </c>
      <c r="I21" s="918">
        <v>0.05</v>
      </c>
      <c r="J21" s="418"/>
      <c r="K21" s="418"/>
      <c r="L21" s="418"/>
    </row>
    <row r="22" spans="1:12">
      <c r="A22" s="421"/>
      <c r="B22" s="911" t="s">
        <v>1394</v>
      </c>
      <c r="C22" s="912"/>
      <c r="D22" s="913"/>
      <c r="E22" s="914"/>
      <c r="F22" s="915"/>
      <c r="G22" s="916"/>
      <c r="H22" s="917">
        <v>5800</v>
      </c>
      <c r="I22" s="922">
        <f>+(H22/F5)</f>
        <v>7.0392925481860967E-6</v>
      </c>
      <c r="J22" s="418"/>
      <c r="K22" s="418"/>
      <c r="L22" s="418"/>
    </row>
    <row r="23" spans="1:12">
      <c r="A23" s="421"/>
      <c r="B23" s="911" t="s">
        <v>1395</v>
      </c>
      <c r="C23" s="912"/>
      <c r="D23" s="913"/>
      <c r="E23" s="914"/>
      <c r="F23" s="915"/>
      <c r="G23" s="916"/>
      <c r="H23" s="917">
        <v>315000</v>
      </c>
      <c r="I23" s="923">
        <f>+(H23/F5)</f>
        <v>3.823064056342449E-4</v>
      </c>
      <c r="J23" s="418"/>
      <c r="K23" s="418"/>
      <c r="L23" s="418"/>
    </row>
    <row r="24" spans="1:12">
      <c r="A24" s="421"/>
      <c r="B24" s="911" t="s">
        <v>1350</v>
      </c>
      <c r="C24" s="912"/>
      <c r="D24" s="913"/>
      <c r="E24" s="914"/>
      <c r="F24" s="915"/>
      <c r="G24" s="916"/>
      <c r="H24" s="917">
        <f t="shared" si="4"/>
        <v>3295785.74</v>
      </c>
      <c r="I24" s="918">
        <v>4.0000000000000001E-3</v>
      </c>
      <c r="J24" s="418" t="s">
        <v>1351</v>
      </c>
      <c r="K24" s="418"/>
      <c r="L24" s="418"/>
    </row>
    <row r="25" spans="1:12">
      <c r="A25" s="407"/>
      <c r="B25" s="408" t="s">
        <v>835</v>
      </c>
      <c r="C25" s="422"/>
      <c r="D25" s="409"/>
      <c r="E25" s="409"/>
      <c r="F25" s="414"/>
      <c r="G25" s="415"/>
      <c r="H25" s="416"/>
      <c r="I25" s="411"/>
    </row>
    <row r="26" spans="1:12">
      <c r="A26" s="407"/>
      <c r="B26" s="424" t="s">
        <v>836</v>
      </c>
      <c r="C26" s="422"/>
      <c r="D26" s="409"/>
      <c r="E26" s="409"/>
      <c r="F26" s="414"/>
      <c r="G26" s="415"/>
      <c r="H26" s="423">
        <f>$F$5*I26</f>
        <v>4943678.6100000003</v>
      </c>
      <c r="I26" s="417">
        <v>6.0000000000000001E-3</v>
      </c>
      <c r="J26" s="425"/>
    </row>
    <row r="27" spans="1:12">
      <c r="A27" s="407"/>
      <c r="B27" s="408" t="s">
        <v>837</v>
      </c>
      <c r="C27" s="412"/>
      <c r="D27" s="409"/>
      <c r="E27" s="409"/>
      <c r="F27" s="414"/>
      <c r="G27" s="415"/>
      <c r="H27" s="426"/>
      <c r="I27" s="411"/>
    </row>
    <row r="28" spans="1:12">
      <c r="A28" s="407"/>
      <c r="B28" s="409" t="s">
        <v>1357</v>
      </c>
      <c r="C28" s="412">
        <v>20</v>
      </c>
      <c r="D28" s="409"/>
      <c r="E28" s="409"/>
      <c r="F28" s="423">
        <v>150000</v>
      </c>
      <c r="G28" s="427"/>
      <c r="H28" s="414">
        <f>+C28*F28</f>
        <v>3000000</v>
      </c>
      <c r="I28" s="428">
        <f>+H28/F5</f>
        <v>3.6410133869928087E-3</v>
      </c>
      <c r="J28" s="399">
        <f>470000/4</f>
        <v>117500</v>
      </c>
    </row>
    <row r="29" spans="1:12">
      <c r="A29" s="407"/>
      <c r="B29" s="409" t="s">
        <v>838</v>
      </c>
      <c r="C29" s="412">
        <v>1</v>
      </c>
      <c r="D29" s="409"/>
      <c r="E29" s="409">
        <v>4</v>
      </c>
      <c r="F29" s="423">
        <v>600000</v>
      </c>
      <c r="G29" s="427"/>
      <c r="H29" s="414">
        <f t="shared" ref="H29:H33" si="5">+C29*E29*F29</f>
        <v>2400000</v>
      </c>
      <c r="I29" s="428">
        <f>+H29/F5</f>
        <v>2.9128107095942467E-3</v>
      </c>
    </row>
    <row r="30" spans="1:12">
      <c r="A30" s="407"/>
      <c r="B30" s="409" t="s">
        <v>845</v>
      </c>
      <c r="C30" s="412">
        <v>1</v>
      </c>
      <c r="D30" s="409"/>
      <c r="E30" s="409">
        <v>4</v>
      </c>
      <c r="F30" s="423">
        <v>400000</v>
      </c>
      <c r="G30" s="427"/>
      <c r="H30" s="414">
        <f>+C30*E30*F30</f>
        <v>1600000</v>
      </c>
      <c r="I30" s="428">
        <f>+H30/F5</f>
        <v>1.9418738063961647E-3</v>
      </c>
    </row>
    <row r="31" spans="1:12">
      <c r="A31" s="407"/>
      <c r="B31" s="409" t="s">
        <v>846</v>
      </c>
      <c r="C31" s="412">
        <v>1</v>
      </c>
      <c r="D31" s="409"/>
      <c r="E31" s="409">
        <v>1</v>
      </c>
      <c r="F31" s="423">
        <v>600000</v>
      </c>
      <c r="G31" s="427"/>
      <c r="H31" s="414">
        <f t="shared" si="5"/>
        <v>600000</v>
      </c>
      <c r="I31" s="428">
        <f>+H31/F5</f>
        <v>7.2820267739856167E-4</v>
      </c>
    </row>
    <row r="32" spans="1:12">
      <c r="A32" s="407"/>
      <c r="B32" s="409" t="s">
        <v>1358</v>
      </c>
      <c r="C32" s="412"/>
      <c r="D32" s="860">
        <v>0.4</v>
      </c>
      <c r="E32" s="409">
        <v>4</v>
      </c>
      <c r="F32" s="423">
        <v>6000000</v>
      </c>
      <c r="G32" s="427"/>
      <c r="H32" s="414">
        <f>+D32*E32*F32</f>
        <v>9600000</v>
      </c>
      <c r="I32" s="428">
        <f>+H32/F5</f>
        <v>1.1651242838376987E-2</v>
      </c>
    </row>
    <row r="33" spans="1:15" ht="24">
      <c r="A33" s="407"/>
      <c r="B33" s="424" t="s">
        <v>1359</v>
      </c>
      <c r="C33" s="412">
        <v>1</v>
      </c>
      <c r="D33" s="409"/>
      <c r="E33" s="409">
        <v>1</v>
      </c>
      <c r="F33" s="423">
        <v>3000000</v>
      </c>
      <c r="G33" s="427"/>
      <c r="H33" s="414">
        <f t="shared" si="5"/>
        <v>3000000</v>
      </c>
      <c r="I33" s="428">
        <f>+H33/F5</f>
        <v>3.6410133869928087E-3</v>
      </c>
    </row>
    <row r="34" spans="1:15">
      <c r="A34" s="407"/>
      <c r="B34" s="409"/>
      <c r="C34" s="412"/>
      <c r="D34" s="409"/>
      <c r="E34" s="409"/>
      <c r="F34" s="409"/>
      <c r="G34" s="412"/>
      <c r="H34" s="410"/>
      <c r="I34" s="417"/>
      <c r="O34" s="420"/>
    </row>
    <row r="35" spans="1:15">
      <c r="A35" s="429" t="s">
        <v>839</v>
      </c>
      <c r="B35" s="430" t="s">
        <v>840</v>
      </c>
      <c r="C35" s="431"/>
      <c r="D35" s="432"/>
      <c r="E35" s="432"/>
      <c r="F35" s="432"/>
      <c r="G35" s="431"/>
      <c r="H35" s="433"/>
      <c r="I35" s="434">
        <v>0.01</v>
      </c>
    </row>
    <row r="36" spans="1:15">
      <c r="A36" s="435"/>
      <c r="B36" s="408"/>
      <c r="C36" s="412"/>
      <c r="D36" s="409"/>
      <c r="E36" s="409"/>
      <c r="F36" s="409"/>
      <c r="G36" s="412"/>
      <c r="H36" s="410"/>
      <c r="I36" s="411"/>
    </row>
    <row r="37" spans="1:15">
      <c r="A37" s="429" t="s">
        <v>841</v>
      </c>
      <c r="B37" s="430" t="s">
        <v>842</v>
      </c>
      <c r="C37" s="431"/>
      <c r="D37" s="432"/>
      <c r="E37" s="432"/>
      <c r="F37" s="432"/>
      <c r="G37" s="431"/>
      <c r="H37" s="433"/>
      <c r="I37" s="434">
        <v>0.05</v>
      </c>
    </row>
    <row r="38" spans="1:15">
      <c r="A38" s="407"/>
      <c r="B38" s="409"/>
      <c r="C38" s="412"/>
      <c r="D38" s="409"/>
      <c r="E38" s="409"/>
      <c r="F38" s="409"/>
      <c r="G38" s="412"/>
      <c r="H38" s="410"/>
      <c r="I38" s="411"/>
    </row>
    <row r="39" spans="1:15" ht="13.8" thickBot="1">
      <c r="A39" s="436"/>
      <c r="B39" s="437" t="s">
        <v>843</v>
      </c>
      <c r="C39" s="438"/>
      <c r="D39" s="438"/>
      <c r="E39" s="438"/>
      <c r="F39" s="438"/>
      <c r="G39" s="438"/>
      <c r="H39" s="439"/>
      <c r="I39" s="440">
        <f>ROUND(I7+I35+I37,2)</f>
        <v>0.3</v>
      </c>
    </row>
    <row r="40" spans="1:15">
      <c r="B40" s="441"/>
      <c r="I40" s="425"/>
    </row>
    <row r="41" spans="1:15">
      <c r="B41" s="441"/>
      <c r="I41" s="425"/>
    </row>
    <row r="42" spans="1:15">
      <c r="B42" s="441"/>
      <c r="I42" s="425"/>
    </row>
    <row r="43" spans="1:15">
      <c r="B43" s="441"/>
      <c r="I43" s="425"/>
    </row>
    <row r="44" spans="1:15">
      <c r="B44" s="492" t="s">
        <v>691</v>
      </c>
      <c r="C44" s="232"/>
      <c r="D44" s="232"/>
      <c r="E44" s="235" t="s">
        <v>1025</v>
      </c>
      <c r="F44" s="82"/>
    </row>
    <row r="45" spans="1:15">
      <c r="B45" s="493" t="s">
        <v>692</v>
      </c>
      <c r="C45" s="85"/>
      <c r="D45" s="84"/>
      <c r="E45" s="1235" t="s">
        <v>693</v>
      </c>
      <c r="F45" s="1235"/>
    </row>
    <row r="46" spans="1:15" ht="15.6">
      <c r="B46" s="442"/>
    </row>
    <row r="47" spans="1:15" ht="13.8">
      <c r="B47" s="443"/>
    </row>
    <row r="48" spans="1:15" ht="13.8">
      <c r="B48" s="443"/>
    </row>
  </sheetData>
  <mergeCells count="8">
    <mergeCell ref="E45:F45"/>
    <mergeCell ref="A5:E5"/>
    <mergeCell ref="F5:I5"/>
    <mergeCell ref="A1:G1"/>
    <mergeCell ref="H1:I4"/>
    <mergeCell ref="A2:G2"/>
    <mergeCell ref="A3:G3"/>
    <mergeCell ref="A4:G4"/>
  </mergeCells>
  <printOptions horizontalCentered="1"/>
  <pageMargins left="0.31496062992125984" right="0.31496062992125984" top="0.35433070866141736" bottom="0.35433070866141736" header="0.31496062992125984" footer="0.31496062992125984"/>
  <pageSetup scale="78" orientation="landscape" r:id="rId1"/>
  <ignoredErrors>
    <ignoredError sqref="H32" 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29D87-33CF-4B6F-B174-72F500EE23B3}">
  <sheetPr>
    <tabColor rgb="FF550311"/>
  </sheetPr>
  <dimension ref="B1:E101"/>
  <sheetViews>
    <sheetView view="pageBreakPreview" zoomScale="160" zoomScaleSheetLayoutView="160" workbookViewId="0">
      <selection activeCell="C13" sqref="C13"/>
    </sheetView>
  </sheetViews>
  <sheetFormatPr baseColWidth="10" defaultColWidth="12.6640625" defaultRowHeight="13.2"/>
  <cols>
    <col min="1" max="1" width="2.33203125" style="169" customWidth="1"/>
    <col min="2" max="2" width="7.77734375" style="169" bestFit="1" customWidth="1"/>
    <col min="3" max="3" width="64" style="170" customWidth="1"/>
    <col min="4" max="4" width="10.109375" style="171" customWidth="1"/>
    <col min="5" max="5" width="19.44140625" style="172" customWidth="1"/>
    <col min="6" max="16384" width="12.6640625" style="169"/>
  </cols>
  <sheetData>
    <row r="1" spans="2:5" ht="16.95" customHeight="1" thickBot="1"/>
    <row r="2" spans="2:5" s="171" customFormat="1" ht="13.8" thickBot="1">
      <c r="B2" s="173" t="s">
        <v>381</v>
      </c>
      <c r="C2" s="174" t="s">
        <v>382</v>
      </c>
      <c r="D2" s="174" t="s">
        <v>246</v>
      </c>
      <c r="E2" s="175" t="s">
        <v>383</v>
      </c>
    </row>
    <row r="3" spans="2:5">
      <c r="B3" s="176" t="s">
        <v>384</v>
      </c>
      <c r="C3" s="194" t="s">
        <v>445</v>
      </c>
      <c r="D3" s="195" t="s">
        <v>446</v>
      </c>
      <c r="E3" s="177"/>
    </row>
    <row r="4" spans="2:5">
      <c r="B4" s="178" t="s">
        <v>386</v>
      </c>
      <c r="C4" s="194" t="s">
        <v>447</v>
      </c>
      <c r="D4" s="195" t="s">
        <v>443</v>
      </c>
      <c r="E4" s="181"/>
    </row>
    <row r="5" spans="2:5">
      <c r="B5" s="176" t="s">
        <v>387</v>
      </c>
      <c r="C5" s="194" t="s">
        <v>448</v>
      </c>
      <c r="D5" s="195" t="s">
        <v>444</v>
      </c>
      <c r="E5" s="181"/>
    </row>
    <row r="6" spans="2:5">
      <c r="B6" s="176" t="s">
        <v>388</v>
      </c>
      <c r="C6" s="184" t="s">
        <v>368</v>
      </c>
      <c r="D6" s="183" t="s">
        <v>249</v>
      </c>
      <c r="E6" s="181"/>
    </row>
    <row r="7" spans="2:5">
      <c r="B7" s="178" t="s">
        <v>389</v>
      </c>
      <c r="C7" s="184" t="s">
        <v>367</v>
      </c>
      <c r="D7" s="183" t="s">
        <v>449</v>
      </c>
      <c r="E7" s="181"/>
    </row>
    <row r="8" spans="2:5">
      <c r="B8" s="176" t="s">
        <v>390</v>
      </c>
      <c r="C8" s="179" t="s">
        <v>450</v>
      </c>
      <c r="D8" s="180" t="s">
        <v>373</v>
      </c>
      <c r="E8" s="181"/>
    </row>
    <row r="9" spans="2:5">
      <c r="B9" s="178" t="s">
        <v>391</v>
      </c>
      <c r="C9" s="179" t="s">
        <v>451</v>
      </c>
      <c r="D9" s="180" t="s">
        <v>377</v>
      </c>
      <c r="E9" s="181"/>
    </row>
    <row r="10" spans="2:5">
      <c r="B10" s="176" t="s">
        <v>392</v>
      </c>
      <c r="C10" s="179" t="s">
        <v>452</v>
      </c>
      <c r="D10" s="180" t="s">
        <v>373</v>
      </c>
      <c r="E10" s="181"/>
    </row>
    <row r="11" spans="2:5">
      <c r="B11" s="176" t="s">
        <v>393</v>
      </c>
      <c r="C11" s="179" t="s">
        <v>453</v>
      </c>
      <c r="D11" s="180" t="s">
        <v>373</v>
      </c>
      <c r="E11" s="181"/>
    </row>
    <row r="12" spans="2:5">
      <c r="B12" s="178" t="s">
        <v>395</v>
      </c>
      <c r="C12" s="179" t="s">
        <v>379</v>
      </c>
      <c r="D12" s="180" t="s">
        <v>373</v>
      </c>
      <c r="E12" s="181"/>
    </row>
    <row r="13" spans="2:5">
      <c r="B13" s="176" t="s">
        <v>396</v>
      </c>
      <c r="C13" s="179" t="s">
        <v>397</v>
      </c>
      <c r="D13" s="180" t="s">
        <v>454</v>
      </c>
      <c r="E13" s="181"/>
    </row>
    <row r="14" spans="2:5">
      <c r="B14" s="176" t="s">
        <v>398</v>
      </c>
      <c r="C14" s="179" t="s">
        <v>248</v>
      </c>
      <c r="D14" s="180" t="s">
        <v>377</v>
      </c>
      <c r="E14" s="181"/>
    </row>
    <row r="15" spans="2:5">
      <c r="B15" s="178" t="s">
        <v>399</v>
      </c>
      <c r="C15" s="179" t="s">
        <v>455</v>
      </c>
      <c r="D15" s="180" t="s">
        <v>377</v>
      </c>
      <c r="E15" s="181"/>
    </row>
    <row r="16" spans="2:5">
      <c r="B16" s="176" t="s">
        <v>400</v>
      </c>
      <c r="C16" s="179" t="s">
        <v>245</v>
      </c>
      <c r="D16" s="180" t="s">
        <v>394</v>
      </c>
      <c r="E16" s="181"/>
    </row>
    <row r="17" spans="2:5">
      <c r="B17" s="178" t="s">
        <v>401</v>
      </c>
      <c r="C17" s="186" t="s">
        <v>422</v>
      </c>
      <c r="D17" s="180" t="s">
        <v>456</v>
      </c>
      <c r="E17" s="181"/>
    </row>
    <row r="18" spans="2:5">
      <c r="B18" s="176" t="s">
        <v>402</v>
      </c>
      <c r="C18" s="185" t="s">
        <v>411</v>
      </c>
      <c r="D18" s="180" t="s">
        <v>456</v>
      </c>
      <c r="E18" s="181"/>
    </row>
    <row r="19" spans="2:5">
      <c r="B19" s="176" t="s">
        <v>403</v>
      </c>
      <c r="C19" s="186" t="s">
        <v>424</v>
      </c>
      <c r="D19" s="180" t="s">
        <v>456</v>
      </c>
      <c r="E19" s="181"/>
    </row>
    <row r="20" spans="2:5">
      <c r="B20" s="178" t="s">
        <v>406</v>
      </c>
      <c r="C20" s="179" t="s">
        <v>404</v>
      </c>
      <c r="D20" s="180" t="s">
        <v>405</v>
      </c>
      <c r="E20" s="181"/>
    </row>
    <row r="21" spans="2:5">
      <c r="B21" s="176" t="s">
        <v>408</v>
      </c>
      <c r="C21" s="179" t="s">
        <v>407</v>
      </c>
      <c r="D21" s="180" t="s">
        <v>405</v>
      </c>
      <c r="E21" s="181"/>
    </row>
    <row r="22" spans="2:5">
      <c r="B22" s="176" t="s">
        <v>409</v>
      </c>
      <c r="C22" s="179" t="s">
        <v>458</v>
      </c>
      <c r="D22" s="180" t="s">
        <v>456</v>
      </c>
      <c r="E22" s="181"/>
    </row>
    <row r="23" spans="2:5">
      <c r="B23" s="178" t="s">
        <v>410</v>
      </c>
      <c r="C23" s="185" t="s">
        <v>457</v>
      </c>
      <c r="D23" s="183" t="s">
        <v>416</v>
      </c>
      <c r="E23" s="181"/>
    </row>
    <row r="24" spans="2:5">
      <c r="B24" s="176" t="s">
        <v>412</v>
      </c>
      <c r="C24" s="185" t="s">
        <v>459</v>
      </c>
      <c r="D24" s="183" t="s">
        <v>373</v>
      </c>
      <c r="E24" s="181"/>
    </row>
    <row r="25" spans="2:5">
      <c r="B25" s="178" t="s">
        <v>413</v>
      </c>
      <c r="C25" s="185" t="s">
        <v>460</v>
      </c>
      <c r="D25" s="183" t="s">
        <v>456</v>
      </c>
      <c r="E25" s="181"/>
    </row>
    <row r="26" spans="2:5">
      <c r="B26" s="176" t="s">
        <v>414</v>
      </c>
      <c r="C26" s="182" t="s">
        <v>461</v>
      </c>
      <c r="D26" s="93" t="s">
        <v>456</v>
      </c>
      <c r="E26" s="181"/>
    </row>
    <row r="27" spans="2:5">
      <c r="B27" s="176" t="s">
        <v>415</v>
      </c>
      <c r="C27" s="182" t="s">
        <v>462</v>
      </c>
      <c r="D27" s="93" t="s">
        <v>456</v>
      </c>
      <c r="E27" s="181"/>
    </row>
    <row r="28" spans="2:5">
      <c r="B28" s="178" t="s">
        <v>417</v>
      </c>
      <c r="C28" s="182" t="s">
        <v>463</v>
      </c>
      <c r="D28" s="93" t="s">
        <v>456</v>
      </c>
      <c r="E28" s="181"/>
    </row>
    <row r="29" spans="2:5">
      <c r="B29" s="176" t="s">
        <v>418</v>
      </c>
      <c r="C29" s="182" t="s">
        <v>464</v>
      </c>
      <c r="D29" s="93" t="s">
        <v>456</v>
      </c>
      <c r="E29" s="181"/>
    </row>
    <row r="30" spans="2:5">
      <c r="B30" s="176" t="s">
        <v>419</v>
      </c>
      <c r="C30" s="186" t="s">
        <v>465</v>
      </c>
      <c r="D30" s="93" t="s">
        <v>416</v>
      </c>
      <c r="E30" s="181"/>
    </row>
    <row r="31" spans="2:5">
      <c r="B31" s="178" t="s">
        <v>420</v>
      </c>
      <c r="C31" s="186" t="s">
        <v>466</v>
      </c>
      <c r="D31" s="93" t="s">
        <v>467</v>
      </c>
      <c r="E31" s="181"/>
    </row>
    <row r="32" spans="2:5">
      <c r="B32" s="176" t="s">
        <v>421</v>
      </c>
      <c r="C32" s="186" t="s">
        <v>468</v>
      </c>
      <c r="D32" s="93" t="s">
        <v>443</v>
      </c>
      <c r="E32" s="181"/>
    </row>
    <row r="33" spans="2:5">
      <c r="B33" s="178" t="s">
        <v>423</v>
      </c>
      <c r="C33" s="186" t="s">
        <v>469</v>
      </c>
      <c r="D33" s="93" t="s">
        <v>470</v>
      </c>
      <c r="E33" s="181"/>
    </row>
    <row r="34" spans="2:5">
      <c r="B34" s="176" t="s">
        <v>426</v>
      </c>
      <c r="C34" s="186" t="s">
        <v>471</v>
      </c>
      <c r="D34" s="93" t="s">
        <v>470</v>
      </c>
      <c r="E34" s="181"/>
    </row>
    <row r="35" spans="2:5">
      <c r="B35" s="176" t="s">
        <v>427</v>
      </c>
      <c r="C35" s="186" t="s">
        <v>472</v>
      </c>
      <c r="D35" s="93" t="s">
        <v>470</v>
      </c>
      <c r="E35" s="181"/>
    </row>
    <row r="36" spans="2:5">
      <c r="B36" s="178" t="s">
        <v>429</v>
      </c>
      <c r="C36" s="186" t="s">
        <v>473</v>
      </c>
      <c r="D36" s="93" t="s">
        <v>444</v>
      </c>
      <c r="E36" s="181"/>
    </row>
    <row r="37" spans="2:5">
      <c r="B37" s="176" t="s">
        <v>430</v>
      </c>
      <c r="C37" s="186" t="s">
        <v>475</v>
      </c>
      <c r="D37" s="93" t="s">
        <v>444</v>
      </c>
      <c r="E37" s="181"/>
    </row>
    <row r="38" spans="2:5">
      <c r="B38" s="176" t="s">
        <v>432</v>
      </c>
      <c r="C38" s="186" t="s">
        <v>476</v>
      </c>
      <c r="D38" s="93" t="s">
        <v>443</v>
      </c>
      <c r="E38" s="181"/>
    </row>
    <row r="39" spans="2:5">
      <c r="B39" s="178" t="s">
        <v>433</v>
      </c>
      <c r="C39" s="186" t="s">
        <v>477</v>
      </c>
      <c r="D39" s="93" t="s">
        <v>443</v>
      </c>
      <c r="E39" s="181"/>
    </row>
    <row r="40" spans="2:5">
      <c r="B40" s="176" t="s">
        <v>434</v>
      </c>
      <c r="C40" s="186" t="s">
        <v>478</v>
      </c>
      <c r="D40" s="93" t="s">
        <v>443</v>
      </c>
      <c r="E40" s="181"/>
    </row>
    <row r="41" spans="2:5">
      <c r="B41" s="178" t="s">
        <v>435</v>
      </c>
      <c r="C41" s="186" t="s">
        <v>479</v>
      </c>
      <c r="D41" s="93" t="s">
        <v>416</v>
      </c>
      <c r="E41" s="181"/>
    </row>
    <row r="42" spans="2:5">
      <c r="B42" s="176" t="s">
        <v>436</v>
      </c>
      <c r="C42" s="186" t="s">
        <v>481</v>
      </c>
      <c r="D42" s="93" t="s">
        <v>482</v>
      </c>
      <c r="E42" s="181"/>
    </row>
    <row r="43" spans="2:5" s="92" customFormat="1">
      <c r="B43" s="176" t="s">
        <v>437</v>
      </c>
      <c r="C43" s="187" t="s">
        <v>483</v>
      </c>
      <c r="D43" s="188" t="s">
        <v>484</v>
      </c>
      <c r="E43" s="189"/>
    </row>
    <row r="44" spans="2:5" s="92" customFormat="1">
      <c r="B44" s="178" t="s">
        <v>438</v>
      </c>
      <c r="C44" s="187" t="s">
        <v>485</v>
      </c>
      <c r="D44" s="188" t="s">
        <v>416</v>
      </c>
      <c r="E44" s="189"/>
    </row>
    <row r="45" spans="2:5" s="92" customFormat="1">
      <c r="B45" s="176" t="s">
        <v>439</v>
      </c>
      <c r="C45" s="187" t="s">
        <v>486</v>
      </c>
      <c r="D45" s="188" t="s">
        <v>416</v>
      </c>
      <c r="E45" s="189"/>
    </row>
    <row r="46" spans="2:5" s="92" customFormat="1">
      <c r="B46" s="176" t="s">
        <v>440</v>
      </c>
      <c r="C46" s="187" t="s">
        <v>487</v>
      </c>
      <c r="D46" s="188" t="s">
        <v>456</v>
      </c>
      <c r="E46" s="189"/>
    </row>
    <row r="47" spans="2:5" s="92" customFormat="1">
      <c r="B47" s="178" t="s">
        <v>441</v>
      </c>
      <c r="C47" s="187" t="s">
        <v>488</v>
      </c>
      <c r="D47" s="188" t="s">
        <v>416</v>
      </c>
      <c r="E47" s="189"/>
    </row>
    <row r="48" spans="2:5" s="92" customFormat="1">
      <c r="B48" s="176" t="s">
        <v>442</v>
      </c>
      <c r="C48" s="187" t="s">
        <v>489</v>
      </c>
      <c r="D48" s="188" t="s">
        <v>416</v>
      </c>
      <c r="E48" s="189"/>
    </row>
    <row r="49" spans="2:5" s="92" customFormat="1">
      <c r="B49" s="178" t="s">
        <v>543</v>
      </c>
      <c r="C49" s="187" t="s">
        <v>490</v>
      </c>
      <c r="D49" s="188" t="s">
        <v>416</v>
      </c>
      <c r="E49" s="189"/>
    </row>
    <row r="50" spans="2:5" s="92" customFormat="1">
      <c r="B50" s="176" t="s">
        <v>544</v>
      </c>
      <c r="C50" s="187" t="s">
        <v>491</v>
      </c>
      <c r="D50" s="188" t="s">
        <v>456</v>
      </c>
      <c r="E50" s="189"/>
    </row>
    <row r="51" spans="2:5" s="92" customFormat="1">
      <c r="B51" s="176" t="s">
        <v>545</v>
      </c>
      <c r="C51" s="187" t="s">
        <v>492</v>
      </c>
      <c r="D51" s="188" t="s">
        <v>456</v>
      </c>
      <c r="E51" s="189"/>
    </row>
    <row r="52" spans="2:5" s="92" customFormat="1">
      <c r="B52" s="178" t="s">
        <v>546</v>
      </c>
      <c r="C52" s="187" t="s">
        <v>493</v>
      </c>
      <c r="D52" s="188" t="s">
        <v>456</v>
      </c>
      <c r="E52" s="189"/>
    </row>
    <row r="53" spans="2:5" s="92" customFormat="1">
      <c r="B53" s="176" t="s">
        <v>547</v>
      </c>
      <c r="C53" s="187" t="s">
        <v>494</v>
      </c>
      <c r="D53" s="188" t="s">
        <v>456</v>
      </c>
      <c r="E53" s="189"/>
    </row>
    <row r="54" spans="2:5" s="92" customFormat="1">
      <c r="B54" s="176" t="s">
        <v>548</v>
      </c>
      <c r="C54" s="187" t="s">
        <v>498</v>
      </c>
      <c r="D54" s="188" t="s">
        <v>456</v>
      </c>
      <c r="E54" s="189"/>
    </row>
    <row r="55" spans="2:5" s="92" customFormat="1">
      <c r="B55" s="178" t="s">
        <v>549</v>
      </c>
      <c r="C55" s="187" t="s">
        <v>495</v>
      </c>
      <c r="D55" s="188" t="s">
        <v>456</v>
      </c>
      <c r="E55" s="189"/>
    </row>
    <row r="56" spans="2:5" s="92" customFormat="1">
      <c r="B56" s="176" t="s">
        <v>550</v>
      </c>
      <c r="C56" s="187" t="s">
        <v>499</v>
      </c>
      <c r="D56" s="188" t="s">
        <v>416</v>
      </c>
      <c r="E56" s="189"/>
    </row>
    <row r="57" spans="2:5" s="92" customFormat="1">
      <c r="B57" s="178" t="s">
        <v>551</v>
      </c>
      <c r="C57" s="187" t="s">
        <v>496</v>
      </c>
      <c r="D57" s="188" t="s">
        <v>456</v>
      </c>
      <c r="E57" s="189"/>
    </row>
    <row r="58" spans="2:5" s="92" customFormat="1">
      <c r="B58" s="176" t="s">
        <v>552</v>
      </c>
      <c r="C58" s="187" t="s">
        <v>500</v>
      </c>
      <c r="D58" s="188" t="s">
        <v>480</v>
      </c>
      <c r="E58" s="189"/>
    </row>
    <row r="59" spans="2:5" s="92" customFormat="1">
      <c r="B59" s="176" t="s">
        <v>553</v>
      </c>
      <c r="C59" s="187" t="s">
        <v>501</v>
      </c>
      <c r="D59" s="188" t="s">
        <v>456</v>
      </c>
      <c r="E59" s="189"/>
    </row>
    <row r="60" spans="2:5" s="92" customFormat="1">
      <c r="B60" s="178" t="s">
        <v>554</v>
      </c>
      <c r="C60" s="187" t="s">
        <v>502</v>
      </c>
      <c r="D60" s="188" t="s">
        <v>456</v>
      </c>
      <c r="E60" s="189"/>
    </row>
    <row r="61" spans="2:5" s="92" customFormat="1">
      <c r="B61" s="176" t="s">
        <v>555</v>
      </c>
      <c r="C61" s="187" t="s">
        <v>503</v>
      </c>
      <c r="D61" s="188" t="s">
        <v>456</v>
      </c>
      <c r="E61" s="189"/>
    </row>
    <row r="62" spans="2:5" s="92" customFormat="1">
      <c r="B62" s="176" t="s">
        <v>556</v>
      </c>
      <c r="C62" s="187" t="s">
        <v>504</v>
      </c>
      <c r="D62" s="188" t="s">
        <v>456</v>
      </c>
      <c r="E62" s="189"/>
    </row>
    <row r="63" spans="2:5" s="92" customFormat="1">
      <c r="B63" s="178" t="s">
        <v>557</v>
      </c>
      <c r="C63" s="187" t="s">
        <v>505</v>
      </c>
      <c r="D63" s="188" t="s">
        <v>456</v>
      </c>
      <c r="E63" s="189"/>
    </row>
    <row r="64" spans="2:5" s="92" customFormat="1">
      <c r="B64" s="176" t="s">
        <v>558</v>
      </c>
      <c r="C64" s="187" t="s">
        <v>506</v>
      </c>
      <c r="D64" s="188" t="s">
        <v>456</v>
      </c>
      <c r="E64" s="189"/>
    </row>
    <row r="65" spans="2:5" s="92" customFormat="1">
      <c r="B65" s="178" t="s">
        <v>559</v>
      </c>
      <c r="C65" s="187" t="s">
        <v>507</v>
      </c>
      <c r="D65" s="188" t="s">
        <v>456</v>
      </c>
      <c r="E65" s="189"/>
    </row>
    <row r="66" spans="2:5" s="92" customFormat="1">
      <c r="B66" s="176" t="s">
        <v>560</v>
      </c>
      <c r="C66" s="187" t="s">
        <v>508</v>
      </c>
      <c r="D66" s="188" t="s">
        <v>416</v>
      </c>
      <c r="E66" s="189"/>
    </row>
    <row r="67" spans="2:5" s="92" customFormat="1">
      <c r="B67" s="176" t="s">
        <v>561</v>
      </c>
      <c r="C67" s="187" t="s">
        <v>509</v>
      </c>
      <c r="D67" s="188" t="s">
        <v>456</v>
      </c>
      <c r="E67" s="189"/>
    </row>
    <row r="68" spans="2:5" s="92" customFormat="1">
      <c r="B68" s="178" t="s">
        <v>562</v>
      </c>
      <c r="C68" s="187" t="s">
        <v>510</v>
      </c>
      <c r="D68" s="188" t="s">
        <v>456</v>
      </c>
      <c r="E68" s="189"/>
    </row>
    <row r="69" spans="2:5" s="92" customFormat="1">
      <c r="B69" s="176" t="s">
        <v>563</v>
      </c>
      <c r="C69" s="187" t="s">
        <v>511</v>
      </c>
      <c r="D69" s="188" t="s">
        <v>456</v>
      </c>
      <c r="E69" s="189"/>
    </row>
    <row r="70" spans="2:5" s="92" customFormat="1">
      <c r="B70" s="176" t="s">
        <v>564</v>
      </c>
      <c r="C70" s="187" t="s">
        <v>512</v>
      </c>
      <c r="D70" s="188" t="s">
        <v>456</v>
      </c>
      <c r="E70" s="189"/>
    </row>
    <row r="71" spans="2:5" s="92" customFormat="1">
      <c r="B71" s="178" t="s">
        <v>565</v>
      </c>
      <c r="C71" s="187" t="s">
        <v>513</v>
      </c>
      <c r="D71" s="188" t="s">
        <v>416</v>
      </c>
      <c r="E71" s="189"/>
    </row>
    <row r="72" spans="2:5" s="92" customFormat="1">
      <c r="B72" s="176" t="s">
        <v>566</v>
      </c>
      <c r="C72" s="187" t="s">
        <v>514</v>
      </c>
      <c r="D72" s="188" t="s">
        <v>456</v>
      </c>
      <c r="E72" s="189"/>
    </row>
    <row r="73" spans="2:5" s="92" customFormat="1">
      <c r="B73" s="178" t="s">
        <v>567</v>
      </c>
      <c r="C73" s="187" t="s">
        <v>515</v>
      </c>
      <c r="D73" s="188" t="s">
        <v>456</v>
      </c>
      <c r="E73" s="189"/>
    </row>
    <row r="74" spans="2:5" s="92" customFormat="1">
      <c r="B74" s="176" t="s">
        <v>568</v>
      </c>
      <c r="C74" s="187" t="s">
        <v>516</v>
      </c>
      <c r="D74" s="188" t="s">
        <v>456</v>
      </c>
      <c r="E74" s="189"/>
    </row>
    <row r="75" spans="2:5" s="92" customFormat="1">
      <c r="B75" s="176" t="s">
        <v>569</v>
      </c>
      <c r="C75" s="187" t="s">
        <v>517</v>
      </c>
      <c r="D75" s="188" t="s">
        <v>456</v>
      </c>
      <c r="E75" s="189"/>
    </row>
    <row r="76" spans="2:5" s="92" customFormat="1">
      <c r="B76" s="178" t="s">
        <v>570</v>
      </c>
      <c r="C76" s="187" t="s">
        <v>518</v>
      </c>
      <c r="D76" s="188" t="s">
        <v>416</v>
      </c>
      <c r="E76" s="189"/>
    </row>
    <row r="77" spans="2:5" s="92" customFormat="1">
      <c r="B77" s="176" t="s">
        <v>571</v>
      </c>
      <c r="C77" s="187" t="s">
        <v>519</v>
      </c>
      <c r="D77" s="188" t="s">
        <v>456</v>
      </c>
      <c r="E77" s="189"/>
    </row>
    <row r="78" spans="2:5" s="92" customFormat="1">
      <c r="B78" s="176" t="s">
        <v>572</v>
      </c>
      <c r="C78" s="187" t="s">
        <v>520</v>
      </c>
      <c r="D78" s="188" t="s">
        <v>456</v>
      </c>
      <c r="E78" s="189"/>
    </row>
    <row r="79" spans="2:5" s="92" customFormat="1">
      <c r="B79" s="178" t="s">
        <v>573</v>
      </c>
      <c r="C79" s="187" t="s">
        <v>521</v>
      </c>
      <c r="D79" s="188" t="s">
        <v>416</v>
      </c>
      <c r="E79" s="189"/>
    </row>
    <row r="80" spans="2:5" s="92" customFormat="1">
      <c r="B80" s="176" t="s">
        <v>574</v>
      </c>
      <c r="C80" s="187" t="s">
        <v>522</v>
      </c>
      <c r="D80" s="188" t="s">
        <v>497</v>
      </c>
      <c r="E80" s="189"/>
    </row>
    <row r="81" spans="2:5" s="92" customFormat="1" ht="19.5" customHeight="1">
      <c r="B81" s="178" t="s">
        <v>575</v>
      </c>
      <c r="C81" s="187" t="s">
        <v>523</v>
      </c>
      <c r="D81" s="188" t="s">
        <v>497</v>
      </c>
      <c r="E81" s="189"/>
    </row>
    <row r="82" spans="2:5" s="92" customFormat="1">
      <c r="B82" s="176" t="s">
        <v>576</v>
      </c>
      <c r="C82" s="187" t="s">
        <v>524</v>
      </c>
      <c r="D82" s="188" t="s">
        <v>497</v>
      </c>
      <c r="E82" s="189"/>
    </row>
    <row r="83" spans="2:5" s="92" customFormat="1">
      <c r="B83" s="176" t="s">
        <v>577</v>
      </c>
      <c r="C83" s="187" t="s">
        <v>525</v>
      </c>
      <c r="D83" s="188" t="s">
        <v>425</v>
      </c>
      <c r="E83" s="189"/>
    </row>
    <row r="84" spans="2:5" s="92" customFormat="1">
      <c r="B84" s="178" t="s">
        <v>578</v>
      </c>
      <c r="C84" s="187" t="s">
        <v>526</v>
      </c>
      <c r="D84" s="188" t="s">
        <v>497</v>
      </c>
      <c r="E84" s="189"/>
    </row>
    <row r="85" spans="2:5" s="92" customFormat="1">
      <c r="B85" s="176" t="s">
        <v>579</v>
      </c>
      <c r="C85" s="187" t="s">
        <v>527</v>
      </c>
      <c r="D85" s="196" t="s">
        <v>497</v>
      </c>
      <c r="E85" s="197"/>
    </row>
    <row r="86" spans="2:5" s="92" customFormat="1">
      <c r="B86" s="176" t="s">
        <v>580</v>
      </c>
      <c r="C86" s="187" t="s">
        <v>528</v>
      </c>
      <c r="D86" s="196" t="s">
        <v>497</v>
      </c>
      <c r="E86" s="197"/>
    </row>
    <row r="87" spans="2:5" s="92" customFormat="1">
      <c r="B87" s="178" t="s">
        <v>581</v>
      </c>
      <c r="C87" s="187" t="s">
        <v>529</v>
      </c>
      <c r="D87" s="196" t="s">
        <v>497</v>
      </c>
      <c r="E87" s="197"/>
    </row>
    <row r="88" spans="2:5" s="92" customFormat="1">
      <c r="B88" s="176" t="s">
        <v>582</v>
      </c>
      <c r="C88" s="187" t="s">
        <v>530</v>
      </c>
      <c r="D88" s="196" t="s">
        <v>497</v>
      </c>
      <c r="E88" s="197"/>
    </row>
    <row r="89" spans="2:5" s="92" customFormat="1">
      <c r="B89" s="178" t="s">
        <v>583</v>
      </c>
      <c r="C89" s="187" t="s">
        <v>531</v>
      </c>
      <c r="D89" s="196" t="s">
        <v>497</v>
      </c>
      <c r="E89" s="197"/>
    </row>
    <row r="90" spans="2:5" s="92" customFormat="1">
      <c r="B90" s="176" t="s">
        <v>584</v>
      </c>
      <c r="C90" s="187" t="s">
        <v>532</v>
      </c>
      <c r="D90" s="196" t="s">
        <v>497</v>
      </c>
      <c r="E90" s="197"/>
    </row>
    <row r="91" spans="2:5" s="92" customFormat="1">
      <c r="B91" s="176" t="s">
        <v>585</v>
      </c>
      <c r="C91" s="187" t="s">
        <v>533</v>
      </c>
      <c r="D91" s="196" t="s">
        <v>497</v>
      </c>
      <c r="E91" s="197"/>
    </row>
    <row r="92" spans="2:5" s="92" customFormat="1">
      <c r="B92" s="178" t="s">
        <v>586</v>
      </c>
      <c r="C92" s="187" t="s">
        <v>534</v>
      </c>
      <c r="D92" s="196" t="s">
        <v>497</v>
      </c>
      <c r="E92" s="197"/>
    </row>
    <row r="93" spans="2:5" s="92" customFormat="1">
      <c r="B93" s="176" t="s">
        <v>587</v>
      </c>
      <c r="C93" s="187" t="s">
        <v>535</v>
      </c>
      <c r="D93" s="196" t="s">
        <v>497</v>
      </c>
      <c r="E93" s="197"/>
    </row>
    <row r="94" spans="2:5" s="92" customFormat="1">
      <c r="B94" s="176" t="s">
        <v>588</v>
      </c>
      <c r="C94" s="187" t="s">
        <v>537</v>
      </c>
      <c r="D94" s="188" t="s">
        <v>470</v>
      </c>
      <c r="E94" s="189"/>
    </row>
    <row r="95" spans="2:5" s="92" customFormat="1">
      <c r="B95" s="178" t="s">
        <v>589</v>
      </c>
      <c r="C95" s="187" t="s">
        <v>536</v>
      </c>
      <c r="D95" s="188" t="s">
        <v>443</v>
      </c>
      <c r="E95" s="189"/>
    </row>
    <row r="96" spans="2:5" s="92" customFormat="1">
      <c r="B96" s="176" t="s">
        <v>590</v>
      </c>
      <c r="C96" s="187" t="s">
        <v>538</v>
      </c>
      <c r="D96" s="188" t="s">
        <v>428</v>
      </c>
      <c r="E96" s="189"/>
    </row>
    <row r="97" spans="2:5" s="92" customFormat="1">
      <c r="B97" s="178" t="s">
        <v>591</v>
      </c>
      <c r="C97" s="187" t="s">
        <v>539</v>
      </c>
      <c r="D97" s="188" t="s">
        <v>484</v>
      </c>
      <c r="E97" s="189"/>
    </row>
    <row r="98" spans="2:5" s="92" customFormat="1">
      <c r="B98" s="176" t="s">
        <v>592</v>
      </c>
      <c r="C98" s="187" t="s">
        <v>540</v>
      </c>
      <c r="D98" s="188" t="s">
        <v>474</v>
      </c>
      <c r="E98" s="189"/>
    </row>
    <row r="99" spans="2:5" s="92" customFormat="1">
      <c r="B99" s="176" t="s">
        <v>593</v>
      </c>
      <c r="C99" s="187" t="s">
        <v>541</v>
      </c>
      <c r="D99" s="188" t="s">
        <v>474</v>
      </c>
      <c r="E99" s="189"/>
    </row>
    <row r="100" spans="2:5" s="92" customFormat="1">
      <c r="B100" s="178" t="s">
        <v>594</v>
      </c>
      <c r="C100" s="187" t="s">
        <v>542</v>
      </c>
      <c r="D100" s="188" t="s">
        <v>443</v>
      </c>
      <c r="E100" s="189"/>
    </row>
    <row r="101" spans="2:5" ht="9" customHeight="1">
      <c r="B101" s="190"/>
      <c r="C101" s="191"/>
      <c r="D101" s="192"/>
      <c r="E101" s="193"/>
    </row>
  </sheetData>
  <phoneticPr fontId="37" type="noConversion"/>
  <pageMargins left="0.70866141732283472" right="0.70866141732283472" top="1.3130314960629921" bottom="0.74803149606299213" header="0.31496062992125984" footer="0.31496062992125984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192FB-7F5C-47E6-87F3-2E6E46DA4CA0}">
  <sheetPr>
    <tabColor rgb="FF002060"/>
  </sheetPr>
  <dimension ref="B2:E47"/>
  <sheetViews>
    <sheetView view="pageBreakPreview" zoomScale="115" zoomScaleNormal="100" zoomScaleSheetLayoutView="115" workbookViewId="0">
      <selection activeCell="C6" sqref="C6"/>
    </sheetView>
  </sheetViews>
  <sheetFormatPr baseColWidth="10" defaultColWidth="13.44140625" defaultRowHeight="13.8"/>
  <cols>
    <col min="1" max="1" width="6.33203125" style="211" customWidth="1"/>
    <col min="2" max="2" width="58.33203125" style="211" customWidth="1"/>
    <col min="3" max="3" width="20.44140625" style="211" customWidth="1"/>
    <col min="4" max="4" width="21.33203125" style="211" customWidth="1"/>
    <col min="5" max="16384" width="13.44140625" style="211"/>
  </cols>
  <sheetData>
    <row r="2" spans="2:5" ht="15.6">
      <c r="B2" s="210" t="s">
        <v>1269</v>
      </c>
    </row>
    <row r="4" spans="2:5" ht="15.75" customHeight="1">
      <c r="B4" s="1359" t="s">
        <v>179</v>
      </c>
      <c r="C4" s="1360"/>
      <c r="D4" s="1361"/>
    </row>
    <row r="5" spans="2:5" ht="15.75" customHeight="1">
      <c r="B5" s="212"/>
      <c r="C5" s="213" t="s">
        <v>180</v>
      </c>
      <c r="D5" s="214" t="s">
        <v>181</v>
      </c>
    </row>
    <row r="6" spans="2:5">
      <c r="B6" s="211" t="s">
        <v>182</v>
      </c>
      <c r="C6" s="215">
        <v>1750905</v>
      </c>
      <c r="D6" s="216">
        <f>ROUND(C6/30,0)</f>
        <v>58364</v>
      </c>
      <c r="E6" s="211">
        <f>+D6*1.7</f>
        <v>99218.8</v>
      </c>
    </row>
    <row r="7" spans="2:5">
      <c r="B7" s="211" t="s">
        <v>183</v>
      </c>
      <c r="C7" s="215">
        <v>249095</v>
      </c>
      <c r="D7" s="216">
        <f>ROUND(C7/30,0)</f>
        <v>8303</v>
      </c>
    </row>
    <row r="9" spans="2:5">
      <c r="B9" s="217" t="s">
        <v>184</v>
      </c>
      <c r="C9" s="217" t="s">
        <v>185</v>
      </c>
      <c r="D9" s="218" t="s">
        <v>186</v>
      </c>
    </row>
    <row r="10" spans="2:5">
      <c r="B10" s="219" t="s">
        <v>187</v>
      </c>
      <c r="C10" s="219"/>
      <c r="D10" s="220">
        <v>8.5000000000000006E-2</v>
      </c>
    </row>
    <row r="11" spans="2:5">
      <c r="B11" s="219" t="s">
        <v>188</v>
      </c>
      <c r="C11" s="219"/>
      <c r="D11" s="221">
        <v>0.124</v>
      </c>
    </row>
    <row r="12" spans="2:5">
      <c r="B12" s="219" t="s">
        <v>189</v>
      </c>
      <c r="C12" s="219"/>
      <c r="D12" s="221">
        <v>6.9599999999999995E-2</v>
      </c>
    </row>
    <row r="13" spans="2:5">
      <c r="B13" s="219" t="s">
        <v>190</v>
      </c>
      <c r="C13" s="222">
        <f>+C7</f>
        <v>249095</v>
      </c>
      <c r="D13" s="221">
        <f>+C13/(C13+C6)</f>
        <v>0.12454750000000001</v>
      </c>
    </row>
    <row r="14" spans="2:5" ht="27.6">
      <c r="B14" s="223" t="s">
        <v>191</v>
      </c>
      <c r="C14" s="222">
        <v>153500</v>
      </c>
      <c r="D14" s="221">
        <f>(C14/C6)/4</f>
        <v>2.1917237085964117E-2</v>
      </c>
    </row>
    <row r="15" spans="2:5">
      <c r="B15" s="219" t="s">
        <v>192</v>
      </c>
      <c r="C15" s="219"/>
      <c r="D15" s="221">
        <v>8.3299999999999999E-2</v>
      </c>
    </row>
    <row r="16" spans="2:5">
      <c r="B16" s="219" t="s">
        <v>193</v>
      </c>
      <c r="C16" s="219"/>
      <c r="D16" s="221">
        <v>8.3299999999999999E-2</v>
      </c>
    </row>
    <row r="17" spans="2:4">
      <c r="B17" s="223" t="s">
        <v>194</v>
      </c>
      <c r="C17" s="219"/>
      <c r="D17" s="221">
        <v>0.12</v>
      </c>
    </row>
    <row r="18" spans="2:4">
      <c r="B18" s="219" t="s">
        <v>195</v>
      </c>
      <c r="C18" s="219"/>
      <c r="D18" s="221">
        <v>4.1700000000000001E-2</v>
      </c>
    </row>
    <row r="19" spans="2:4">
      <c r="B19" s="219" t="s">
        <v>196</v>
      </c>
      <c r="C19" s="219"/>
      <c r="D19" s="224">
        <v>0.04</v>
      </c>
    </row>
    <row r="20" spans="2:4">
      <c r="B20" s="219" t="s">
        <v>197</v>
      </c>
      <c r="C20" s="222"/>
      <c r="D20" s="224">
        <v>0.02</v>
      </c>
    </row>
    <row r="21" spans="2:4">
      <c r="B21" s="219" t="s">
        <v>198</v>
      </c>
      <c r="C21" s="222"/>
      <c r="D21" s="224">
        <v>0.03</v>
      </c>
    </row>
    <row r="22" spans="2:4">
      <c r="B22" s="225" t="s">
        <v>199</v>
      </c>
      <c r="C22" s="219"/>
      <c r="D22" s="226">
        <f>ROUND(SUM(D10:D21),2)+1</f>
        <v>1.8399999999999999</v>
      </c>
    </row>
    <row r="23" spans="2:4" ht="14.4" thickBot="1"/>
    <row r="24" spans="2:4">
      <c r="B24" s="1362" t="s">
        <v>200</v>
      </c>
      <c r="C24" s="1363"/>
      <c r="D24" s="1364"/>
    </row>
    <row r="25" spans="2:4">
      <c r="B25" s="212"/>
      <c r="C25" s="213" t="s">
        <v>180</v>
      </c>
      <c r="D25" s="214" t="s">
        <v>181</v>
      </c>
    </row>
    <row r="26" spans="2:4">
      <c r="B26" s="211" t="s">
        <v>182</v>
      </c>
      <c r="C26" s="215">
        <f>+C6</f>
        <v>1750905</v>
      </c>
      <c r="D26" s="216">
        <f>ROUND(C26/30,0)</f>
        <v>58364</v>
      </c>
    </row>
    <row r="27" spans="2:4">
      <c r="B27" s="211" t="s">
        <v>183</v>
      </c>
      <c r="C27" s="215">
        <f>+C7</f>
        <v>249095</v>
      </c>
      <c r="D27" s="216">
        <f>ROUND(C27/30,0)</f>
        <v>8303</v>
      </c>
    </row>
    <row r="29" spans="2:4">
      <c r="B29" s="217" t="s">
        <v>184</v>
      </c>
      <c r="C29" s="217" t="s">
        <v>185</v>
      </c>
      <c r="D29" s="218" t="s">
        <v>186</v>
      </c>
    </row>
    <row r="30" spans="2:4">
      <c r="B30" s="219" t="s">
        <v>187</v>
      </c>
      <c r="C30" s="219"/>
      <c r="D30" s="220">
        <v>8.5000000000000006E-2</v>
      </c>
    </row>
    <row r="31" spans="2:4">
      <c r="B31" s="219" t="s">
        <v>188</v>
      </c>
      <c r="C31" s="219"/>
      <c r="D31" s="221">
        <v>0.12</v>
      </c>
    </row>
    <row r="32" spans="2:4">
      <c r="B32" s="219" t="s">
        <v>189</v>
      </c>
      <c r="C32" s="219"/>
      <c r="D32" s="221">
        <v>6.9599999999999995E-2</v>
      </c>
    </row>
    <row r="33" spans="2:4">
      <c r="B33" s="219" t="s">
        <v>192</v>
      </c>
      <c r="C33" s="219"/>
      <c r="D33" s="221">
        <v>8.3299999999999999E-2</v>
      </c>
    </row>
    <row r="34" spans="2:4">
      <c r="B34" s="219" t="s">
        <v>193</v>
      </c>
      <c r="C34" s="219"/>
      <c r="D34" s="221">
        <v>8.3299999999999999E-2</v>
      </c>
    </row>
    <row r="35" spans="2:4">
      <c r="B35" s="223" t="s">
        <v>194</v>
      </c>
      <c r="C35" s="219"/>
      <c r="D35" s="221">
        <v>0.12</v>
      </c>
    </row>
    <row r="36" spans="2:4">
      <c r="B36" s="219" t="s">
        <v>195</v>
      </c>
      <c r="C36" s="219"/>
      <c r="D36" s="221">
        <v>4.1700000000000001E-2</v>
      </c>
    </row>
    <row r="37" spans="2:4">
      <c r="B37" s="219" t="s">
        <v>196</v>
      </c>
      <c r="C37" s="219"/>
      <c r="D37" s="224">
        <v>0.04</v>
      </c>
    </row>
    <row r="38" spans="2:4">
      <c r="B38" s="219" t="s">
        <v>197</v>
      </c>
      <c r="C38" s="222"/>
      <c r="D38" s="224">
        <v>0.02</v>
      </c>
    </row>
    <row r="39" spans="2:4">
      <c r="B39" s="219" t="s">
        <v>198</v>
      </c>
      <c r="C39" s="222"/>
      <c r="D39" s="224">
        <v>0.03</v>
      </c>
    </row>
    <row r="40" spans="2:4">
      <c r="B40" s="219" t="s">
        <v>201</v>
      </c>
      <c r="C40" s="222"/>
      <c r="D40" s="224">
        <v>0.02</v>
      </c>
    </row>
    <row r="41" spans="2:4">
      <c r="B41" s="225" t="s">
        <v>199</v>
      </c>
      <c r="C41" s="219"/>
      <c r="D41" s="226">
        <f>ROUND(SUM(D30:D40),2)+1</f>
        <v>1.71</v>
      </c>
    </row>
    <row r="46" spans="2:4">
      <c r="B46" s="648" t="str">
        <f>+'CANTIDADES OBRA'!B170</f>
        <v>JOSÉ DAVID VARGAS ARIAS</v>
      </c>
      <c r="C46" s="648" t="str">
        <f>+'CANTIDADES OBRA'!I170</f>
        <v>Vo.Bo. ALEJANDRO PARRA COLLAZOS</v>
      </c>
    </row>
    <row r="47" spans="2:4">
      <c r="B47" s="211" t="str">
        <f>+'CANTIDADES OBRA'!B171</f>
        <v>INGENIERO CIVIL</v>
      </c>
      <c r="C47" s="211" t="str">
        <f>+'CANTIDADES OBRA'!I171</f>
        <v>SEC DE PLANEACION</v>
      </c>
    </row>
  </sheetData>
  <mergeCells count="2">
    <mergeCell ref="B4:D4"/>
    <mergeCell ref="B24:D24"/>
  </mergeCells>
  <pageMargins left="0.7" right="0.7" top="0.75" bottom="0.75" header="0.3" footer="0.3"/>
  <pageSetup scale="8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B2072-1A27-4FBF-A1B2-4058B1AF023A}">
  <dimension ref="A2:I110"/>
  <sheetViews>
    <sheetView view="pageBreakPreview" topLeftCell="A98" zoomScale="110" zoomScaleNormal="100" zoomScaleSheetLayoutView="110" workbookViewId="0">
      <selection activeCell="H47" sqref="H47"/>
    </sheetView>
  </sheetViews>
  <sheetFormatPr baseColWidth="10" defaultRowHeight="13.2"/>
  <cols>
    <col min="1" max="1" width="35.5546875" customWidth="1"/>
    <col min="3" max="3" width="13.5546875" customWidth="1"/>
    <col min="4" max="4" width="12.33203125" customWidth="1"/>
    <col min="5" max="5" width="13.109375" customWidth="1"/>
    <col min="6" max="6" width="16.21875" bestFit="1" customWidth="1"/>
  </cols>
  <sheetData>
    <row r="2" spans="1:6" ht="15.6">
      <c r="A2" s="1369" t="s">
        <v>1387</v>
      </c>
      <c r="B2" s="1369"/>
      <c r="C2" s="1369"/>
      <c r="D2" s="1369"/>
      <c r="E2" s="1369"/>
      <c r="F2" s="1369"/>
    </row>
    <row r="3" spans="1:6" ht="15.6">
      <c r="A3" s="1369" t="s">
        <v>1388</v>
      </c>
      <c r="B3" s="1369"/>
      <c r="C3" s="1369"/>
      <c r="D3" s="1369"/>
      <c r="E3" s="1369"/>
      <c r="F3" s="1369"/>
    </row>
    <row r="4" spans="1:6" ht="13.8" thickBot="1"/>
    <row r="5" spans="1:6" ht="15.6">
      <c r="A5" s="902" t="s">
        <v>1369</v>
      </c>
      <c r="B5" s="903"/>
      <c r="C5" s="903"/>
      <c r="D5" s="903"/>
      <c r="E5" s="903"/>
      <c r="F5" s="904">
        <v>1750905</v>
      </c>
    </row>
    <row r="6" spans="1:6" ht="15.6">
      <c r="A6" s="905" t="s">
        <v>1370</v>
      </c>
      <c r="B6" s="906"/>
      <c r="C6" s="906"/>
      <c r="D6" s="906"/>
      <c r="E6" s="906"/>
      <c r="F6" s="907">
        <v>249095</v>
      </c>
    </row>
    <row r="7" spans="1:6" ht="16.2" thickBot="1">
      <c r="A7" s="908" t="s">
        <v>1371</v>
      </c>
      <c r="B7" s="909"/>
      <c r="C7" s="909"/>
      <c r="D7" s="909"/>
      <c r="E7" s="909"/>
      <c r="F7" s="910">
        <f>ROUND(F5/30,0)</f>
        <v>58364</v>
      </c>
    </row>
    <row r="8" spans="1:6" ht="13.8" thickBot="1"/>
    <row r="9" spans="1:6" ht="26.4">
      <c r="A9" s="888" t="s">
        <v>849</v>
      </c>
      <c r="B9" s="861" t="s">
        <v>1363</v>
      </c>
      <c r="C9" s="861" t="s">
        <v>1364</v>
      </c>
      <c r="D9" s="861" t="s">
        <v>1365</v>
      </c>
      <c r="E9" s="861" t="s">
        <v>1366</v>
      </c>
      <c r="F9" s="889" t="s">
        <v>1367</v>
      </c>
    </row>
    <row r="10" spans="1:6">
      <c r="A10" s="890" t="s">
        <v>1368</v>
      </c>
      <c r="B10" s="697"/>
      <c r="C10" s="697"/>
      <c r="D10" s="697"/>
      <c r="E10" s="876">
        <f>+F7</f>
        <v>58364</v>
      </c>
      <c r="F10" s="891">
        <f>+E10</f>
        <v>58364</v>
      </c>
    </row>
    <row r="11" spans="1:6">
      <c r="A11" s="892"/>
      <c r="B11" s="697"/>
      <c r="C11" s="697"/>
      <c r="D11" s="697"/>
      <c r="E11" s="697"/>
      <c r="F11" s="893"/>
    </row>
    <row r="12" spans="1:6">
      <c r="A12" s="894" t="s">
        <v>1372</v>
      </c>
      <c r="B12" s="697"/>
      <c r="C12" s="697"/>
      <c r="D12" s="697"/>
      <c r="E12" s="697"/>
      <c r="F12" s="893"/>
    </row>
    <row r="13" spans="1:6">
      <c r="A13" s="890" t="s">
        <v>1373</v>
      </c>
      <c r="B13" s="877">
        <v>0.14230000000000001</v>
      </c>
      <c r="C13" s="877">
        <v>0.14230000000000001</v>
      </c>
      <c r="D13" s="878"/>
      <c r="E13" s="876">
        <f>+E10</f>
        <v>58364</v>
      </c>
      <c r="F13" s="708">
        <f>ROUND(E13*B13,0)</f>
        <v>8305</v>
      </c>
    </row>
    <row r="14" spans="1:6">
      <c r="A14" s="890" t="s">
        <v>1374</v>
      </c>
      <c r="B14" s="877">
        <v>8.3299999999999999E-2</v>
      </c>
      <c r="C14" s="877">
        <v>8.3299999999999999E-2</v>
      </c>
      <c r="D14" s="878"/>
      <c r="E14" s="876">
        <f>+E10</f>
        <v>58364</v>
      </c>
      <c r="F14" s="708">
        <f t="shared" ref="F14:F31" si="0">ROUND(E14*B14,0)</f>
        <v>4862</v>
      </c>
    </row>
    <row r="15" spans="1:6">
      <c r="A15" s="890" t="s">
        <v>1375</v>
      </c>
      <c r="B15" s="877">
        <v>0.01</v>
      </c>
      <c r="C15" s="877">
        <v>0.01</v>
      </c>
      <c r="D15" s="878"/>
      <c r="E15" s="876">
        <f>+E10</f>
        <v>58364</v>
      </c>
      <c r="F15" s="708">
        <f t="shared" si="0"/>
        <v>584</v>
      </c>
    </row>
    <row r="16" spans="1:6">
      <c r="A16" s="890" t="s">
        <v>1376</v>
      </c>
      <c r="B16" s="877">
        <v>8.3299999999999999E-2</v>
      </c>
      <c r="C16" s="877">
        <v>8.3299999999999999E-2</v>
      </c>
      <c r="D16" s="878"/>
      <c r="E16" s="876">
        <f>+E10</f>
        <v>58364</v>
      </c>
      <c r="F16" s="708">
        <f t="shared" si="0"/>
        <v>4862</v>
      </c>
    </row>
    <row r="17" spans="1:6">
      <c r="A17" s="890" t="s">
        <v>232</v>
      </c>
      <c r="B17" s="877">
        <v>4.1700000000000001E-2</v>
      </c>
      <c r="C17" s="877">
        <v>4.1700000000000001E-2</v>
      </c>
      <c r="D17" s="878"/>
      <c r="E17" s="876">
        <f>+E10</f>
        <v>58364</v>
      </c>
      <c r="F17" s="708">
        <f t="shared" si="0"/>
        <v>2434</v>
      </c>
    </row>
    <row r="18" spans="1:6">
      <c r="A18" s="890" t="s">
        <v>187</v>
      </c>
      <c r="B18" s="877">
        <v>0.125</v>
      </c>
      <c r="C18" s="877">
        <v>8.5000000000000006E-2</v>
      </c>
      <c r="D18" s="878">
        <v>0.04</v>
      </c>
      <c r="E18" s="876">
        <f>+E10</f>
        <v>58364</v>
      </c>
      <c r="F18" s="708">
        <f>ROUND(E18*C18,0)</f>
        <v>4961</v>
      </c>
    </row>
    <row r="19" spans="1:6">
      <c r="A19" s="890" t="s">
        <v>1377</v>
      </c>
      <c r="B19" s="877">
        <v>0.16</v>
      </c>
      <c r="C19" s="877">
        <v>0.12</v>
      </c>
      <c r="D19" s="878">
        <v>0.04</v>
      </c>
      <c r="E19" s="876">
        <f>+E10</f>
        <v>58364</v>
      </c>
      <c r="F19" s="708">
        <f>ROUND(E19*C19,0)</f>
        <v>7004</v>
      </c>
    </row>
    <row r="20" spans="1:6">
      <c r="A20" s="890" t="s">
        <v>1378</v>
      </c>
      <c r="B20" s="877">
        <v>6.9599999999999995E-2</v>
      </c>
      <c r="C20" s="877">
        <v>6.9599999999999995E-2</v>
      </c>
      <c r="D20" s="878"/>
      <c r="E20" s="876">
        <f>+E10</f>
        <v>58364</v>
      </c>
      <c r="F20" s="708">
        <f t="shared" si="0"/>
        <v>4062</v>
      </c>
    </row>
    <row r="21" spans="1:6">
      <c r="A21" s="894" t="s">
        <v>1379</v>
      </c>
      <c r="B21" s="879">
        <f>+SUM(B13:B20)</f>
        <v>0.71520000000000006</v>
      </c>
      <c r="C21" s="879">
        <f t="shared" ref="C21:D21" si="1">+SUM(C13:C20)</f>
        <v>0.6352000000000001</v>
      </c>
      <c r="D21" s="879">
        <f t="shared" si="1"/>
        <v>0.08</v>
      </c>
      <c r="E21" s="697"/>
      <c r="F21" s="708"/>
    </row>
    <row r="22" spans="1:6">
      <c r="A22" s="892"/>
      <c r="B22" s="697"/>
      <c r="C22" s="697"/>
      <c r="D22" s="697"/>
      <c r="E22" s="697"/>
      <c r="F22" s="708"/>
    </row>
    <row r="23" spans="1:6">
      <c r="A23" s="894" t="s">
        <v>1380</v>
      </c>
      <c r="B23" s="697"/>
      <c r="C23" s="697"/>
      <c r="D23" s="697"/>
      <c r="E23" s="697"/>
      <c r="F23" s="708"/>
    </row>
    <row r="24" spans="1:6">
      <c r="A24" s="890" t="s">
        <v>1381</v>
      </c>
      <c r="B24" s="877">
        <v>0.04</v>
      </c>
      <c r="C24" s="880">
        <v>0.04</v>
      </c>
      <c r="D24" s="881"/>
      <c r="E24" s="876">
        <f>+E10</f>
        <v>58364</v>
      </c>
      <c r="F24" s="708">
        <f t="shared" si="0"/>
        <v>2335</v>
      </c>
    </row>
    <row r="25" spans="1:6">
      <c r="A25" s="890" t="s">
        <v>222</v>
      </c>
      <c r="B25" s="877">
        <v>0.02</v>
      </c>
      <c r="C25" s="880">
        <v>0.02</v>
      </c>
      <c r="D25" s="881"/>
      <c r="E25" s="876">
        <f>+E10</f>
        <v>58364</v>
      </c>
      <c r="F25" s="708">
        <f t="shared" si="0"/>
        <v>1167</v>
      </c>
    </row>
    <row r="26" spans="1:6">
      <c r="A26" s="890" t="s">
        <v>224</v>
      </c>
      <c r="B26" s="877">
        <v>0.03</v>
      </c>
      <c r="C26" s="880">
        <v>0.03</v>
      </c>
      <c r="D26" s="881"/>
      <c r="E26" s="876">
        <f>+E10</f>
        <v>58364</v>
      </c>
      <c r="F26" s="708">
        <f t="shared" si="0"/>
        <v>1751</v>
      </c>
    </row>
    <row r="27" spans="1:6">
      <c r="A27" s="890" t="s">
        <v>1382</v>
      </c>
      <c r="B27" s="877">
        <v>2.5000000000000001E-2</v>
      </c>
      <c r="C27" s="880">
        <v>2.5000000000000001E-2</v>
      </c>
      <c r="D27" s="881"/>
      <c r="E27" s="876">
        <f>+E10</f>
        <v>58364</v>
      </c>
      <c r="F27" s="708">
        <f t="shared" si="0"/>
        <v>1459</v>
      </c>
    </row>
    <row r="28" spans="1:6">
      <c r="A28" s="894" t="s">
        <v>1383</v>
      </c>
      <c r="B28" s="882">
        <f>+SUM(B24:B27)</f>
        <v>0.11499999999999999</v>
      </c>
      <c r="C28" s="882">
        <f t="shared" ref="C28:D28" si="2">+SUM(C24:C27)</f>
        <v>0.11499999999999999</v>
      </c>
      <c r="D28" s="882">
        <f t="shared" si="2"/>
        <v>0</v>
      </c>
      <c r="E28" s="697"/>
      <c r="F28" s="708"/>
    </row>
    <row r="29" spans="1:6">
      <c r="A29" s="892"/>
      <c r="B29" s="697"/>
      <c r="C29" s="697"/>
      <c r="D29" s="697"/>
      <c r="E29" s="697"/>
      <c r="F29" s="708"/>
    </row>
    <row r="30" spans="1:6">
      <c r="A30" s="894" t="s">
        <v>1384</v>
      </c>
      <c r="B30" s="697"/>
      <c r="C30" s="697"/>
      <c r="D30" s="697"/>
      <c r="E30" s="697"/>
      <c r="F30" s="708"/>
    </row>
    <row r="31" spans="1:6" ht="26.4">
      <c r="A31" s="895" t="s">
        <v>1385</v>
      </c>
      <c r="B31" s="883">
        <v>0.05</v>
      </c>
      <c r="C31" s="883">
        <v>0.05</v>
      </c>
      <c r="D31" s="697"/>
      <c r="E31" s="884">
        <f>+E10</f>
        <v>58364</v>
      </c>
      <c r="F31" s="712">
        <f t="shared" si="0"/>
        <v>2918</v>
      </c>
    </row>
    <row r="32" spans="1:6" ht="17.399999999999999">
      <c r="A32" s="1232" t="s">
        <v>199</v>
      </c>
      <c r="B32" s="1200">
        <f>+B21+B28+B31</f>
        <v>0.88020000000000009</v>
      </c>
      <c r="C32" s="1231">
        <f>C21+C28+C31</f>
        <v>0.80020000000000013</v>
      </c>
      <c r="D32" s="887">
        <f>+D21+D28</f>
        <v>0.08</v>
      </c>
      <c r="E32" s="697"/>
      <c r="F32" s="893"/>
    </row>
    <row r="33" spans="1:9" ht="15.6">
      <c r="A33" s="1367" t="s">
        <v>862</v>
      </c>
      <c r="B33" s="1368"/>
      <c r="C33" s="1368"/>
      <c r="D33" s="1368"/>
      <c r="E33" s="700" t="s">
        <v>714</v>
      </c>
      <c r="F33" s="896">
        <f>+SUM(F10:F31)</f>
        <v>105068</v>
      </c>
      <c r="I33" s="1230"/>
    </row>
    <row r="34" spans="1:9" ht="16.2" thickBot="1">
      <c r="A34" s="1365" t="s">
        <v>862</v>
      </c>
      <c r="B34" s="1366"/>
      <c r="C34" s="1366"/>
      <c r="D34" s="1366"/>
      <c r="E34" s="897" t="s">
        <v>1386</v>
      </c>
      <c r="F34" s="898">
        <f>ROUND(F33/8,0)</f>
        <v>13134</v>
      </c>
    </row>
    <row r="37" spans="1:9" ht="15.6">
      <c r="A37" s="1369" t="s">
        <v>1387</v>
      </c>
      <c r="B37" s="1369"/>
      <c r="C37" s="1369"/>
      <c r="D37" s="1369"/>
      <c r="E37" s="1369"/>
      <c r="F37" s="1369"/>
    </row>
    <row r="38" spans="1:9" ht="15.6">
      <c r="A38" s="1369" t="s">
        <v>1389</v>
      </c>
      <c r="B38" s="1369"/>
      <c r="C38" s="1369"/>
      <c r="D38" s="1369"/>
      <c r="E38" s="1369"/>
      <c r="F38" s="1369"/>
    </row>
    <row r="39" spans="1:9" ht="13.8" thickBot="1"/>
    <row r="40" spans="1:9" ht="15.6">
      <c r="A40" s="902" t="s">
        <v>1369</v>
      </c>
      <c r="B40" s="903"/>
      <c r="C40" s="903"/>
      <c r="D40" s="903"/>
      <c r="E40" s="903"/>
      <c r="F40" s="904">
        <v>1750905</v>
      </c>
    </row>
    <row r="41" spans="1:9" ht="15.6">
      <c r="A41" s="905" t="s">
        <v>1391</v>
      </c>
      <c r="B41" s="906"/>
      <c r="C41" s="906"/>
      <c r="D41" s="906"/>
      <c r="E41" s="906"/>
      <c r="F41" s="907">
        <f>+F40*1.5</f>
        <v>2626357.5</v>
      </c>
    </row>
    <row r="42" spans="1:9" ht="16.2" thickBot="1">
      <c r="A42" s="908" t="s">
        <v>1370</v>
      </c>
      <c r="B42" s="909"/>
      <c r="C42" s="909"/>
      <c r="D42" s="909"/>
      <c r="E42" s="909"/>
      <c r="F42" s="910">
        <v>249095</v>
      </c>
    </row>
    <row r="43" spans="1:9" ht="13.8" thickBot="1"/>
    <row r="44" spans="1:9" ht="26.4">
      <c r="A44" s="888" t="s">
        <v>849</v>
      </c>
      <c r="B44" s="861" t="s">
        <v>1363</v>
      </c>
      <c r="C44" s="861" t="s">
        <v>1364</v>
      </c>
      <c r="D44" s="861" t="s">
        <v>1365</v>
      </c>
      <c r="E44" s="861" t="s">
        <v>1366</v>
      </c>
      <c r="F44" s="889" t="s">
        <v>1367</v>
      </c>
    </row>
    <row r="45" spans="1:9" ht="26.4">
      <c r="A45" s="899" t="s">
        <v>1392</v>
      </c>
      <c r="B45" s="697"/>
      <c r="C45" s="697"/>
      <c r="D45" s="697"/>
      <c r="E45" s="884">
        <f>+F41/30</f>
        <v>87545.25</v>
      </c>
      <c r="F45" s="900">
        <f>+E45</f>
        <v>87545.25</v>
      </c>
    </row>
    <row r="46" spans="1:9">
      <c r="A46" s="892"/>
      <c r="B46" s="697"/>
      <c r="C46" s="697"/>
      <c r="D46" s="697"/>
      <c r="E46" s="697"/>
      <c r="F46" s="893"/>
    </row>
    <row r="47" spans="1:9">
      <c r="A47" s="894" t="s">
        <v>1372</v>
      </c>
      <c r="B47" s="697"/>
      <c r="C47" s="697"/>
      <c r="D47" s="697"/>
      <c r="E47" s="697"/>
      <c r="F47" s="893"/>
    </row>
    <row r="48" spans="1:9">
      <c r="A48" s="890" t="s">
        <v>1373</v>
      </c>
      <c r="B48" s="877">
        <v>9.4799999999999995E-2</v>
      </c>
      <c r="C48" s="877">
        <v>9.4799999999999995E-2</v>
      </c>
      <c r="D48" s="878"/>
      <c r="E48" s="876">
        <f>+E45</f>
        <v>87545.25</v>
      </c>
      <c r="F48" s="708">
        <f>ROUND(E48*B48,0)</f>
        <v>8299</v>
      </c>
    </row>
    <row r="49" spans="1:6">
      <c r="A49" s="890" t="s">
        <v>1374</v>
      </c>
      <c r="B49" s="877">
        <v>8.3299999999999999E-2</v>
      </c>
      <c r="C49" s="877">
        <v>8.3299999999999999E-2</v>
      </c>
      <c r="D49" s="878"/>
      <c r="E49" s="876">
        <f>+E45</f>
        <v>87545.25</v>
      </c>
      <c r="F49" s="708">
        <f t="shared" ref="F49:F52" si="3">ROUND(E49*B49,0)</f>
        <v>7293</v>
      </c>
    </row>
    <row r="50" spans="1:6">
      <c r="A50" s="890" t="s">
        <v>1375</v>
      </c>
      <c r="B50" s="877">
        <v>0.01</v>
      </c>
      <c r="C50" s="877">
        <v>0.01</v>
      </c>
      <c r="D50" s="878"/>
      <c r="E50" s="876">
        <f>+E45</f>
        <v>87545.25</v>
      </c>
      <c r="F50" s="708">
        <f t="shared" si="3"/>
        <v>875</v>
      </c>
    </row>
    <row r="51" spans="1:6">
      <c r="A51" s="890" t="s">
        <v>1376</v>
      </c>
      <c r="B51" s="877">
        <v>8.3299999999999999E-2</v>
      </c>
      <c r="C51" s="877">
        <v>8.3299999999999999E-2</v>
      </c>
      <c r="D51" s="878"/>
      <c r="E51" s="876">
        <f>+E45</f>
        <v>87545.25</v>
      </c>
      <c r="F51" s="708">
        <f t="shared" si="3"/>
        <v>7293</v>
      </c>
    </row>
    <row r="52" spans="1:6">
      <c r="A52" s="890" t="s">
        <v>232</v>
      </c>
      <c r="B52" s="877">
        <v>4.1700000000000001E-2</v>
      </c>
      <c r="C52" s="877">
        <v>4.1700000000000001E-2</v>
      </c>
      <c r="D52" s="878"/>
      <c r="E52" s="876">
        <f>+E45</f>
        <v>87545.25</v>
      </c>
      <c r="F52" s="708">
        <f t="shared" si="3"/>
        <v>3651</v>
      </c>
    </row>
    <row r="53" spans="1:6">
      <c r="A53" s="890" t="s">
        <v>187</v>
      </c>
      <c r="B53" s="877">
        <v>0.125</v>
      </c>
      <c r="C53" s="877">
        <v>8.5000000000000006E-2</v>
      </c>
      <c r="D53" s="878">
        <v>0.04</v>
      </c>
      <c r="E53" s="876">
        <f>+E45</f>
        <v>87545.25</v>
      </c>
      <c r="F53" s="708">
        <f>ROUND(E53*C53,0)</f>
        <v>7441</v>
      </c>
    </row>
    <row r="54" spans="1:6">
      <c r="A54" s="890" t="s">
        <v>1377</v>
      </c>
      <c r="B54" s="877">
        <v>0.16</v>
      </c>
      <c r="C54" s="877">
        <v>0.12</v>
      </c>
      <c r="D54" s="878">
        <v>0.04</v>
      </c>
      <c r="E54" s="876">
        <f>+E45</f>
        <v>87545.25</v>
      </c>
      <c r="F54" s="708">
        <f>ROUND(E54*C54,0)</f>
        <v>10505</v>
      </c>
    </row>
    <row r="55" spans="1:6">
      <c r="A55" s="890" t="s">
        <v>1378</v>
      </c>
      <c r="B55" s="877">
        <v>6.9599999999999995E-2</v>
      </c>
      <c r="C55" s="877">
        <v>6.9599999999999995E-2</v>
      </c>
      <c r="D55" s="878"/>
      <c r="E55" s="876">
        <f>+E45</f>
        <v>87545.25</v>
      </c>
      <c r="F55" s="708">
        <f t="shared" ref="F55" si="4">ROUND(E55*B55,0)</f>
        <v>6093</v>
      </c>
    </row>
    <row r="56" spans="1:6">
      <c r="A56" s="894" t="s">
        <v>1379</v>
      </c>
      <c r="B56" s="879">
        <f>+SUM(B48:B55)</f>
        <v>0.66769999999999996</v>
      </c>
      <c r="C56" s="879">
        <f t="shared" ref="C56" si="5">+SUM(C48:C55)</f>
        <v>0.5877</v>
      </c>
      <c r="D56" s="879">
        <f t="shared" ref="D56" si="6">+SUM(D48:D55)</f>
        <v>0.08</v>
      </c>
      <c r="E56" s="697"/>
      <c r="F56" s="708"/>
    </row>
    <row r="57" spans="1:6">
      <c r="A57" s="892"/>
      <c r="B57" s="697"/>
      <c r="C57" s="697"/>
      <c r="D57" s="697"/>
      <c r="E57" s="697"/>
      <c r="F57" s="708"/>
    </row>
    <row r="58" spans="1:6">
      <c r="A58" s="894" t="s">
        <v>1380</v>
      </c>
      <c r="B58" s="697"/>
      <c r="C58" s="697"/>
      <c r="D58" s="697"/>
      <c r="E58" s="697"/>
      <c r="F58" s="708"/>
    </row>
    <row r="59" spans="1:6">
      <c r="A59" s="890" t="s">
        <v>1381</v>
      </c>
      <c r="B59" s="877">
        <v>0.04</v>
      </c>
      <c r="C59" s="880">
        <v>0.04</v>
      </c>
      <c r="D59" s="881"/>
      <c r="E59" s="876">
        <f>+E45</f>
        <v>87545.25</v>
      </c>
      <c r="F59" s="708">
        <f t="shared" ref="F59:F62" si="7">ROUND(E59*B59,0)</f>
        <v>3502</v>
      </c>
    </row>
    <row r="60" spans="1:6">
      <c r="A60" s="890" t="s">
        <v>222</v>
      </c>
      <c r="B60" s="877">
        <v>0.02</v>
      </c>
      <c r="C60" s="880">
        <v>0.02</v>
      </c>
      <c r="D60" s="881"/>
      <c r="E60" s="876">
        <f>+E45</f>
        <v>87545.25</v>
      </c>
      <c r="F60" s="708">
        <f t="shared" si="7"/>
        <v>1751</v>
      </c>
    </row>
    <row r="61" spans="1:6">
      <c r="A61" s="890" t="s">
        <v>224</v>
      </c>
      <c r="B61" s="877">
        <v>0.03</v>
      </c>
      <c r="C61" s="880">
        <v>0.03</v>
      </c>
      <c r="D61" s="881"/>
      <c r="E61" s="876">
        <f>+E45</f>
        <v>87545.25</v>
      </c>
      <c r="F61" s="708">
        <f t="shared" si="7"/>
        <v>2626</v>
      </c>
    </row>
    <row r="62" spans="1:6">
      <c r="A62" s="890" t="s">
        <v>1382</v>
      </c>
      <c r="B62" s="877">
        <v>2.5000000000000001E-2</v>
      </c>
      <c r="C62" s="880">
        <v>2.5000000000000001E-2</v>
      </c>
      <c r="D62" s="881"/>
      <c r="E62" s="876">
        <f>+E45</f>
        <v>87545.25</v>
      </c>
      <c r="F62" s="708">
        <f t="shared" si="7"/>
        <v>2189</v>
      </c>
    </row>
    <row r="63" spans="1:6">
      <c r="A63" s="894" t="s">
        <v>1383</v>
      </c>
      <c r="B63" s="882">
        <f>+SUM(B59:B62)</f>
        <v>0.11499999999999999</v>
      </c>
      <c r="C63" s="882">
        <f t="shared" ref="C63" si="8">+SUM(C59:C62)</f>
        <v>0.11499999999999999</v>
      </c>
      <c r="D63" s="882">
        <f t="shared" ref="D63" si="9">+SUM(D59:D62)</f>
        <v>0</v>
      </c>
      <c r="E63" s="697"/>
      <c r="F63" s="708"/>
    </row>
    <row r="64" spans="1:6">
      <c r="A64" s="892"/>
      <c r="B64" s="697"/>
      <c r="C64" s="697"/>
      <c r="D64" s="697"/>
      <c r="E64" s="697"/>
      <c r="F64" s="708"/>
    </row>
    <row r="65" spans="1:6">
      <c r="A65" s="894" t="s">
        <v>1384</v>
      </c>
      <c r="B65" s="697"/>
      <c r="C65" s="697"/>
      <c r="D65" s="697"/>
      <c r="E65" s="697"/>
      <c r="F65" s="708"/>
    </row>
    <row r="66" spans="1:6" ht="26.4">
      <c r="A66" s="895" t="s">
        <v>1385</v>
      </c>
      <c r="B66" s="883">
        <v>0.05</v>
      </c>
      <c r="C66" s="883">
        <v>0.05</v>
      </c>
      <c r="D66" s="697"/>
      <c r="E66" s="884">
        <f>+E45</f>
        <v>87545.25</v>
      </c>
      <c r="F66" s="712">
        <f t="shared" ref="F66" si="10">ROUND(E66*B66,0)</f>
        <v>4377</v>
      </c>
    </row>
    <row r="67" spans="1:6" ht="17.399999999999999">
      <c r="A67" s="894" t="s">
        <v>199</v>
      </c>
      <c r="B67" s="885">
        <f>+B56+B63+B66</f>
        <v>0.8327</v>
      </c>
      <c r="C67" s="886">
        <f>+C56+C63+C66</f>
        <v>0.75270000000000004</v>
      </c>
      <c r="D67" s="887">
        <f>+D56+D63</f>
        <v>0.08</v>
      </c>
      <c r="E67" s="697"/>
      <c r="F67" s="893"/>
    </row>
    <row r="68" spans="1:6" ht="15.6">
      <c r="A68" s="1367" t="s">
        <v>862</v>
      </c>
      <c r="B68" s="1368"/>
      <c r="C68" s="1368"/>
      <c r="D68" s="1368"/>
      <c r="E68" s="700" t="s">
        <v>714</v>
      </c>
      <c r="F68" s="901">
        <f>ROUND(SUM(F45:F66),0)</f>
        <v>153440</v>
      </c>
    </row>
    <row r="69" spans="1:6" ht="16.2" thickBot="1">
      <c r="A69" s="1365" t="s">
        <v>862</v>
      </c>
      <c r="B69" s="1366"/>
      <c r="C69" s="1366"/>
      <c r="D69" s="1366"/>
      <c r="E69" s="897" t="s">
        <v>1386</v>
      </c>
      <c r="F69" s="898">
        <f>ROUND(F68/8,0)</f>
        <v>19180</v>
      </c>
    </row>
    <row r="72" spans="1:6" ht="15.6">
      <c r="A72" s="1369" t="s">
        <v>1387</v>
      </c>
      <c r="B72" s="1369"/>
      <c r="C72" s="1369"/>
      <c r="D72" s="1369"/>
      <c r="E72" s="1369"/>
      <c r="F72" s="1369"/>
    </row>
    <row r="73" spans="1:6" ht="15.6">
      <c r="A73" s="1369" t="s">
        <v>1389</v>
      </c>
      <c r="B73" s="1369"/>
      <c r="C73" s="1369"/>
      <c r="D73" s="1369"/>
      <c r="E73" s="1369"/>
      <c r="F73" s="1369"/>
    </row>
    <row r="74" spans="1:6" ht="13.8" thickBot="1"/>
    <row r="75" spans="1:6" ht="15.6">
      <c r="A75" s="902" t="s">
        <v>1369</v>
      </c>
      <c r="B75" s="903"/>
      <c r="C75" s="903"/>
      <c r="D75" s="903"/>
      <c r="E75" s="903"/>
      <c r="F75" s="904">
        <v>1750905</v>
      </c>
    </row>
    <row r="76" spans="1:6" ht="15.6">
      <c r="A76" s="905" t="s">
        <v>1390</v>
      </c>
      <c r="B76" s="906"/>
      <c r="C76" s="906"/>
      <c r="D76" s="906"/>
      <c r="E76" s="906"/>
      <c r="F76" s="907">
        <f>+F75*2</f>
        <v>3501810</v>
      </c>
    </row>
    <row r="77" spans="1:6" ht="16.2" thickBot="1">
      <c r="A77" s="908" t="s">
        <v>1370</v>
      </c>
      <c r="B77" s="909"/>
      <c r="C77" s="909"/>
      <c r="D77" s="909"/>
      <c r="E77" s="909"/>
      <c r="F77" s="910">
        <v>249095</v>
      </c>
    </row>
    <row r="78" spans="1:6" ht="13.8" thickBot="1"/>
    <row r="79" spans="1:6" ht="26.4">
      <c r="A79" s="888" t="s">
        <v>849</v>
      </c>
      <c r="B79" s="861" t="s">
        <v>1363</v>
      </c>
      <c r="C79" s="861" t="s">
        <v>1364</v>
      </c>
      <c r="D79" s="861" t="s">
        <v>1365</v>
      </c>
      <c r="E79" s="861" t="s">
        <v>1366</v>
      </c>
      <c r="F79" s="889" t="s">
        <v>1367</v>
      </c>
    </row>
    <row r="80" spans="1:6" ht="26.4">
      <c r="A80" s="899" t="s">
        <v>1392</v>
      </c>
      <c r="B80" s="697"/>
      <c r="C80" s="697"/>
      <c r="D80" s="697"/>
      <c r="E80" s="884">
        <f>+F76/30</f>
        <v>116727</v>
      </c>
      <c r="F80" s="900">
        <f>+E80</f>
        <v>116727</v>
      </c>
    </row>
    <row r="81" spans="1:6">
      <c r="A81" s="892"/>
      <c r="B81" s="697"/>
      <c r="C81" s="697"/>
      <c r="D81" s="697"/>
      <c r="E81" s="697"/>
      <c r="F81" s="893"/>
    </row>
    <row r="82" spans="1:6">
      <c r="A82" s="894" t="s">
        <v>1372</v>
      </c>
      <c r="B82" s="697"/>
      <c r="C82" s="697"/>
      <c r="D82" s="697"/>
      <c r="E82" s="697"/>
      <c r="F82" s="893"/>
    </row>
    <row r="83" spans="1:6">
      <c r="A83" s="890" t="s">
        <v>1373</v>
      </c>
      <c r="B83" s="877"/>
      <c r="C83" s="877"/>
      <c r="D83" s="878"/>
      <c r="E83" s="876"/>
      <c r="F83" s="708"/>
    </row>
    <row r="84" spans="1:6">
      <c r="A84" s="890" t="s">
        <v>1374</v>
      </c>
      <c r="B84" s="877">
        <v>8.3299999999999999E-2</v>
      </c>
      <c r="C84" s="877">
        <v>8.3299999999999999E-2</v>
      </c>
      <c r="D84" s="878"/>
      <c r="E84" s="876">
        <f>+E80</f>
        <v>116727</v>
      </c>
      <c r="F84" s="708">
        <f t="shared" ref="F84:F87" si="11">ROUND(E84*B84,0)</f>
        <v>9723</v>
      </c>
    </row>
    <row r="85" spans="1:6">
      <c r="A85" s="890" t="s">
        <v>1375</v>
      </c>
      <c r="B85" s="877">
        <v>0.01</v>
      </c>
      <c r="C85" s="877">
        <v>0.01</v>
      </c>
      <c r="D85" s="878"/>
      <c r="E85" s="876">
        <f>+E80</f>
        <v>116727</v>
      </c>
      <c r="F85" s="708">
        <f t="shared" si="11"/>
        <v>1167</v>
      </c>
    </row>
    <row r="86" spans="1:6">
      <c r="A86" s="890" t="s">
        <v>1376</v>
      </c>
      <c r="B86" s="877">
        <v>8.3299999999999999E-2</v>
      </c>
      <c r="C86" s="877">
        <v>8.3299999999999999E-2</v>
      </c>
      <c r="D86" s="878"/>
      <c r="E86" s="876">
        <f>+E80</f>
        <v>116727</v>
      </c>
      <c r="F86" s="708">
        <f t="shared" si="11"/>
        <v>9723</v>
      </c>
    </row>
    <row r="87" spans="1:6">
      <c r="A87" s="890" t="s">
        <v>232</v>
      </c>
      <c r="B87" s="877">
        <v>4.1700000000000001E-2</v>
      </c>
      <c r="C87" s="877">
        <v>4.1700000000000001E-2</v>
      </c>
      <c r="D87" s="878"/>
      <c r="E87" s="876">
        <f>+E80</f>
        <v>116727</v>
      </c>
      <c r="F87" s="708">
        <f t="shared" si="11"/>
        <v>4868</v>
      </c>
    </row>
    <row r="88" spans="1:6">
      <c r="A88" s="890" t="s">
        <v>187</v>
      </c>
      <c r="B88" s="877">
        <v>0.125</v>
      </c>
      <c r="C88" s="877">
        <v>8.5000000000000006E-2</v>
      </c>
      <c r="D88" s="878">
        <v>0.04</v>
      </c>
      <c r="E88" s="876">
        <f>+E80</f>
        <v>116727</v>
      </c>
      <c r="F88" s="708">
        <f>ROUND(E88*C88,0)</f>
        <v>9922</v>
      </c>
    </row>
    <row r="89" spans="1:6">
      <c r="A89" s="890" t="s">
        <v>1377</v>
      </c>
      <c r="B89" s="877">
        <v>0.16</v>
      </c>
      <c r="C89" s="877">
        <v>0.12</v>
      </c>
      <c r="D89" s="878">
        <v>0.04</v>
      </c>
      <c r="E89" s="876">
        <f>+E80</f>
        <v>116727</v>
      </c>
      <c r="F89" s="708">
        <f>ROUND(E89*C89,0)</f>
        <v>14007</v>
      </c>
    </row>
    <row r="90" spans="1:6">
      <c r="A90" s="890" t="s">
        <v>1378</v>
      </c>
      <c r="B90" s="877">
        <v>6.9599999999999995E-2</v>
      </c>
      <c r="C90" s="877">
        <v>6.9599999999999995E-2</v>
      </c>
      <c r="D90" s="878"/>
      <c r="E90" s="876">
        <f>+E80</f>
        <v>116727</v>
      </c>
      <c r="F90" s="708">
        <f t="shared" ref="F90" si="12">ROUND(E90*B90,0)</f>
        <v>8124</v>
      </c>
    </row>
    <row r="91" spans="1:6">
      <c r="A91" s="894" t="s">
        <v>1379</v>
      </c>
      <c r="B91" s="879">
        <f>+SUM(B83:B90)</f>
        <v>0.57289999999999996</v>
      </c>
      <c r="C91" s="879">
        <f t="shared" ref="C91" si="13">+SUM(C83:C90)</f>
        <v>0.4929</v>
      </c>
      <c r="D91" s="879">
        <f t="shared" ref="D91" si="14">+SUM(D83:D90)</f>
        <v>0.08</v>
      </c>
      <c r="E91" s="697"/>
      <c r="F91" s="708"/>
    </row>
    <row r="92" spans="1:6">
      <c r="A92" s="892"/>
      <c r="B92" s="697"/>
      <c r="C92" s="697"/>
      <c r="D92" s="697"/>
      <c r="E92" s="697"/>
      <c r="F92" s="708"/>
    </row>
    <row r="93" spans="1:6">
      <c r="A93" s="894" t="s">
        <v>1380</v>
      </c>
      <c r="B93" s="697"/>
      <c r="C93" s="697"/>
      <c r="D93" s="697"/>
      <c r="E93" s="697"/>
      <c r="F93" s="708"/>
    </row>
    <row r="94" spans="1:6">
      <c r="A94" s="890" t="s">
        <v>1381</v>
      </c>
      <c r="B94" s="877">
        <v>0.04</v>
      </c>
      <c r="C94" s="880">
        <v>0.04</v>
      </c>
      <c r="D94" s="881"/>
      <c r="E94" s="876">
        <f>+E80</f>
        <v>116727</v>
      </c>
      <c r="F94" s="708">
        <f t="shared" ref="F94:F97" si="15">ROUND(E94*B94,0)</f>
        <v>4669</v>
      </c>
    </row>
    <row r="95" spans="1:6">
      <c r="A95" s="890" t="s">
        <v>222</v>
      </c>
      <c r="B95" s="877">
        <v>0.02</v>
      </c>
      <c r="C95" s="880">
        <v>0.02</v>
      </c>
      <c r="D95" s="881"/>
      <c r="E95" s="876">
        <f>+E80</f>
        <v>116727</v>
      </c>
      <c r="F95" s="708">
        <f t="shared" si="15"/>
        <v>2335</v>
      </c>
    </row>
    <row r="96" spans="1:6">
      <c r="A96" s="890" t="s">
        <v>224</v>
      </c>
      <c r="B96" s="877">
        <v>0.03</v>
      </c>
      <c r="C96" s="880">
        <v>0.03</v>
      </c>
      <c r="D96" s="881"/>
      <c r="E96" s="876">
        <f>+E80</f>
        <v>116727</v>
      </c>
      <c r="F96" s="708">
        <f t="shared" si="15"/>
        <v>3502</v>
      </c>
    </row>
    <row r="97" spans="1:6">
      <c r="A97" s="890" t="s">
        <v>1382</v>
      </c>
      <c r="B97" s="877">
        <v>2.5000000000000001E-2</v>
      </c>
      <c r="C97" s="880">
        <v>2.5000000000000001E-2</v>
      </c>
      <c r="D97" s="881"/>
      <c r="E97" s="876">
        <f>+E80</f>
        <v>116727</v>
      </c>
      <c r="F97" s="708">
        <f t="shared" si="15"/>
        <v>2918</v>
      </c>
    </row>
    <row r="98" spans="1:6">
      <c r="A98" s="894" t="s">
        <v>1383</v>
      </c>
      <c r="B98" s="882">
        <f>+SUM(B94:B97)</f>
        <v>0.11499999999999999</v>
      </c>
      <c r="C98" s="882">
        <f t="shared" ref="C98" si="16">+SUM(C94:C97)</f>
        <v>0.11499999999999999</v>
      </c>
      <c r="D98" s="882">
        <f t="shared" ref="D98" si="17">+SUM(D94:D97)</f>
        <v>0</v>
      </c>
      <c r="E98" s="697"/>
      <c r="F98" s="708"/>
    </row>
    <row r="99" spans="1:6">
      <c r="A99" s="892"/>
      <c r="B99" s="697"/>
      <c r="C99" s="697"/>
      <c r="D99" s="697"/>
      <c r="E99" s="697"/>
      <c r="F99" s="708"/>
    </row>
    <row r="100" spans="1:6">
      <c r="A100" s="894" t="s">
        <v>1384</v>
      </c>
      <c r="B100" s="697"/>
      <c r="C100" s="697"/>
      <c r="D100" s="697"/>
      <c r="E100" s="697"/>
      <c r="F100" s="708"/>
    </row>
    <row r="101" spans="1:6" ht="26.4">
      <c r="A101" s="895" t="s">
        <v>1385</v>
      </c>
      <c r="B101" s="883">
        <v>0</v>
      </c>
      <c r="C101" s="883">
        <v>0</v>
      </c>
      <c r="D101" s="697"/>
      <c r="E101" s="884">
        <v>0</v>
      </c>
      <c r="F101" s="712">
        <f t="shared" ref="F101" si="18">ROUND(E101*B101,0)</f>
        <v>0</v>
      </c>
    </row>
    <row r="102" spans="1:6" ht="17.399999999999999">
      <c r="A102" s="894" t="s">
        <v>199</v>
      </c>
      <c r="B102" s="885">
        <f>+B91+B98+B101</f>
        <v>0.68789999999999996</v>
      </c>
      <c r="C102" s="886">
        <f>+C91+C98+C101</f>
        <v>0.6079</v>
      </c>
      <c r="D102" s="887">
        <f>+D91+D98</f>
        <v>0.08</v>
      </c>
      <c r="E102" s="697"/>
      <c r="F102" s="893"/>
    </row>
    <row r="103" spans="1:6" ht="15.6">
      <c r="A103" s="1367" t="s">
        <v>862</v>
      </c>
      <c r="B103" s="1368"/>
      <c r="C103" s="1368"/>
      <c r="D103" s="1368"/>
      <c r="E103" s="700" t="s">
        <v>714</v>
      </c>
      <c r="F103" s="896">
        <f>ROUND(SUM(F80:F101),0)</f>
        <v>187685</v>
      </c>
    </row>
    <row r="104" spans="1:6" ht="16.2" thickBot="1">
      <c r="A104" s="1365" t="s">
        <v>862</v>
      </c>
      <c r="B104" s="1366"/>
      <c r="C104" s="1366"/>
      <c r="D104" s="1366"/>
      <c r="E104" s="897" t="s">
        <v>1386</v>
      </c>
      <c r="F104" s="898">
        <f>ROUND(F103/8,0)</f>
        <v>23461</v>
      </c>
    </row>
    <row r="109" spans="1:6">
      <c r="A109" s="498" t="str">
        <f>+INTERVENTORIA!C30</f>
        <v>Ing. JOSE DAVID VARGAS ARIAS</v>
      </c>
      <c r="D109" s="498" t="str">
        <f>+INTERVENTORIA!F30</f>
        <v>VoBo.  ALEJANDRO PARRA COLLAZOS</v>
      </c>
    </row>
    <row r="110" spans="1:6">
      <c r="A110" t="str">
        <f>+INTERVENTORIA!C31</f>
        <v>INGENIERO CIVIL</v>
      </c>
      <c r="D110" t="str">
        <f>+INTERVENTORIA!F31</f>
        <v>Secretario de Planeación</v>
      </c>
    </row>
  </sheetData>
  <mergeCells count="12">
    <mergeCell ref="A104:D104"/>
    <mergeCell ref="A33:D33"/>
    <mergeCell ref="A34:D34"/>
    <mergeCell ref="A2:F2"/>
    <mergeCell ref="A3:F3"/>
    <mergeCell ref="A37:F37"/>
    <mergeCell ref="A38:F38"/>
    <mergeCell ref="A68:D68"/>
    <mergeCell ref="A69:D69"/>
    <mergeCell ref="A72:F72"/>
    <mergeCell ref="A73:F73"/>
    <mergeCell ref="A103:D103"/>
  </mergeCells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2" manualBreakCount="2">
    <brk id="35" max="5" man="1"/>
    <brk id="70" max="5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FE09A-A247-470E-853C-4B68F18DCAE3}">
  <sheetPr>
    <tabColor rgb="FF00B0F0"/>
  </sheetPr>
  <dimension ref="A1:L245"/>
  <sheetViews>
    <sheetView showGridLines="0" tabSelected="1" view="pageBreakPreview" topLeftCell="D222" zoomScaleNormal="100" zoomScaleSheetLayoutView="100" workbookViewId="0">
      <selection activeCell="E249" sqref="E249"/>
    </sheetView>
  </sheetViews>
  <sheetFormatPr baseColWidth="10" defaultRowHeight="13.2"/>
  <cols>
    <col min="1" max="1" width="9.44140625" style="242" customWidth="1"/>
    <col min="2" max="2" width="46.6640625" style="242" customWidth="1"/>
    <col min="3" max="3" width="16.109375" style="242" customWidth="1"/>
    <col min="4" max="4" width="15" style="242" customWidth="1"/>
    <col min="5" max="5" width="20.109375" style="242" customWidth="1"/>
    <col min="6" max="6" width="13.44140625" style="242" bestFit="1" customWidth="1"/>
    <col min="7" max="8" width="15.109375" style="242" customWidth="1"/>
    <col min="9" max="9" width="12.6640625" style="242" bestFit="1" customWidth="1"/>
    <col min="10" max="10" width="13.6640625" style="242" bestFit="1" customWidth="1"/>
    <col min="11" max="11" width="12.6640625" style="242" bestFit="1" customWidth="1"/>
    <col min="12" max="256" width="12" style="242"/>
    <col min="257" max="257" width="9.44140625" style="242" customWidth="1"/>
    <col min="258" max="258" width="46.6640625" style="242" customWidth="1"/>
    <col min="259" max="259" width="16.109375" style="242" customWidth="1"/>
    <col min="260" max="260" width="15" style="242" customWidth="1"/>
    <col min="261" max="261" width="20.109375" style="242" customWidth="1"/>
    <col min="262" max="262" width="13.44140625" style="242" bestFit="1" customWidth="1"/>
    <col min="263" max="264" width="15.109375" style="242" customWidth="1"/>
    <col min="265" max="265" width="10.6640625" style="242" customWidth="1"/>
    <col min="266" max="266" width="13.6640625" style="242" bestFit="1" customWidth="1"/>
    <col min="267" max="512" width="12" style="242"/>
    <col min="513" max="513" width="9.44140625" style="242" customWidth="1"/>
    <col min="514" max="514" width="46.6640625" style="242" customWidth="1"/>
    <col min="515" max="515" width="16.109375" style="242" customWidth="1"/>
    <col min="516" max="516" width="15" style="242" customWidth="1"/>
    <col min="517" max="517" width="20.109375" style="242" customWidth="1"/>
    <col min="518" max="518" width="13.44140625" style="242" bestFit="1" customWidth="1"/>
    <col min="519" max="520" width="15.109375" style="242" customWidth="1"/>
    <col min="521" max="521" width="10.6640625" style="242" customWidth="1"/>
    <col min="522" max="522" width="13.6640625" style="242" bestFit="1" customWidth="1"/>
    <col min="523" max="768" width="12" style="242"/>
    <col min="769" max="769" width="9.44140625" style="242" customWidth="1"/>
    <col min="770" max="770" width="46.6640625" style="242" customWidth="1"/>
    <col min="771" max="771" width="16.109375" style="242" customWidth="1"/>
    <col min="772" max="772" width="15" style="242" customWidth="1"/>
    <col min="773" max="773" width="20.109375" style="242" customWidth="1"/>
    <col min="774" max="774" width="13.44140625" style="242" bestFit="1" customWidth="1"/>
    <col min="775" max="776" width="15.109375" style="242" customWidth="1"/>
    <col min="777" max="777" width="10.6640625" style="242" customWidth="1"/>
    <col min="778" max="778" width="13.6640625" style="242" bestFit="1" customWidth="1"/>
    <col min="779" max="1024" width="12" style="242"/>
    <col min="1025" max="1025" width="9.44140625" style="242" customWidth="1"/>
    <col min="1026" max="1026" width="46.6640625" style="242" customWidth="1"/>
    <col min="1027" max="1027" width="16.109375" style="242" customWidth="1"/>
    <col min="1028" max="1028" width="15" style="242" customWidth="1"/>
    <col min="1029" max="1029" width="20.109375" style="242" customWidth="1"/>
    <col min="1030" max="1030" width="13.44140625" style="242" bestFit="1" customWidth="1"/>
    <col min="1031" max="1032" width="15.109375" style="242" customWidth="1"/>
    <col min="1033" max="1033" width="10.6640625" style="242" customWidth="1"/>
    <col min="1034" max="1034" width="13.6640625" style="242" bestFit="1" customWidth="1"/>
    <col min="1035" max="1280" width="12" style="242"/>
    <col min="1281" max="1281" width="9.44140625" style="242" customWidth="1"/>
    <col min="1282" max="1282" width="46.6640625" style="242" customWidth="1"/>
    <col min="1283" max="1283" width="16.109375" style="242" customWidth="1"/>
    <col min="1284" max="1284" width="15" style="242" customWidth="1"/>
    <col min="1285" max="1285" width="20.109375" style="242" customWidth="1"/>
    <col min="1286" max="1286" width="13.44140625" style="242" bestFit="1" customWidth="1"/>
    <col min="1287" max="1288" width="15.109375" style="242" customWidth="1"/>
    <col min="1289" max="1289" width="10.6640625" style="242" customWidth="1"/>
    <col min="1290" max="1290" width="13.6640625" style="242" bestFit="1" customWidth="1"/>
    <col min="1291" max="1536" width="12" style="242"/>
    <col min="1537" max="1537" width="9.44140625" style="242" customWidth="1"/>
    <col min="1538" max="1538" width="46.6640625" style="242" customWidth="1"/>
    <col min="1539" max="1539" width="16.109375" style="242" customWidth="1"/>
    <col min="1540" max="1540" width="15" style="242" customWidth="1"/>
    <col min="1541" max="1541" width="20.109375" style="242" customWidth="1"/>
    <col min="1542" max="1542" width="13.44140625" style="242" bestFit="1" customWidth="1"/>
    <col min="1543" max="1544" width="15.109375" style="242" customWidth="1"/>
    <col min="1545" max="1545" width="10.6640625" style="242" customWidth="1"/>
    <col min="1546" max="1546" width="13.6640625" style="242" bestFit="1" customWidth="1"/>
    <col min="1547" max="1792" width="12" style="242"/>
    <col min="1793" max="1793" width="9.44140625" style="242" customWidth="1"/>
    <col min="1794" max="1794" width="46.6640625" style="242" customWidth="1"/>
    <col min="1795" max="1795" width="16.109375" style="242" customWidth="1"/>
    <col min="1796" max="1796" width="15" style="242" customWidth="1"/>
    <col min="1797" max="1797" width="20.109375" style="242" customWidth="1"/>
    <col min="1798" max="1798" width="13.44140625" style="242" bestFit="1" customWidth="1"/>
    <col min="1799" max="1800" width="15.109375" style="242" customWidth="1"/>
    <col min="1801" max="1801" width="10.6640625" style="242" customWidth="1"/>
    <col min="1802" max="1802" width="13.6640625" style="242" bestFit="1" customWidth="1"/>
    <col min="1803" max="2048" width="12" style="242"/>
    <col min="2049" max="2049" width="9.44140625" style="242" customWidth="1"/>
    <col min="2050" max="2050" width="46.6640625" style="242" customWidth="1"/>
    <col min="2051" max="2051" width="16.109375" style="242" customWidth="1"/>
    <col min="2052" max="2052" width="15" style="242" customWidth="1"/>
    <col min="2053" max="2053" width="20.109375" style="242" customWidth="1"/>
    <col min="2054" max="2054" width="13.44140625" style="242" bestFit="1" customWidth="1"/>
    <col min="2055" max="2056" width="15.109375" style="242" customWidth="1"/>
    <col min="2057" max="2057" width="10.6640625" style="242" customWidth="1"/>
    <col min="2058" max="2058" width="13.6640625" style="242" bestFit="1" customWidth="1"/>
    <col min="2059" max="2304" width="12" style="242"/>
    <col min="2305" max="2305" width="9.44140625" style="242" customWidth="1"/>
    <col min="2306" max="2306" width="46.6640625" style="242" customWidth="1"/>
    <col min="2307" max="2307" width="16.109375" style="242" customWidth="1"/>
    <col min="2308" max="2308" width="15" style="242" customWidth="1"/>
    <col min="2309" max="2309" width="20.109375" style="242" customWidth="1"/>
    <col min="2310" max="2310" width="13.44140625" style="242" bestFit="1" customWidth="1"/>
    <col min="2311" max="2312" width="15.109375" style="242" customWidth="1"/>
    <col min="2313" max="2313" width="10.6640625" style="242" customWidth="1"/>
    <col min="2314" max="2314" width="13.6640625" style="242" bestFit="1" customWidth="1"/>
    <col min="2315" max="2560" width="12" style="242"/>
    <col min="2561" max="2561" width="9.44140625" style="242" customWidth="1"/>
    <col min="2562" max="2562" width="46.6640625" style="242" customWidth="1"/>
    <col min="2563" max="2563" width="16.109375" style="242" customWidth="1"/>
    <col min="2564" max="2564" width="15" style="242" customWidth="1"/>
    <col min="2565" max="2565" width="20.109375" style="242" customWidth="1"/>
    <col min="2566" max="2566" width="13.44140625" style="242" bestFit="1" customWidth="1"/>
    <col min="2567" max="2568" width="15.109375" style="242" customWidth="1"/>
    <col min="2569" max="2569" width="10.6640625" style="242" customWidth="1"/>
    <col min="2570" max="2570" width="13.6640625" style="242" bestFit="1" customWidth="1"/>
    <col min="2571" max="2816" width="12" style="242"/>
    <col min="2817" max="2817" width="9.44140625" style="242" customWidth="1"/>
    <col min="2818" max="2818" width="46.6640625" style="242" customWidth="1"/>
    <col min="2819" max="2819" width="16.109375" style="242" customWidth="1"/>
    <col min="2820" max="2820" width="15" style="242" customWidth="1"/>
    <col min="2821" max="2821" width="20.109375" style="242" customWidth="1"/>
    <col min="2822" max="2822" width="13.44140625" style="242" bestFit="1" customWidth="1"/>
    <col min="2823" max="2824" width="15.109375" style="242" customWidth="1"/>
    <col min="2825" max="2825" width="10.6640625" style="242" customWidth="1"/>
    <col min="2826" max="2826" width="13.6640625" style="242" bestFit="1" customWidth="1"/>
    <col min="2827" max="3072" width="12" style="242"/>
    <col min="3073" max="3073" width="9.44140625" style="242" customWidth="1"/>
    <col min="3074" max="3074" width="46.6640625" style="242" customWidth="1"/>
    <col min="3075" max="3075" width="16.109375" style="242" customWidth="1"/>
    <col min="3076" max="3076" width="15" style="242" customWidth="1"/>
    <col min="3077" max="3077" width="20.109375" style="242" customWidth="1"/>
    <col min="3078" max="3078" width="13.44140625" style="242" bestFit="1" customWidth="1"/>
    <col min="3079" max="3080" width="15.109375" style="242" customWidth="1"/>
    <col min="3081" max="3081" width="10.6640625" style="242" customWidth="1"/>
    <col min="3082" max="3082" width="13.6640625" style="242" bestFit="1" customWidth="1"/>
    <col min="3083" max="3328" width="12" style="242"/>
    <col min="3329" max="3329" width="9.44140625" style="242" customWidth="1"/>
    <col min="3330" max="3330" width="46.6640625" style="242" customWidth="1"/>
    <col min="3331" max="3331" width="16.109375" style="242" customWidth="1"/>
    <col min="3332" max="3332" width="15" style="242" customWidth="1"/>
    <col min="3333" max="3333" width="20.109375" style="242" customWidth="1"/>
    <col min="3334" max="3334" width="13.44140625" style="242" bestFit="1" customWidth="1"/>
    <col min="3335" max="3336" width="15.109375" style="242" customWidth="1"/>
    <col min="3337" max="3337" width="10.6640625" style="242" customWidth="1"/>
    <col min="3338" max="3338" width="13.6640625" style="242" bestFit="1" customWidth="1"/>
    <col min="3339" max="3584" width="12" style="242"/>
    <col min="3585" max="3585" width="9.44140625" style="242" customWidth="1"/>
    <col min="3586" max="3586" width="46.6640625" style="242" customWidth="1"/>
    <col min="3587" max="3587" width="16.109375" style="242" customWidth="1"/>
    <col min="3588" max="3588" width="15" style="242" customWidth="1"/>
    <col min="3589" max="3589" width="20.109375" style="242" customWidth="1"/>
    <col min="3590" max="3590" width="13.44140625" style="242" bestFit="1" customWidth="1"/>
    <col min="3591" max="3592" width="15.109375" style="242" customWidth="1"/>
    <col min="3593" max="3593" width="10.6640625" style="242" customWidth="1"/>
    <col min="3594" max="3594" width="13.6640625" style="242" bestFit="1" customWidth="1"/>
    <col min="3595" max="3840" width="12" style="242"/>
    <col min="3841" max="3841" width="9.44140625" style="242" customWidth="1"/>
    <col min="3842" max="3842" width="46.6640625" style="242" customWidth="1"/>
    <col min="3843" max="3843" width="16.109375" style="242" customWidth="1"/>
    <col min="3844" max="3844" width="15" style="242" customWidth="1"/>
    <col min="3845" max="3845" width="20.109375" style="242" customWidth="1"/>
    <col min="3846" max="3846" width="13.44140625" style="242" bestFit="1" customWidth="1"/>
    <col min="3847" max="3848" width="15.109375" style="242" customWidth="1"/>
    <col min="3849" max="3849" width="10.6640625" style="242" customWidth="1"/>
    <col min="3850" max="3850" width="13.6640625" style="242" bestFit="1" customWidth="1"/>
    <col min="3851" max="4096" width="12" style="242"/>
    <col min="4097" max="4097" width="9.44140625" style="242" customWidth="1"/>
    <col min="4098" max="4098" width="46.6640625" style="242" customWidth="1"/>
    <col min="4099" max="4099" width="16.109375" style="242" customWidth="1"/>
    <col min="4100" max="4100" width="15" style="242" customWidth="1"/>
    <col min="4101" max="4101" width="20.109375" style="242" customWidth="1"/>
    <col min="4102" max="4102" width="13.44140625" style="242" bestFit="1" customWidth="1"/>
    <col min="4103" max="4104" width="15.109375" style="242" customWidth="1"/>
    <col min="4105" max="4105" width="10.6640625" style="242" customWidth="1"/>
    <col min="4106" max="4106" width="13.6640625" style="242" bestFit="1" customWidth="1"/>
    <col min="4107" max="4352" width="12" style="242"/>
    <col min="4353" max="4353" width="9.44140625" style="242" customWidth="1"/>
    <col min="4354" max="4354" width="46.6640625" style="242" customWidth="1"/>
    <col min="4355" max="4355" width="16.109375" style="242" customWidth="1"/>
    <col min="4356" max="4356" width="15" style="242" customWidth="1"/>
    <col min="4357" max="4357" width="20.109375" style="242" customWidth="1"/>
    <col min="4358" max="4358" width="13.44140625" style="242" bestFit="1" customWidth="1"/>
    <col min="4359" max="4360" width="15.109375" style="242" customWidth="1"/>
    <col min="4361" max="4361" width="10.6640625" style="242" customWidth="1"/>
    <col min="4362" max="4362" width="13.6640625" style="242" bestFit="1" customWidth="1"/>
    <col min="4363" max="4608" width="12" style="242"/>
    <col min="4609" max="4609" width="9.44140625" style="242" customWidth="1"/>
    <col min="4610" max="4610" width="46.6640625" style="242" customWidth="1"/>
    <col min="4611" max="4611" width="16.109375" style="242" customWidth="1"/>
    <col min="4612" max="4612" width="15" style="242" customWidth="1"/>
    <col min="4613" max="4613" width="20.109375" style="242" customWidth="1"/>
    <col min="4614" max="4614" width="13.44140625" style="242" bestFit="1" customWidth="1"/>
    <col min="4615" max="4616" width="15.109375" style="242" customWidth="1"/>
    <col min="4617" max="4617" width="10.6640625" style="242" customWidth="1"/>
    <col min="4618" max="4618" width="13.6640625" style="242" bestFit="1" customWidth="1"/>
    <col min="4619" max="4864" width="12" style="242"/>
    <col min="4865" max="4865" width="9.44140625" style="242" customWidth="1"/>
    <col min="4866" max="4866" width="46.6640625" style="242" customWidth="1"/>
    <col min="4867" max="4867" width="16.109375" style="242" customWidth="1"/>
    <col min="4868" max="4868" width="15" style="242" customWidth="1"/>
    <col min="4869" max="4869" width="20.109375" style="242" customWidth="1"/>
    <col min="4870" max="4870" width="13.44140625" style="242" bestFit="1" customWidth="1"/>
    <col min="4871" max="4872" width="15.109375" style="242" customWidth="1"/>
    <col min="4873" max="4873" width="10.6640625" style="242" customWidth="1"/>
    <col min="4874" max="4874" width="13.6640625" style="242" bestFit="1" customWidth="1"/>
    <col min="4875" max="5120" width="12" style="242"/>
    <col min="5121" max="5121" width="9.44140625" style="242" customWidth="1"/>
    <col min="5122" max="5122" width="46.6640625" style="242" customWidth="1"/>
    <col min="5123" max="5123" width="16.109375" style="242" customWidth="1"/>
    <col min="5124" max="5124" width="15" style="242" customWidth="1"/>
    <col min="5125" max="5125" width="20.109375" style="242" customWidth="1"/>
    <col min="5126" max="5126" width="13.44140625" style="242" bestFit="1" customWidth="1"/>
    <col min="5127" max="5128" width="15.109375" style="242" customWidth="1"/>
    <col min="5129" max="5129" width="10.6640625" style="242" customWidth="1"/>
    <col min="5130" max="5130" width="13.6640625" style="242" bestFit="1" customWidth="1"/>
    <col min="5131" max="5376" width="12" style="242"/>
    <col min="5377" max="5377" width="9.44140625" style="242" customWidth="1"/>
    <col min="5378" max="5378" width="46.6640625" style="242" customWidth="1"/>
    <col min="5379" max="5379" width="16.109375" style="242" customWidth="1"/>
    <col min="5380" max="5380" width="15" style="242" customWidth="1"/>
    <col min="5381" max="5381" width="20.109375" style="242" customWidth="1"/>
    <col min="5382" max="5382" width="13.44140625" style="242" bestFit="1" customWidth="1"/>
    <col min="5383" max="5384" width="15.109375" style="242" customWidth="1"/>
    <col min="5385" max="5385" width="10.6640625" style="242" customWidth="1"/>
    <col min="5386" max="5386" width="13.6640625" style="242" bestFit="1" customWidth="1"/>
    <col min="5387" max="5632" width="12" style="242"/>
    <col min="5633" max="5633" width="9.44140625" style="242" customWidth="1"/>
    <col min="5634" max="5634" width="46.6640625" style="242" customWidth="1"/>
    <col min="5635" max="5635" width="16.109375" style="242" customWidth="1"/>
    <col min="5636" max="5636" width="15" style="242" customWidth="1"/>
    <col min="5637" max="5637" width="20.109375" style="242" customWidth="1"/>
    <col min="5638" max="5638" width="13.44140625" style="242" bestFit="1" customWidth="1"/>
    <col min="5639" max="5640" width="15.109375" style="242" customWidth="1"/>
    <col min="5641" max="5641" width="10.6640625" style="242" customWidth="1"/>
    <col min="5642" max="5642" width="13.6640625" style="242" bestFit="1" customWidth="1"/>
    <col min="5643" max="5888" width="12" style="242"/>
    <col min="5889" max="5889" width="9.44140625" style="242" customWidth="1"/>
    <col min="5890" max="5890" width="46.6640625" style="242" customWidth="1"/>
    <col min="5891" max="5891" width="16.109375" style="242" customWidth="1"/>
    <col min="5892" max="5892" width="15" style="242" customWidth="1"/>
    <col min="5893" max="5893" width="20.109375" style="242" customWidth="1"/>
    <col min="5894" max="5894" width="13.44140625" style="242" bestFit="1" customWidth="1"/>
    <col min="5895" max="5896" width="15.109375" style="242" customWidth="1"/>
    <col min="5897" max="5897" width="10.6640625" style="242" customWidth="1"/>
    <col min="5898" max="5898" width="13.6640625" style="242" bestFit="1" customWidth="1"/>
    <col min="5899" max="6144" width="12" style="242"/>
    <col min="6145" max="6145" width="9.44140625" style="242" customWidth="1"/>
    <col min="6146" max="6146" width="46.6640625" style="242" customWidth="1"/>
    <col min="6147" max="6147" width="16.109375" style="242" customWidth="1"/>
    <col min="6148" max="6148" width="15" style="242" customWidth="1"/>
    <col min="6149" max="6149" width="20.109375" style="242" customWidth="1"/>
    <col min="6150" max="6150" width="13.44140625" style="242" bestFit="1" customWidth="1"/>
    <col min="6151" max="6152" width="15.109375" style="242" customWidth="1"/>
    <col min="6153" max="6153" width="10.6640625" style="242" customWidth="1"/>
    <col min="6154" max="6154" width="13.6640625" style="242" bestFit="1" customWidth="1"/>
    <col min="6155" max="6400" width="12" style="242"/>
    <col min="6401" max="6401" width="9.44140625" style="242" customWidth="1"/>
    <col min="6402" max="6402" width="46.6640625" style="242" customWidth="1"/>
    <col min="6403" max="6403" width="16.109375" style="242" customWidth="1"/>
    <col min="6404" max="6404" width="15" style="242" customWidth="1"/>
    <col min="6405" max="6405" width="20.109375" style="242" customWidth="1"/>
    <col min="6406" max="6406" width="13.44140625" style="242" bestFit="1" customWidth="1"/>
    <col min="6407" max="6408" width="15.109375" style="242" customWidth="1"/>
    <col min="6409" max="6409" width="10.6640625" style="242" customWidth="1"/>
    <col min="6410" max="6410" width="13.6640625" style="242" bestFit="1" customWidth="1"/>
    <col min="6411" max="6656" width="12" style="242"/>
    <col min="6657" max="6657" width="9.44140625" style="242" customWidth="1"/>
    <col min="6658" max="6658" width="46.6640625" style="242" customWidth="1"/>
    <col min="6659" max="6659" width="16.109375" style="242" customWidth="1"/>
    <col min="6660" max="6660" width="15" style="242" customWidth="1"/>
    <col min="6661" max="6661" width="20.109375" style="242" customWidth="1"/>
    <col min="6662" max="6662" width="13.44140625" style="242" bestFit="1" customWidth="1"/>
    <col min="6663" max="6664" width="15.109375" style="242" customWidth="1"/>
    <col min="6665" max="6665" width="10.6640625" style="242" customWidth="1"/>
    <col min="6666" max="6666" width="13.6640625" style="242" bestFit="1" customWidth="1"/>
    <col min="6667" max="6912" width="12" style="242"/>
    <col min="6913" max="6913" width="9.44140625" style="242" customWidth="1"/>
    <col min="6914" max="6914" width="46.6640625" style="242" customWidth="1"/>
    <col min="6915" max="6915" width="16.109375" style="242" customWidth="1"/>
    <col min="6916" max="6916" width="15" style="242" customWidth="1"/>
    <col min="6917" max="6917" width="20.109375" style="242" customWidth="1"/>
    <col min="6918" max="6918" width="13.44140625" style="242" bestFit="1" customWidth="1"/>
    <col min="6919" max="6920" width="15.109375" style="242" customWidth="1"/>
    <col min="6921" max="6921" width="10.6640625" style="242" customWidth="1"/>
    <col min="6922" max="6922" width="13.6640625" style="242" bestFit="1" customWidth="1"/>
    <col min="6923" max="7168" width="12" style="242"/>
    <col min="7169" max="7169" width="9.44140625" style="242" customWidth="1"/>
    <col min="7170" max="7170" width="46.6640625" style="242" customWidth="1"/>
    <col min="7171" max="7171" width="16.109375" style="242" customWidth="1"/>
    <col min="7172" max="7172" width="15" style="242" customWidth="1"/>
    <col min="7173" max="7173" width="20.109375" style="242" customWidth="1"/>
    <col min="7174" max="7174" width="13.44140625" style="242" bestFit="1" customWidth="1"/>
    <col min="7175" max="7176" width="15.109375" style="242" customWidth="1"/>
    <col min="7177" max="7177" width="10.6640625" style="242" customWidth="1"/>
    <col min="7178" max="7178" width="13.6640625" style="242" bestFit="1" customWidth="1"/>
    <col min="7179" max="7424" width="12" style="242"/>
    <col min="7425" max="7425" width="9.44140625" style="242" customWidth="1"/>
    <col min="7426" max="7426" width="46.6640625" style="242" customWidth="1"/>
    <col min="7427" max="7427" width="16.109375" style="242" customWidth="1"/>
    <col min="7428" max="7428" width="15" style="242" customWidth="1"/>
    <col min="7429" max="7429" width="20.109375" style="242" customWidth="1"/>
    <col min="7430" max="7430" width="13.44140625" style="242" bestFit="1" customWidth="1"/>
    <col min="7431" max="7432" width="15.109375" style="242" customWidth="1"/>
    <col min="7433" max="7433" width="10.6640625" style="242" customWidth="1"/>
    <col min="7434" max="7434" width="13.6640625" style="242" bestFit="1" customWidth="1"/>
    <col min="7435" max="7680" width="12" style="242"/>
    <col min="7681" max="7681" width="9.44140625" style="242" customWidth="1"/>
    <col min="7682" max="7682" width="46.6640625" style="242" customWidth="1"/>
    <col min="7683" max="7683" width="16.109375" style="242" customWidth="1"/>
    <col min="7684" max="7684" width="15" style="242" customWidth="1"/>
    <col min="7685" max="7685" width="20.109375" style="242" customWidth="1"/>
    <col min="7686" max="7686" width="13.44140625" style="242" bestFit="1" customWidth="1"/>
    <col min="7687" max="7688" width="15.109375" style="242" customWidth="1"/>
    <col min="7689" max="7689" width="10.6640625" style="242" customWidth="1"/>
    <col min="7690" max="7690" width="13.6640625" style="242" bestFit="1" customWidth="1"/>
    <col min="7691" max="7936" width="12" style="242"/>
    <col min="7937" max="7937" width="9.44140625" style="242" customWidth="1"/>
    <col min="7938" max="7938" width="46.6640625" style="242" customWidth="1"/>
    <col min="7939" max="7939" width="16.109375" style="242" customWidth="1"/>
    <col min="7940" max="7940" width="15" style="242" customWidth="1"/>
    <col min="7941" max="7941" width="20.109375" style="242" customWidth="1"/>
    <col min="7942" max="7942" width="13.44140625" style="242" bestFit="1" customWidth="1"/>
    <col min="7943" max="7944" width="15.109375" style="242" customWidth="1"/>
    <col min="7945" max="7945" width="10.6640625" style="242" customWidth="1"/>
    <col min="7946" max="7946" width="13.6640625" style="242" bestFit="1" customWidth="1"/>
    <col min="7947" max="8192" width="12" style="242"/>
    <col min="8193" max="8193" width="9.44140625" style="242" customWidth="1"/>
    <col min="8194" max="8194" width="46.6640625" style="242" customWidth="1"/>
    <col min="8195" max="8195" width="16.109375" style="242" customWidth="1"/>
    <col min="8196" max="8196" width="15" style="242" customWidth="1"/>
    <col min="8197" max="8197" width="20.109375" style="242" customWidth="1"/>
    <col min="8198" max="8198" width="13.44140625" style="242" bestFit="1" customWidth="1"/>
    <col min="8199" max="8200" width="15.109375" style="242" customWidth="1"/>
    <col min="8201" max="8201" width="10.6640625" style="242" customWidth="1"/>
    <col min="8202" max="8202" width="13.6640625" style="242" bestFit="1" customWidth="1"/>
    <col min="8203" max="8448" width="12" style="242"/>
    <col min="8449" max="8449" width="9.44140625" style="242" customWidth="1"/>
    <col min="8450" max="8450" width="46.6640625" style="242" customWidth="1"/>
    <col min="8451" max="8451" width="16.109375" style="242" customWidth="1"/>
    <col min="8452" max="8452" width="15" style="242" customWidth="1"/>
    <col min="8453" max="8453" width="20.109375" style="242" customWidth="1"/>
    <col min="8454" max="8454" width="13.44140625" style="242" bestFit="1" customWidth="1"/>
    <col min="8455" max="8456" width="15.109375" style="242" customWidth="1"/>
    <col min="8457" max="8457" width="10.6640625" style="242" customWidth="1"/>
    <col min="8458" max="8458" width="13.6640625" style="242" bestFit="1" customWidth="1"/>
    <col min="8459" max="8704" width="12" style="242"/>
    <col min="8705" max="8705" width="9.44140625" style="242" customWidth="1"/>
    <col min="8706" max="8706" width="46.6640625" style="242" customWidth="1"/>
    <col min="8707" max="8707" width="16.109375" style="242" customWidth="1"/>
    <col min="8708" max="8708" width="15" style="242" customWidth="1"/>
    <col min="8709" max="8709" width="20.109375" style="242" customWidth="1"/>
    <col min="8710" max="8710" width="13.44140625" style="242" bestFit="1" customWidth="1"/>
    <col min="8711" max="8712" width="15.109375" style="242" customWidth="1"/>
    <col min="8713" max="8713" width="10.6640625" style="242" customWidth="1"/>
    <col min="8714" max="8714" width="13.6640625" style="242" bestFit="1" customWidth="1"/>
    <col min="8715" max="8960" width="12" style="242"/>
    <col min="8961" max="8961" width="9.44140625" style="242" customWidth="1"/>
    <col min="8962" max="8962" width="46.6640625" style="242" customWidth="1"/>
    <col min="8963" max="8963" width="16.109375" style="242" customWidth="1"/>
    <col min="8964" max="8964" width="15" style="242" customWidth="1"/>
    <col min="8965" max="8965" width="20.109375" style="242" customWidth="1"/>
    <col min="8966" max="8966" width="13.44140625" style="242" bestFit="1" customWidth="1"/>
    <col min="8967" max="8968" width="15.109375" style="242" customWidth="1"/>
    <col min="8969" max="8969" width="10.6640625" style="242" customWidth="1"/>
    <col min="8970" max="8970" width="13.6640625" style="242" bestFit="1" customWidth="1"/>
    <col min="8971" max="9216" width="12" style="242"/>
    <col min="9217" max="9217" width="9.44140625" style="242" customWidth="1"/>
    <col min="9218" max="9218" width="46.6640625" style="242" customWidth="1"/>
    <col min="9219" max="9219" width="16.109375" style="242" customWidth="1"/>
    <col min="9220" max="9220" width="15" style="242" customWidth="1"/>
    <col min="9221" max="9221" width="20.109375" style="242" customWidth="1"/>
    <col min="9222" max="9222" width="13.44140625" style="242" bestFit="1" customWidth="1"/>
    <col min="9223" max="9224" width="15.109375" style="242" customWidth="1"/>
    <col min="9225" max="9225" width="10.6640625" style="242" customWidth="1"/>
    <col min="9226" max="9226" width="13.6640625" style="242" bestFit="1" customWidth="1"/>
    <col min="9227" max="9472" width="12" style="242"/>
    <col min="9473" max="9473" width="9.44140625" style="242" customWidth="1"/>
    <col min="9474" max="9474" width="46.6640625" style="242" customWidth="1"/>
    <col min="9475" max="9475" width="16.109375" style="242" customWidth="1"/>
    <col min="9476" max="9476" width="15" style="242" customWidth="1"/>
    <col min="9477" max="9477" width="20.109375" style="242" customWidth="1"/>
    <col min="9478" max="9478" width="13.44140625" style="242" bestFit="1" customWidth="1"/>
    <col min="9479" max="9480" width="15.109375" style="242" customWidth="1"/>
    <col min="9481" max="9481" width="10.6640625" style="242" customWidth="1"/>
    <col min="9482" max="9482" width="13.6640625" style="242" bestFit="1" customWidth="1"/>
    <col min="9483" max="9728" width="12" style="242"/>
    <col min="9729" max="9729" width="9.44140625" style="242" customWidth="1"/>
    <col min="9730" max="9730" width="46.6640625" style="242" customWidth="1"/>
    <col min="9731" max="9731" width="16.109375" style="242" customWidth="1"/>
    <col min="9732" max="9732" width="15" style="242" customWidth="1"/>
    <col min="9733" max="9733" width="20.109375" style="242" customWidth="1"/>
    <col min="9734" max="9734" width="13.44140625" style="242" bestFit="1" customWidth="1"/>
    <col min="9735" max="9736" width="15.109375" style="242" customWidth="1"/>
    <col min="9737" max="9737" width="10.6640625" style="242" customWidth="1"/>
    <col min="9738" max="9738" width="13.6640625" style="242" bestFit="1" customWidth="1"/>
    <col min="9739" max="9984" width="12" style="242"/>
    <col min="9985" max="9985" width="9.44140625" style="242" customWidth="1"/>
    <col min="9986" max="9986" width="46.6640625" style="242" customWidth="1"/>
    <col min="9987" max="9987" width="16.109375" style="242" customWidth="1"/>
    <col min="9988" max="9988" width="15" style="242" customWidth="1"/>
    <col min="9989" max="9989" width="20.109375" style="242" customWidth="1"/>
    <col min="9990" max="9990" width="13.44140625" style="242" bestFit="1" customWidth="1"/>
    <col min="9991" max="9992" width="15.109375" style="242" customWidth="1"/>
    <col min="9993" max="9993" width="10.6640625" style="242" customWidth="1"/>
    <col min="9994" max="9994" width="13.6640625" style="242" bestFit="1" customWidth="1"/>
    <col min="9995" max="10240" width="12" style="242"/>
    <col min="10241" max="10241" width="9.44140625" style="242" customWidth="1"/>
    <col min="10242" max="10242" width="46.6640625" style="242" customWidth="1"/>
    <col min="10243" max="10243" width="16.109375" style="242" customWidth="1"/>
    <col min="10244" max="10244" width="15" style="242" customWidth="1"/>
    <col min="10245" max="10245" width="20.109375" style="242" customWidth="1"/>
    <col min="10246" max="10246" width="13.44140625" style="242" bestFit="1" customWidth="1"/>
    <col min="10247" max="10248" width="15.109375" style="242" customWidth="1"/>
    <col min="10249" max="10249" width="10.6640625" style="242" customWidth="1"/>
    <col min="10250" max="10250" width="13.6640625" style="242" bestFit="1" customWidth="1"/>
    <col min="10251" max="10496" width="12" style="242"/>
    <col min="10497" max="10497" width="9.44140625" style="242" customWidth="1"/>
    <col min="10498" max="10498" width="46.6640625" style="242" customWidth="1"/>
    <col min="10499" max="10499" width="16.109375" style="242" customWidth="1"/>
    <col min="10500" max="10500" width="15" style="242" customWidth="1"/>
    <col min="10501" max="10501" width="20.109375" style="242" customWidth="1"/>
    <col min="10502" max="10502" width="13.44140625" style="242" bestFit="1" customWidth="1"/>
    <col min="10503" max="10504" width="15.109375" style="242" customWidth="1"/>
    <col min="10505" max="10505" width="10.6640625" style="242" customWidth="1"/>
    <col min="10506" max="10506" width="13.6640625" style="242" bestFit="1" customWidth="1"/>
    <col min="10507" max="10752" width="12" style="242"/>
    <col min="10753" max="10753" width="9.44140625" style="242" customWidth="1"/>
    <col min="10754" max="10754" width="46.6640625" style="242" customWidth="1"/>
    <col min="10755" max="10755" width="16.109375" style="242" customWidth="1"/>
    <col min="10756" max="10756" width="15" style="242" customWidth="1"/>
    <col min="10757" max="10757" width="20.109375" style="242" customWidth="1"/>
    <col min="10758" max="10758" width="13.44140625" style="242" bestFit="1" customWidth="1"/>
    <col min="10759" max="10760" width="15.109375" style="242" customWidth="1"/>
    <col min="10761" max="10761" width="10.6640625" style="242" customWidth="1"/>
    <col min="10762" max="10762" width="13.6640625" style="242" bestFit="1" customWidth="1"/>
    <col min="10763" max="11008" width="12" style="242"/>
    <col min="11009" max="11009" width="9.44140625" style="242" customWidth="1"/>
    <col min="11010" max="11010" width="46.6640625" style="242" customWidth="1"/>
    <col min="11011" max="11011" width="16.109375" style="242" customWidth="1"/>
    <col min="11012" max="11012" width="15" style="242" customWidth="1"/>
    <col min="11013" max="11013" width="20.109375" style="242" customWidth="1"/>
    <col min="11014" max="11014" width="13.44140625" style="242" bestFit="1" customWidth="1"/>
    <col min="11015" max="11016" width="15.109375" style="242" customWidth="1"/>
    <col min="11017" max="11017" width="10.6640625" style="242" customWidth="1"/>
    <col min="11018" max="11018" width="13.6640625" style="242" bestFit="1" customWidth="1"/>
    <col min="11019" max="11264" width="12" style="242"/>
    <col min="11265" max="11265" width="9.44140625" style="242" customWidth="1"/>
    <col min="11266" max="11266" width="46.6640625" style="242" customWidth="1"/>
    <col min="11267" max="11267" width="16.109375" style="242" customWidth="1"/>
    <col min="11268" max="11268" width="15" style="242" customWidth="1"/>
    <col min="11269" max="11269" width="20.109375" style="242" customWidth="1"/>
    <col min="11270" max="11270" width="13.44140625" style="242" bestFit="1" customWidth="1"/>
    <col min="11271" max="11272" width="15.109375" style="242" customWidth="1"/>
    <col min="11273" max="11273" width="10.6640625" style="242" customWidth="1"/>
    <col min="11274" max="11274" width="13.6640625" style="242" bestFit="1" customWidth="1"/>
    <col min="11275" max="11520" width="12" style="242"/>
    <col min="11521" max="11521" width="9.44140625" style="242" customWidth="1"/>
    <col min="11522" max="11522" width="46.6640625" style="242" customWidth="1"/>
    <col min="11523" max="11523" width="16.109375" style="242" customWidth="1"/>
    <col min="11524" max="11524" width="15" style="242" customWidth="1"/>
    <col min="11525" max="11525" width="20.109375" style="242" customWidth="1"/>
    <col min="11526" max="11526" width="13.44140625" style="242" bestFit="1" customWidth="1"/>
    <col min="11527" max="11528" width="15.109375" style="242" customWidth="1"/>
    <col min="11529" max="11529" width="10.6640625" style="242" customWidth="1"/>
    <col min="11530" max="11530" width="13.6640625" style="242" bestFit="1" customWidth="1"/>
    <col min="11531" max="11776" width="12" style="242"/>
    <col min="11777" max="11777" width="9.44140625" style="242" customWidth="1"/>
    <col min="11778" max="11778" width="46.6640625" style="242" customWidth="1"/>
    <col min="11779" max="11779" width="16.109375" style="242" customWidth="1"/>
    <col min="11780" max="11780" width="15" style="242" customWidth="1"/>
    <col min="11781" max="11781" width="20.109375" style="242" customWidth="1"/>
    <col min="11782" max="11782" width="13.44140625" style="242" bestFit="1" customWidth="1"/>
    <col min="11783" max="11784" width="15.109375" style="242" customWidth="1"/>
    <col min="11785" max="11785" width="10.6640625" style="242" customWidth="1"/>
    <col min="11786" max="11786" width="13.6640625" style="242" bestFit="1" customWidth="1"/>
    <col min="11787" max="12032" width="12" style="242"/>
    <col min="12033" max="12033" width="9.44140625" style="242" customWidth="1"/>
    <col min="12034" max="12034" width="46.6640625" style="242" customWidth="1"/>
    <col min="12035" max="12035" width="16.109375" style="242" customWidth="1"/>
    <col min="12036" max="12036" width="15" style="242" customWidth="1"/>
    <col min="12037" max="12037" width="20.109375" style="242" customWidth="1"/>
    <col min="12038" max="12038" width="13.44140625" style="242" bestFit="1" customWidth="1"/>
    <col min="12039" max="12040" width="15.109375" style="242" customWidth="1"/>
    <col min="12041" max="12041" width="10.6640625" style="242" customWidth="1"/>
    <col min="12042" max="12042" width="13.6640625" style="242" bestFit="1" customWidth="1"/>
    <col min="12043" max="12288" width="12" style="242"/>
    <col min="12289" max="12289" width="9.44140625" style="242" customWidth="1"/>
    <col min="12290" max="12290" width="46.6640625" style="242" customWidth="1"/>
    <col min="12291" max="12291" width="16.109375" style="242" customWidth="1"/>
    <col min="12292" max="12292" width="15" style="242" customWidth="1"/>
    <col min="12293" max="12293" width="20.109375" style="242" customWidth="1"/>
    <col min="12294" max="12294" width="13.44140625" style="242" bestFit="1" customWidth="1"/>
    <col min="12295" max="12296" width="15.109375" style="242" customWidth="1"/>
    <col min="12297" max="12297" width="10.6640625" style="242" customWidth="1"/>
    <col min="12298" max="12298" width="13.6640625" style="242" bestFit="1" customWidth="1"/>
    <col min="12299" max="12544" width="12" style="242"/>
    <col min="12545" max="12545" width="9.44140625" style="242" customWidth="1"/>
    <col min="12546" max="12546" width="46.6640625" style="242" customWidth="1"/>
    <col min="12547" max="12547" width="16.109375" style="242" customWidth="1"/>
    <col min="12548" max="12548" width="15" style="242" customWidth="1"/>
    <col min="12549" max="12549" width="20.109375" style="242" customWidth="1"/>
    <col min="12550" max="12550" width="13.44140625" style="242" bestFit="1" customWidth="1"/>
    <col min="12551" max="12552" width="15.109375" style="242" customWidth="1"/>
    <col min="12553" max="12553" width="10.6640625" style="242" customWidth="1"/>
    <col min="12554" max="12554" width="13.6640625" style="242" bestFit="1" customWidth="1"/>
    <col min="12555" max="12800" width="12" style="242"/>
    <col min="12801" max="12801" width="9.44140625" style="242" customWidth="1"/>
    <col min="12802" max="12802" width="46.6640625" style="242" customWidth="1"/>
    <col min="12803" max="12803" width="16.109375" style="242" customWidth="1"/>
    <col min="12804" max="12804" width="15" style="242" customWidth="1"/>
    <col min="12805" max="12805" width="20.109375" style="242" customWidth="1"/>
    <col min="12806" max="12806" width="13.44140625" style="242" bestFit="1" customWidth="1"/>
    <col min="12807" max="12808" width="15.109375" style="242" customWidth="1"/>
    <col min="12809" max="12809" width="10.6640625" style="242" customWidth="1"/>
    <col min="12810" max="12810" width="13.6640625" style="242" bestFit="1" customWidth="1"/>
    <col min="12811" max="13056" width="12" style="242"/>
    <col min="13057" max="13057" width="9.44140625" style="242" customWidth="1"/>
    <col min="13058" max="13058" width="46.6640625" style="242" customWidth="1"/>
    <col min="13059" max="13059" width="16.109375" style="242" customWidth="1"/>
    <col min="13060" max="13060" width="15" style="242" customWidth="1"/>
    <col min="13061" max="13061" width="20.109375" style="242" customWidth="1"/>
    <col min="13062" max="13062" width="13.44140625" style="242" bestFit="1" customWidth="1"/>
    <col min="13063" max="13064" width="15.109375" style="242" customWidth="1"/>
    <col min="13065" max="13065" width="10.6640625" style="242" customWidth="1"/>
    <col min="13066" max="13066" width="13.6640625" style="242" bestFit="1" customWidth="1"/>
    <col min="13067" max="13312" width="12" style="242"/>
    <col min="13313" max="13313" width="9.44140625" style="242" customWidth="1"/>
    <col min="13314" max="13314" width="46.6640625" style="242" customWidth="1"/>
    <col min="13315" max="13315" width="16.109375" style="242" customWidth="1"/>
    <col min="13316" max="13316" width="15" style="242" customWidth="1"/>
    <col min="13317" max="13317" width="20.109375" style="242" customWidth="1"/>
    <col min="13318" max="13318" width="13.44140625" style="242" bestFit="1" customWidth="1"/>
    <col min="13319" max="13320" width="15.109375" style="242" customWidth="1"/>
    <col min="13321" max="13321" width="10.6640625" style="242" customWidth="1"/>
    <col min="13322" max="13322" width="13.6640625" style="242" bestFit="1" customWidth="1"/>
    <col min="13323" max="13568" width="12" style="242"/>
    <col min="13569" max="13569" width="9.44140625" style="242" customWidth="1"/>
    <col min="13570" max="13570" width="46.6640625" style="242" customWidth="1"/>
    <col min="13571" max="13571" width="16.109375" style="242" customWidth="1"/>
    <col min="13572" max="13572" width="15" style="242" customWidth="1"/>
    <col min="13573" max="13573" width="20.109375" style="242" customWidth="1"/>
    <col min="13574" max="13574" width="13.44140625" style="242" bestFit="1" customWidth="1"/>
    <col min="13575" max="13576" width="15.109375" style="242" customWidth="1"/>
    <col min="13577" max="13577" width="10.6640625" style="242" customWidth="1"/>
    <col min="13578" max="13578" width="13.6640625" style="242" bestFit="1" customWidth="1"/>
    <col min="13579" max="13824" width="12" style="242"/>
    <col min="13825" max="13825" width="9.44140625" style="242" customWidth="1"/>
    <col min="13826" max="13826" width="46.6640625" style="242" customWidth="1"/>
    <col min="13827" max="13827" width="16.109375" style="242" customWidth="1"/>
    <col min="13828" max="13828" width="15" style="242" customWidth="1"/>
    <col min="13829" max="13829" width="20.109375" style="242" customWidth="1"/>
    <col min="13830" max="13830" width="13.44140625" style="242" bestFit="1" customWidth="1"/>
    <col min="13831" max="13832" width="15.109375" style="242" customWidth="1"/>
    <col min="13833" max="13833" width="10.6640625" style="242" customWidth="1"/>
    <col min="13834" max="13834" width="13.6640625" style="242" bestFit="1" customWidth="1"/>
    <col min="13835" max="14080" width="12" style="242"/>
    <col min="14081" max="14081" width="9.44140625" style="242" customWidth="1"/>
    <col min="14082" max="14082" width="46.6640625" style="242" customWidth="1"/>
    <col min="14083" max="14083" width="16.109375" style="242" customWidth="1"/>
    <col min="14084" max="14084" width="15" style="242" customWidth="1"/>
    <col min="14085" max="14085" width="20.109375" style="242" customWidth="1"/>
    <col min="14086" max="14086" width="13.44140625" style="242" bestFit="1" customWidth="1"/>
    <col min="14087" max="14088" width="15.109375" style="242" customWidth="1"/>
    <col min="14089" max="14089" width="10.6640625" style="242" customWidth="1"/>
    <col min="14090" max="14090" width="13.6640625" style="242" bestFit="1" customWidth="1"/>
    <col min="14091" max="14336" width="12" style="242"/>
    <col min="14337" max="14337" width="9.44140625" style="242" customWidth="1"/>
    <col min="14338" max="14338" width="46.6640625" style="242" customWidth="1"/>
    <col min="14339" max="14339" width="16.109375" style="242" customWidth="1"/>
    <col min="14340" max="14340" width="15" style="242" customWidth="1"/>
    <col min="14341" max="14341" width="20.109375" style="242" customWidth="1"/>
    <col min="14342" max="14342" width="13.44140625" style="242" bestFit="1" customWidth="1"/>
    <col min="14343" max="14344" width="15.109375" style="242" customWidth="1"/>
    <col min="14345" max="14345" width="10.6640625" style="242" customWidth="1"/>
    <col min="14346" max="14346" width="13.6640625" style="242" bestFit="1" customWidth="1"/>
    <col min="14347" max="14592" width="12" style="242"/>
    <col min="14593" max="14593" width="9.44140625" style="242" customWidth="1"/>
    <col min="14594" max="14594" width="46.6640625" style="242" customWidth="1"/>
    <col min="14595" max="14595" width="16.109375" style="242" customWidth="1"/>
    <col min="14596" max="14596" width="15" style="242" customWidth="1"/>
    <col min="14597" max="14597" width="20.109375" style="242" customWidth="1"/>
    <col min="14598" max="14598" width="13.44140625" style="242" bestFit="1" customWidth="1"/>
    <col min="14599" max="14600" width="15.109375" style="242" customWidth="1"/>
    <col min="14601" max="14601" width="10.6640625" style="242" customWidth="1"/>
    <col min="14602" max="14602" width="13.6640625" style="242" bestFit="1" customWidth="1"/>
    <col min="14603" max="14848" width="12" style="242"/>
    <col min="14849" max="14849" width="9.44140625" style="242" customWidth="1"/>
    <col min="14850" max="14850" width="46.6640625" style="242" customWidth="1"/>
    <col min="14851" max="14851" width="16.109375" style="242" customWidth="1"/>
    <col min="14852" max="14852" width="15" style="242" customWidth="1"/>
    <col min="14853" max="14853" width="20.109375" style="242" customWidth="1"/>
    <col min="14854" max="14854" width="13.44140625" style="242" bestFit="1" customWidth="1"/>
    <col min="14855" max="14856" width="15.109375" style="242" customWidth="1"/>
    <col min="14857" max="14857" width="10.6640625" style="242" customWidth="1"/>
    <col min="14858" max="14858" width="13.6640625" style="242" bestFit="1" customWidth="1"/>
    <col min="14859" max="15104" width="12" style="242"/>
    <col min="15105" max="15105" width="9.44140625" style="242" customWidth="1"/>
    <col min="15106" max="15106" width="46.6640625" style="242" customWidth="1"/>
    <col min="15107" max="15107" width="16.109375" style="242" customWidth="1"/>
    <col min="15108" max="15108" width="15" style="242" customWidth="1"/>
    <col min="15109" max="15109" width="20.109375" style="242" customWidth="1"/>
    <col min="15110" max="15110" width="13.44140625" style="242" bestFit="1" customWidth="1"/>
    <col min="15111" max="15112" width="15.109375" style="242" customWidth="1"/>
    <col min="15113" max="15113" width="10.6640625" style="242" customWidth="1"/>
    <col min="15114" max="15114" width="13.6640625" style="242" bestFit="1" customWidth="1"/>
    <col min="15115" max="15360" width="12" style="242"/>
    <col min="15361" max="15361" width="9.44140625" style="242" customWidth="1"/>
    <col min="15362" max="15362" width="46.6640625" style="242" customWidth="1"/>
    <col min="15363" max="15363" width="16.109375" style="242" customWidth="1"/>
    <col min="15364" max="15364" width="15" style="242" customWidth="1"/>
    <col min="15365" max="15365" width="20.109375" style="242" customWidth="1"/>
    <col min="15366" max="15366" width="13.44140625" style="242" bestFit="1" customWidth="1"/>
    <col min="15367" max="15368" width="15.109375" style="242" customWidth="1"/>
    <col min="15369" max="15369" width="10.6640625" style="242" customWidth="1"/>
    <col min="15370" max="15370" width="13.6640625" style="242" bestFit="1" customWidth="1"/>
    <col min="15371" max="15616" width="12" style="242"/>
    <col min="15617" max="15617" width="9.44140625" style="242" customWidth="1"/>
    <col min="15618" max="15618" width="46.6640625" style="242" customWidth="1"/>
    <col min="15619" max="15619" width="16.109375" style="242" customWidth="1"/>
    <col min="15620" max="15620" width="15" style="242" customWidth="1"/>
    <col min="15621" max="15621" width="20.109375" style="242" customWidth="1"/>
    <col min="15622" max="15622" width="13.44140625" style="242" bestFit="1" customWidth="1"/>
    <col min="15623" max="15624" width="15.109375" style="242" customWidth="1"/>
    <col min="15625" max="15625" width="10.6640625" style="242" customWidth="1"/>
    <col min="15626" max="15626" width="13.6640625" style="242" bestFit="1" customWidth="1"/>
    <col min="15627" max="15872" width="12" style="242"/>
    <col min="15873" max="15873" width="9.44140625" style="242" customWidth="1"/>
    <col min="15874" max="15874" width="46.6640625" style="242" customWidth="1"/>
    <col min="15875" max="15875" width="16.109375" style="242" customWidth="1"/>
    <col min="15876" max="15876" width="15" style="242" customWidth="1"/>
    <col min="15877" max="15877" width="20.109375" style="242" customWidth="1"/>
    <col min="15878" max="15878" width="13.44140625" style="242" bestFit="1" customWidth="1"/>
    <col min="15879" max="15880" width="15.109375" style="242" customWidth="1"/>
    <col min="15881" max="15881" width="10.6640625" style="242" customWidth="1"/>
    <col min="15882" max="15882" width="13.6640625" style="242" bestFit="1" customWidth="1"/>
    <col min="15883" max="16128" width="12" style="242"/>
    <col min="16129" max="16129" width="9.44140625" style="242" customWidth="1"/>
    <col min="16130" max="16130" width="46.6640625" style="242" customWidth="1"/>
    <col min="16131" max="16131" width="16.109375" style="242" customWidth="1"/>
    <col min="16132" max="16132" width="15" style="242" customWidth="1"/>
    <col min="16133" max="16133" width="20.109375" style="242" customWidth="1"/>
    <col min="16134" max="16134" width="13.44140625" style="242" bestFit="1" customWidth="1"/>
    <col min="16135" max="16136" width="15.109375" style="242" customWidth="1"/>
    <col min="16137" max="16137" width="10.6640625" style="242" customWidth="1"/>
    <col min="16138" max="16138" width="13.6640625" style="242" bestFit="1" customWidth="1"/>
    <col min="16139" max="16384" width="12" style="242"/>
  </cols>
  <sheetData>
    <row r="1" spans="1:10" s="238" customFormat="1" ht="12.75" customHeight="1">
      <c r="A1" s="236"/>
      <c r="B1" s="237" t="s">
        <v>679</v>
      </c>
      <c r="C1" s="1410" t="s">
        <v>694</v>
      </c>
      <c r="D1" s="1411"/>
      <c r="E1" s="1412"/>
      <c r="F1" s="1410" t="s">
        <v>695</v>
      </c>
      <c r="G1" s="1411"/>
      <c r="H1" s="1412"/>
      <c r="J1" s="239"/>
    </row>
    <row r="2" spans="1:10" s="238" customFormat="1">
      <c r="A2" s="236"/>
      <c r="B2" s="1410" t="s">
        <v>696</v>
      </c>
      <c r="C2" s="1411"/>
      <c r="D2" s="1411"/>
      <c r="E2" s="1411"/>
      <c r="F2" s="1411"/>
      <c r="G2" s="1411"/>
      <c r="H2" s="1412"/>
      <c r="J2" s="239"/>
    </row>
    <row r="3" spans="1:10" s="238" customFormat="1" ht="12.75" customHeight="1">
      <c r="A3" s="236"/>
      <c r="B3" s="240" t="s">
        <v>697</v>
      </c>
      <c r="C3" s="1410" t="s">
        <v>739</v>
      </c>
      <c r="D3" s="1411"/>
      <c r="E3" s="1411"/>
      <c r="F3" s="1411"/>
      <c r="G3" s="1411"/>
      <c r="H3" s="1412"/>
      <c r="J3" s="239"/>
    </row>
    <row r="4" spans="1:10" s="238" customFormat="1">
      <c r="A4" s="236"/>
      <c r="B4" s="240" t="s">
        <v>684</v>
      </c>
      <c r="C4" s="1413">
        <v>46056</v>
      </c>
      <c r="D4" s="1414"/>
      <c r="E4" s="1415"/>
      <c r="F4" s="1416"/>
      <c r="G4" s="1417"/>
      <c r="H4" s="1417"/>
      <c r="J4" s="239"/>
    </row>
    <row r="5" spans="1:10" s="238" customFormat="1">
      <c r="A5" s="236"/>
      <c r="B5" s="241" t="s">
        <v>698</v>
      </c>
      <c r="C5" s="1410" t="s">
        <v>740</v>
      </c>
      <c r="D5" s="1411"/>
      <c r="E5" s="1412"/>
      <c r="F5" s="1418"/>
      <c r="G5" s="1419"/>
      <c r="H5" s="1419"/>
      <c r="J5" s="239"/>
    </row>
    <row r="6" spans="1:10" s="238" customFormat="1" ht="12.75" customHeight="1">
      <c r="A6" s="236"/>
      <c r="B6" s="241" t="s">
        <v>699</v>
      </c>
      <c r="C6" s="1410"/>
      <c r="D6" s="1411"/>
      <c r="E6" s="1412"/>
      <c r="F6" s="1418"/>
      <c r="G6" s="1419"/>
      <c r="H6" s="1419"/>
      <c r="J6" s="239"/>
    </row>
    <row r="7" spans="1:10" s="238" customFormat="1">
      <c r="A7" s="236"/>
      <c r="B7" s="241" t="s">
        <v>700</v>
      </c>
      <c r="C7" s="1420" t="s">
        <v>742</v>
      </c>
      <c r="D7" s="1421"/>
      <c r="E7" s="1422"/>
      <c r="F7" s="1418"/>
      <c r="G7" s="1419"/>
      <c r="H7" s="1419"/>
      <c r="J7" s="239"/>
    </row>
    <row r="9" spans="1:10" ht="12.75" customHeight="1" thickBot="1"/>
    <row r="10" spans="1:10" ht="12.75" customHeight="1">
      <c r="B10" s="1370" t="str">
        <f>$C$1</f>
        <v xml:space="preserve">DEPARTAMENTO DEL HUILA </v>
      </c>
      <c r="C10" s="1371"/>
      <c r="D10" s="1372" t="s">
        <v>701</v>
      </c>
      <c r="E10" s="1373"/>
      <c r="F10" s="1373"/>
      <c r="G10" s="1373"/>
      <c r="H10" s="1374"/>
      <c r="J10" s="243"/>
    </row>
    <row r="11" spans="1:10" ht="12.75" customHeight="1">
      <c r="B11" s="1375" t="str">
        <f>$C$3</f>
        <v xml:space="preserve"> POLIDEPORTIVO VEREDA EL CARMEN</v>
      </c>
      <c r="C11" s="1377"/>
      <c r="D11" s="1375"/>
      <c r="E11" s="1376"/>
      <c r="F11" s="1376"/>
      <c r="G11" s="1376"/>
      <c r="H11" s="1377"/>
      <c r="J11" s="243"/>
    </row>
    <row r="12" spans="1:10" ht="12.75" customHeight="1">
      <c r="B12" s="1375"/>
      <c r="C12" s="1377"/>
      <c r="D12" s="1375"/>
      <c r="E12" s="1376"/>
      <c r="F12" s="1376"/>
      <c r="G12" s="1376"/>
      <c r="H12" s="1377"/>
      <c r="J12" s="243"/>
    </row>
    <row r="13" spans="1:10" ht="12.75" customHeight="1">
      <c r="B13" s="1381" t="str">
        <f>$B$1</f>
        <v>MUNICIPIO DE OPORAPA</v>
      </c>
      <c r="C13" s="1382"/>
      <c r="D13" s="1375"/>
      <c r="E13" s="1376"/>
      <c r="F13" s="1376"/>
      <c r="G13" s="1376"/>
      <c r="H13" s="1377"/>
      <c r="J13" s="243"/>
    </row>
    <row r="14" spans="1:10" ht="12.75" customHeight="1" thickBot="1">
      <c r="B14" s="1383" t="str">
        <f>$F$1</f>
        <v>FORMULARIO UNICO</v>
      </c>
      <c r="C14" s="1384"/>
      <c r="D14" s="1378"/>
      <c r="E14" s="1379"/>
      <c r="F14" s="1379"/>
      <c r="G14" s="1379"/>
      <c r="H14" s="1380"/>
      <c r="J14" s="243"/>
    </row>
    <row r="15" spans="1:10" ht="12.75" customHeight="1" thickBot="1">
      <c r="B15" s="244"/>
      <c r="C15" s="245"/>
      <c r="D15" s="243"/>
      <c r="E15" s="243"/>
      <c r="F15" s="243"/>
      <c r="G15" s="243"/>
      <c r="H15" s="243"/>
      <c r="J15" s="243"/>
    </row>
    <row r="16" spans="1:10" ht="12.75" customHeight="1" thickBot="1">
      <c r="B16" s="246" t="s">
        <v>698</v>
      </c>
      <c r="C16" s="1385" t="str">
        <f>$C$5</f>
        <v>ALCALDIA DE OPORAPA</v>
      </c>
      <c r="D16" s="1386"/>
      <c r="E16" s="1386"/>
      <c r="F16" s="1386"/>
      <c r="G16" s="1386"/>
      <c r="H16" s="1387"/>
    </row>
    <row r="17" spans="1:10" ht="12.75" customHeight="1" thickBot="1">
      <c r="B17" s="1388" t="s">
        <v>702</v>
      </c>
      <c r="C17" s="1389"/>
      <c r="D17" s="1390"/>
      <c r="E17" s="247" t="s">
        <v>703</v>
      </c>
      <c r="F17" s="248"/>
      <c r="G17" s="249" t="s">
        <v>704</v>
      </c>
      <c r="H17" s="250" t="s">
        <v>605</v>
      </c>
      <c r="J17" s="251"/>
    </row>
    <row r="18" spans="1:10" ht="12.75" customHeight="1" thickBot="1">
      <c r="B18" s="1391" t="str">
        <f>+$B$2</f>
        <v>PRESUPUESTO DE OBRA</v>
      </c>
      <c r="C18" s="1392"/>
      <c r="D18" s="1393"/>
      <c r="E18" s="252" t="s">
        <v>705</v>
      </c>
      <c r="F18" s="1394" t="s">
        <v>706</v>
      </c>
      <c r="G18" s="1394"/>
      <c r="H18" s="1395"/>
      <c r="J18" s="251"/>
    </row>
    <row r="19" spans="1:10" ht="12.75" customHeight="1">
      <c r="B19" s="253"/>
      <c r="D19" s="253"/>
      <c r="E19" s="254"/>
      <c r="F19" s="254"/>
      <c r="G19" s="255"/>
    </row>
    <row r="20" spans="1:10" ht="12.75" customHeight="1" thickBot="1">
      <c r="B20" s="256" t="s">
        <v>707</v>
      </c>
      <c r="F20" s="257"/>
    </row>
    <row r="21" spans="1:10" ht="12.75" customHeight="1">
      <c r="B21" s="258" t="s">
        <v>320</v>
      </c>
      <c r="C21" s="259" t="s">
        <v>708</v>
      </c>
      <c r="D21" s="260" t="s">
        <v>709</v>
      </c>
      <c r="E21" s="260" t="s">
        <v>710</v>
      </c>
      <c r="F21" s="261" t="s">
        <v>711</v>
      </c>
      <c r="G21" s="262" t="s">
        <v>712</v>
      </c>
      <c r="H21" s="263"/>
    </row>
    <row r="22" spans="1:10" ht="12.75" customHeight="1">
      <c r="A22" s="242">
        <v>1006</v>
      </c>
      <c r="B22" s="264" t="s">
        <v>713</v>
      </c>
      <c r="C22" s="265"/>
      <c r="D22" s="266" t="s">
        <v>714</v>
      </c>
      <c r="E22" s="264">
        <f>13102.8*8</f>
        <v>104822.39999999999</v>
      </c>
      <c r="F22" s="267">
        <v>5</v>
      </c>
      <c r="G22" s="268">
        <f>ROUND(IF(F22&gt;0,E22/F22,0),0)</f>
        <v>20964</v>
      </c>
      <c r="H22" s="269"/>
    </row>
    <row r="23" spans="1:10" ht="12.75" customHeight="1">
      <c r="B23" s="264">
        <v>0</v>
      </c>
      <c r="C23" s="265"/>
      <c r="D23" s="266" t="s">
        <v>715</v>
      </c>
      <c r="E23" s="264">
        <v>0</v>
      </c>
      <c r="F23" s="267"/>
      <c r="G23" s="268">
        <f t="shared" ref="G23:G28" si="0">IF(F23&gt;0,E23/F23,0)</f>
        <v>0</v>
      </c>
      <c r="H23" s="269"/>
    </row>
    <row r="24" spans="1:10" ht="12.75" customHeight="1">
      <c r="B24" s="264">
        <v>0</v>
      </c>
      <c r="C24" s="265"/>
      <c r="D24" s="266" t="s">
        <v>715</v>
      </c>
      <c r="E24" s="264">
        <v>0</v>
      </c>
      <c r="F24" s="267"/>
      <c r="G24" s="268">
        <f t="shared" si="0"/>
        <v>0</v>
      </c>
      <c r="H24" s="269"/>
    </row>
    <row r="25" spans="1:10" ht="12.75" customHeight="1">
      <c r="B25" s="264">
        <v>0</v>
      </c>
      <c r="C25" s="265"/>
      <c r="D25" s="266" t="s">
        <v>715</v>
      </c>
      <c r="E25" s="264">
        <v>0</v>
      </c>
      <c r="F25" s="267"/>
      <c r="G25" s="268">
        <f t="shared" si="0"/>
        <v>0</v>
      </c>
      <c r="H25" s="269"/>
    </row>
    <row r="26" spans="1:10" ht="12.75" customHeight="1">
      <c r="B26" s="264">
        <v>0</v>
      </c>
      <c r="C26" s="265"/>
      <c r="D26" s="266" t="s">
        <v>715</v>
      </c>
      <c r="E26" s="264">
        <v>0</v>
      </c>
      <c r="F26" s="267"/>
      <c r="G26" s="268">
        <f t="shared" si="0"/>
        <v>0</v>
      </c>
      <c r="H26" s="269"/>
    </row>
    <row r="27" spans="1:10" ht="12.75" customHeight="1">
      <c r="B27" s="264">
        <v>0</v>
      </c>
      <c r="C27" s="265"/>
      <c r="D27" s="266" t="s">
        <v>715</v>
      </c>
      <c r="E27" s="264">
        <v>0</v>
      </c>
      <c r="F27" s="267"/>
      <c r="G27" s="268">
        <f t="shared" si="0"/>
        <v>0</v>
      </c>
      <c r="H27" s="269"/>
    </row>
    <row r="28" spans="1:10" ht="12.75" customHeight="1">
      <c r="B28" s="264">
        <v>0</v>
      </c>
      <c r="C28" s="265"/>
      <c r="D28" s="266" t="s">
        <v>715</v>
      </c>
      <c r="E28" s="264">
        <v>0</v>
      </c>
      <c r="F28" s="267"/>
      <c r="G28" s="268">
        <f t="shared" si="0"/>
        <v>0</v>
      </c>
      <c r="H28" s="269"/>
    </row>
    <row r="29" spans="1:10" ht="12.75" customHeight="1" thickBot="1">
      <c r="B29" s="270" t="s">
        <v>716</v>
      </c>
      <c r="C29" s="271">
        <v>0.03</v>
      </c>
      <c r="D29" s="266" t="s">
        <v>202</v>
      </c>
      <c r="E29" s="264"/>
      <c r="F29" s="264"/>
      <c r="G29" s="268">
        <f>ROUND(C29*H61,0)</f>
        <v>2812</v>
      </c>
      <c r="H29" s="272"/>
    </row>
    <row r="30" spans="1:10" ht="12.75" customHeight="1" thickBot="1">
      <c r="F30" s="257"/>
      <c r="G30" s="273" t="s">
        <v>717</v>
      </c>
      <c r="H30" s="274">
        <f>SUM(G22:G29)</f>
        <v>23776</v>
      </c>
      <c r="J30" s="275"/>
    </row>
    <row r="31" spans="1:10" ht="12.75" customHeight="1" thickBot="1">
      <c r="B31" s="253" t="s">
        <v>718</v>
      </c>
      <c r="F31" s="257"/>
    </row>
    <row r="32" spans="1:10" ht="12.75" customHeight="1">
      <c r="B32" s="276" t="s">
        <v>320</v>
      </c>
      <c r="C32" s="277" t="s">
        <v>719</v>
      </c>
      <c r="D32" s="278" t="s">
        <v>246</v>
      </c>
      <c r="E32" s="260" t="s">
        <v>720</v>
      </c>
      <c r="F32" s="261" t="s">
        <v>247</v>
      </c>
      <c r="G32" s="262" t="s">
        <v>712</v>
      </c>
      <c r="H32" s="263"/>
    </row>
    <row r="33" spans="1:12" ht="12.75" customHeight="1">
      <c r="A33" s="242">
        <v>13</v>
      </c>
      <c r="B33" s="264" t="s">
        <v>721</v>
      </c>
      <c r="C33" s="267"/>
      <c r="D33" s="279" t="s">
        <v>722</v>
      </c>
      <c r="E33" s="279">
        <f>+'EST MERCADO'!H32</f>
        <v>36850</v>
      </c>
      <c r="F33" s="280">
        <v>7</v>
      </c>
      <c r="G33" s="268">
        <f>ROUND(F33*E33,0)</f>
        <v>257950</v>
      </c>
      <c r="H33" s="269"/>
      <c r="I33" s="242">
        <v>350</v>
      </c>
    </row>
    <row r="34" spans="1:12" ht="12.75" customHeight="1">
      <c r="A34" s="242">
        <v>14</v>
      </c>
      <c r="B34" s="264" t="s">
        <v>723</v>
      </c>
      <c r="C34" s="281"/>
      <c r="D34" s="279" t="s">
        <v>605</v>
      </c>
      <c r="E34" s="279">
        <f>+'EST MERCADO'!O11</f>
        <v>77350</v>
      </c>
      <c r="F34" s="280">
        <v>0.56000000000000005</v>
      </c>
      <c r="G34" s="268">
        <f>ROUND(F34*E34,0)</f>
        <v>43316</v>
      </c>
      <c r="H34" s="269"/>
      <c r="I34" s="691">
        <v>175000</v>
      </c>
      <c r="J34" s="691">
        <v>120000</v>
      </c>
      <c r="K34" s="691">
        <v>100000</v>
      </c>
      <c r="L34" s="242">
        <f>+K34/200</f>
        <v>500</v>
      </c>
    </row>
    <row r="35" spans="1:12" ht="12.75" customHeight="1">
      <c r="A35" s="242">
        <v>15</v>
      </c>
      <c r="B35" s="264" t="s">
        <v>724</v>
      </c>
      <c r="C35" s="281"/>
      <c r="D35" s="279" t="s">
        <v>605</v>
      </c>
      <c r="E35" s="279">
        <f>+'EST MERCADO'!O14</f>
        <v>119000</v>
      </c>
      <c r="F35" s="280">
        <v>0.84</v>
      </c>
      <c r="G35" s="268">
        <f>ROUND(F35*E35,0)</f>
        <v>99960</v>
      </c>
      <c r="H35" s="269"/>
      <c r="I35" s="691">
        <v>190000</v>
      </c>
      <c r="J35" s="691">
        <v>150000</v>
      </c>
      <c r="K35" s="691">
        <v>100000</v>
      </c>
    </row>
    <row r="36" spans="1:12" ht="12.75" customHeight="1">
      <c r="A36" s="242">
        <v>16</v>
      </c>
      <c r="B36" s="264" t="s">
        <v>725</v>
      </c>
      <c r="C36" s="281"/>
      <c r="D36" s="279" t="s">
        <v>726</v>
      </c>
      <c r="E36" s="279">
        <v>90</v>
      </c>
      <c r="F36" s="280">
        <v>180</v>
      </c>
      <c r="G36" s="268">
        <f>ROUND(F36*E36,0)</f>
        <v>16200</v>
      </c>
      <c r="H36" s="269"/>
    </row>
    <row r="37" spans="1:12" ht="12.75" customHeight="1">
      <c r="B37" s="264">
        <v>0</v>
      </c>
      <c r="C37" s="281"/>
      <c r="D37" s="279">
        <v>0</v>
      </c>
      <c r="E37" s="279">
        <v>0</v>
      </c>
      <c r="F37" s="280"/>
      <c r="G37" s="268">
        <f t="shared" ref="G37:G45" si="1">F37*E37</f>
        <v>0</v>
      </c>
      <c r="H37" s="269"/>
    </row>
    <row r="38" spans="1:12" ht="12.75" customHeight="1">
      <c r="B38" s="264">
        <v>0</v>
      </c>
      <c r="C38" s="281"/>
      <c r="D38" s="279">
        <v>0</v>
      </c>
      <c r="E38" s="279">
        <v>0</v>
      </c>
      <c r="F38" s="280"/>
      <c r="G38" s="268">
        <f t="shared" si="1"/>
        <v>0</v>
      </c>
      <c r="H38" s="269"/>
    </row>
    <row r="39" spans="1:12" ht="12.75" customHeight="1">
      <c r="B39" s="264">
        <v>0</v>
      </c>
      <c r="C39" s="281"/>
      <c r="D39" s="279">
        <v>0</v>
      </c>
      <c r="E39" s="279">
        <v>0</v>
      </c>
      <c r="F39" s="280"/>
      <c r="G39" s="268">
        <f t="shared" si="1"/>
        <v>0</v>
      </c>
      <c r="H39" s="269"/>
    </row>
    <row r="40" spans="1:12" ht="12.75" customHeight="1">
      <c r="B40" s="264">
        <v>0</v>
      </c>
      <c r="C40" s="281"/>
      <c r="D40" s="279">
        <v>0</v>
      </c>
      <c r="E40" s="279">
        <v>0</v>
      </c>
      <c r="F40" s="280"/>
      <c r="G40" s="268">
        <f t="shared" si="1"/>
        <v>0</v>
      </c>
      <c r="H40" s="269"/>
      <c r="J40" s="242">
        <f>1000/50</f>
        <v>20</v>
      </c>
      <c r="K40" s="242">
        <v>120000</v>
      </c>
    </row>
    <row r="41" spans="1:12" ht="12.75" customHeight="1">
      <c r="B41" s="264">
        <v>0</v>
      </c>
      <c r="C41" s="281"/>
      <c r="D41" s="279">
        <v>0</v>
      </c>
      <c r="E41" s="279">
        <v>0</v>
      </c>
      <c r="F41" s="280"/>
      <c r="G41" s="268">
        <f t="shared" si="1"/>
        <v>0</v>
      </c>
      <c r="H41" s="269"/>
      <c r="J41" s="242">
        <v>7</v>
      </c>
      <c r="K41" s="242">
        <f>+(J41*K40)/(J40)</f>
        <v>42000</v>
      </c>
    </row>
    <row r="42" spans="1:12" ht="12.75" customHeight="1">
      <c r="B42" s="264">
        <v>0</v>
      </c>
      <c r="C42" s="281"/>
      <c r="D42" s="279">
        <v>0</v>
      </c>
      <c r="E42" s="279">
        <v>0</v>
      </c>
      <c r="F42" s="280"/>
      <c r="G42" s="268">
        <f t="shared" si="1"/>
        <v>0</v>
      </c>
      <c r="H42" s="269"/>
    </row>
    <row r="43" spans="1:12" ht="12.75" customHeight="1">
      <c r="B43" s="264">
        <v>0</v>
      </c>
      <c r="C43" s="281"/>
      <c r="D43" s="279">
        <v>0</v>
      </c>
      <c r="E43" s="279">
        <v>0</v>
      </c>
      <c r="F43" s="280"/>
      <c r="G43" s="268">
        <f t="shared" si="1"/>
        <v>0</v>
      </c>
      <c r="H43" s="269"/>
    </row>
    <row r="44" spans="1:12" ht="12.75" customHeight="1">
      <c r="B44" s="264">
        <v>0</v>
      </c>
      <c r="C44" s="281"/>
      <c r="D44" s="279">
        <v>0</v>
      </c>
      <c r="E44" s="279">
        <v>0</v>
      </c>
      <c r="F44" s="280"/>
      <c r="G44" s="268">
        <f t="shared" si="1"/>
        <v>0</v>
      </c>
      <c r="H44" s="269"/>
    </row>
    <row r="45" spans="1:12" ht="12.75" customHeight="1" thickBot="1">
      <c r="B45" s="264">
        <v>0</v>
      </c>
      <c r="C45" s="281"/>
      <c r="D45" s="279">
        <v>0</v>
      </c>
      <c r="E45" s="279">
        <v>0</v>
      </c>
      <c r="F45" s="280"/>
      <c r="G45" s="268">
        <f t="shared" si="1"/>
        <v>0</v>
      </c>
      <c r="H45" s="272"/>
    </row>
    <row r="46" spans="1:12" ht="12.75" customHeight="1" thickBot="1">
      <c r="F46" s="257"/>
      <c r="G46" s="273" t="s">
        <v>717</v>
      </c>
      <c r="H46" s="274">
        <f>SUM(G33:G45)</f>
        <v>417426</v>
      </c>
      <c r="J46" s="275"/>
    </row>
    <row r="47" spans="1:12" ht="12.75" customHeight="1" thickBot="1">
      <c r="B47" s="253" t="s">
        <v>727</v>
      </c>
      <c r="F47" s="257"/>
    </row>
    <row r="48" spans="1:12" ht="12.75" customHeight="1">
      <c r="B48" s="282" t="s">
        <v>728</v>
      </c>
      <c r="C48" s="259" t="s">
        <v>729</v>
      </c>
      <c r="D48" s="260" t="s">
        <v>730</v>
      </c>
      <c r="E48" s="260" t="s">
        <v>1274</v>
      </c>
      <c r="F48" s="261" t="s">
        <v>1275</v>
      </c>
      <c r="G48" s="262" t="s">
        <v>712</v>
      </c>
      <c r="H48" s="283"/>
      <c r="J48" s="242">
        <f>48000/7</f>
        <v>6857.1428571428569</v>
      </c>
    </row>
    <row r="49" spans="1:10" ht="12.75" customHeight="1">
      <c r="A49" s="242">
        <v>18</v>
      </c>
      <c r="B49" s="264" t="s">
        <v>1298</v>
      </c>
      <c r="C49" s="693">
        <v>0.35</v>
      </c>
      <c r="D49" s="284"/>
      <c r="E49" s="694">
        <v>0</v>
      </c>
      <c r="F49" s="267">
        <v>120000</v>
      </c>
      <c r="G49" s="268">
        <f>ROUND(C49*F49,0)</f>
        <v>42000</v>
      </c>
      <c r="H49" s="285"/>
    </row>
    <row r="50" spans="1:10" ht="12.75" customHeight="1">
      <c r="B50" s="264" t="s">
        <v>1299</v>
      </c>
      <c r="C50" s="284">
        <v>0.56000000000000005</v>
      </c>
      <c r="D50" s="267">
        <v>55</v>
      </c>
      <c r="E50" s="694">
        <v>1800</v>
      </c>
      <c r="F50" s="267">
        <v>0</v>
      </c>
      <c r="G50" s="268">
        <f>ROUND(C50*D50*E50,0)</f>
        <v>55440</v>
      </c>
      <c r="H50" s="285"/>
    </row>
    <row r="51" spans="1:10" ht="12.75" customHeight="1">
      <c r="B51" s="264" t="s">
        <v>1301</v>
      </c>
      <c r="C51" s="284">
        <v>0.84</v>
      </c>
      <c r="D51" s="267">
        <v>55</v>
      </c>
      <c r="E51" s="694">
        <v>1800</v>
      </c>
      <c r="F51" s="267">
        <v>0</v>
      </c>
      <c r="G51" s="268">
        <f>ROUND(C51*D51*E51,0)</f>
        <v>83160</v>
      </c>
      <c r="H51" s="285"/>
    </row>
    <row r="52" spans="1:10" ht="12.75" customHeight="1" thickBot="1">
      <c r="B52" s="264">
        <v>0</v>
      </c>
      <c r="C52" s="284"/>
      <c r="D52" s="267"/>
      <c r="E52" s="267" t="s">
        <v>732</v>
      </c>
      <c r="F52" s="267"/>
      <c r="G52" s="268" t="s">
        <v>732</v>
      </c>
      <c r="H52" s="285"/>
    </row>
    <row r="53" spans="1:10" ht="12.75" customHeight="1" thickBot="1">
      <c r="F53" s="257"/>
      <c r="G53" s="273" t="s">
        <v>717</v>
      </c>
      <c r="H53" s="274">
        <f>SUM(G49:G52)</f>
        <v>180600</v>
      </c>
      <c r="J53" s="275"/>
    </row>
    <row r="54" spans="1:10" ht="12.75" customHeight="1" thickBot="1">
      <c r="B54" s="253" t="s">
        <v>733</v>
      </c>
      <c r="F54" s="257"/>
    </row>
    <row r="55" spans="1:10" ht="12.75" customHeight="1">
      <c r="B55" s="286" t="s">
        <v>334</v>
      </c>
      <c r="C55" s="260" t="s">
        <v>335</v>
      </c>
      <c r="D55" s="260" t="s">
        <v>336</v>
      </c>
      <c r="E55" s="287" t="s">
        <v>337</v>
      </c>
      <c r="F55" s="288" t="s">
        <v>711</v>
      </c>
      <c r="G55" s="289" t="s">
        <v>712</v>
      </c>
      <c r="H55" s="263"/>
    </row>
    <row r="56" spans="1:10" s="238" customFormat="1" ht="25.5" customHeight="1">
      <c r="A56" s="238">
        <v>2009</v>
      </c>
      <c r="B56" s="290" t="str">
        <f>+'Mano de obra - Cargos'!C105</f>
        <v>CUADRILLA TIPO IV - (1 Of + 3 Ay)</v>
      </c>
      <c r="C56" s="291">
        <f>+'Mano de obra - Cargos'!F112</f>
        <v>262635.74393464508</v>
      </c>
      <c r="D56" s="314">
        <v>1.85</v>
      </c>
      <c r="E56" s="293">
        <f>+'Mano de obra - Cargos'!J112</f>
        <v>468638.46666666667</v>
      </c>
      <c r="F56" s="294">
        <v>5</v>
      </c>
      <c r="G56" s="295">
        <f>ROUND(IF(F56&gt;0,E56/F56,0),0)</f>
        <v>93728</v>
      </c>
      <c r="H56" s="296"/>
    </row>
    <row r="57" spans="1:10" ht="12.75" customHeight="1">
      <c r="B57" s="264"/>
      <c r="C57" s="279"/>
      <c r="D57" s="315"/>
      <c r="E57" s="264"/>
      <c r="F57" s="298"/>
      <c r="G57" s="268"/>
      <c r="H57" s="269"/>
    </row>
    <row r="58" spans="1:10" ht="12.75" customHeight="1">
      <c r="B58" s="264">
        <v>0</v>
      </c>
      <c r="C58" s="279">
        <v>0</v>
      </c>
      <c r="D58" s="297"/>
      <c r="E58" s="264">
        <f>C58*D58</f>
        <v>0</v>
      </c>
      <c r="F58" s="298"/>
      <c r="G58" s="268">
        <f>IF(F58&gt;0,E58/F58,0)</f>
        <v>0</v>
      </c>
      <c r="H58" s="269"/>
    </row>
    <row r="59" spans="1:10" ht="12.75" customHeight="1">
      <c r="B59" s="264">
        <v>0</v>
      </c>
      <c r="C59" s="279">
        <v>0</v>
      </c>
      <c r="D59" s="297"/>
      <c r="E59" s="264">
        <f>C59*D59</f>
        <v>0</v>
      </c>
      <c r="F59" s="298"/>
      <c r="G59" s="268">
        <f>IF(F59&gt;0,E59/F59,0)</f>
        <v>0</v>
      </c>
      <c r="H59" s="269"/>
    </row>
    <row r="60" spans="1:10" ht="12.75" customHeight="1" thickBot="1">
      <c r="B60" s="264">
        <v>0</v>
      </c>
      <c r="C60" s="279">
        <v>0</v>
      </c>
      <c r="D60" s="297"/>
      <c r="E60" s="264">
        <f>C60*D60</f>
        <v>0</v>
      </c>
      <c r="F60" s="298"/>
      <c r="G60" s="268">
        <f>IF(F60&gt;0,E60/F60,0)</f>
        <v>0</v>
      </c>
      <c r="H60" s="272"/>
    </row>
    <row r="61" spans="1:10" ht="12.75" customHeight="1" thickBot="1">
      <c r="B61" s="299" t="s">
        <v>734</v>
      </c>
      <c r="C61" s="300"/>
      <c r="D61" s="263"/>
      <c r="E61" s="301"/>
      <c r="F61" s="302"/>
      <c r="G61" s="303" t="s">
        <v>717</v>
      </c>
      <c r="H61" s="274">
        <f>SUM(G56:G60)</f>
        <v>93728</v>
      </c>
      <c r="J61" s="275"/>
    </row>
    <row r="62" spans="1:10" ht="12.75" customHeight="1" thickBot="1">
      <c r="B62" s="304"/>
      <c r="D62" s="269"/>
      <c r="E62" s="305"/>
      <c r="F62" s="306"/>
      <c r="G62" s="255"/>
      <c r="H62" s="269"/>
    </row>
    <row r="63" spans="1:10" ht="12.75" customHeight="1" thickBot="1">
      <c r="B63" s="305"/>
      <c r="D63" s="269"/>
      <c r="E63" s="307"/>
      <c r="F63" s="308"/>
      <c r="G63" s="309" t="s">
        <v>735</v>
      </c>
      <c r="H63" s="274">
        <f>H61+H53+H46+H30</f>
        <v>715530</v>
      </c>
      <c r="I63" s="691">
        <v>673633</v>
      </c>
      <c r="J63" s="275"/>
    </row>
    <row r="64" spans="1:10" ht="12.75" customHeight="1" thickBot="1">
      <c r="B64" s="305"/>
      <c r="D64" s="269"/>
      <c r="E64" s="305"/>
      <c r="F64" s="306"/>
      <c r="H64" s="269"/>
    </row>
    <row r="65" spans="2:10" ht="12.75" customHeight="1" thickBot="1">
      <c r="B65" s="305"/>
      <c r="D65" s="310"/>
      <c r="E65" s="311"/>
      <c r="F65" s="308"/>
      <c r="G65" s="309" t="s">
        <v>736</v>
      </c>
      <c r="H65" s="274">
        <f>ROUND(H63,0)</f>
        <v>715530</v>
      </c>
      <c r="I65" s="692">
        <f>+I63-H63</f>
        <v>-41897</v>
      </c>
      <c r="J65" s="275"/>
    </row>
    <row r="66" spans="2:10" ht="12.75" customHeight="1">
      <c r="B66" s="1396" t="s">
        <v>1026</v>
      </c>
      <c r="C66" s="1397"/>
      <c r="D66" s="1398"/>
      <c r="E66" s="305"/>
      <c r="F66" s="306"/>
      <c r="H66" s="269"/>
    </row>
    <row r="67" spans="2:10" ht="12.75" customHeight="1" thickBot="1">
      <c r="B67" s="1402" t="s">
        <v>693</v>
      </c>
      <c r="C67" s="1403"/>
      <c r="D67" s="1404"/>
      <c r="E67" s="312"/>
      <c r="F67" s="313" t="s">
        <v>684</v>
      </c>
      <c r="G67" s="1405">
        <f>+C4</f>
        <v>46056</v>
      </c>
      <c r="H67" s="1406"/>
    </row>
    <row r="68" spans="2:10" ht="12.75" customHeight="1"/>
    <row r="69" spans="2:10" ht="12.75" customHeight="1" thickBot="1"/>
    <row r="70" spans="2:10" ht="12.75" customHeight="1">
      <c r="B70" s="1370" t="str">
        <f>$C$1</f>
        <v xml:space="preserve">DEPARTAMENTO DEL HUILA </v>
      </c>
      <c r="C70" s="1371"/>
      <c r="D70" s="1372" t="s">
        <v>701</v>
      </c>
      <c r="E70" s="1373"/>
      <c r="F70" s="1373"/>
      <c r="G70" s="1373"/>
      <c r="H70" s="1374"/>
      <c r="J70" s="243"/>
    </row>
    <row r="71" spans="2:10" ht="12.75" customHeight="1">
      <c r="B71" s="1375" t="str">
        <f>$C$3</f>
        <v xml:space="preserve"> POLIDEPORTIVO VEREDA EL CARMEN</v>
      </c>
      <c r="C71" s="1377"/>
      <c r="D71" s="1375"/>
      <c r="E71" s="1376"/>
      <c r="F71" s="1376"/>
      <c r="G71" s="1376"/>
      <c r="H71" s="1377"/>
      <c r="J71" s="243"/>
    </row>
    <row r="72" spans="2:10" ht="12.75" customHeight="1">
      <c r="B72" s="1375"/>
      <c r="C72" s="1377"/>
      <c r="D72" s="1375"/>
      <c r="E72" s="1376"/>
      <c r="F72" s="1376"/>
      <c r="G72" s="1376"/>
      <c r="H72" s="1377"/>
      <c r="J72" s="243"/>
    </row>
    <row r="73" spans="2:10" ht="12.75" customHeight="1">
      <c r="B73" s="1381" t="str">
        <f>$B$1</f>
        <v>MUNICIPIO DE OPORAPA</v>
      </c>
      <c r="C73" s="1382"/>
      <c r="D73" s="1375"/>
      <c r="E73" s="1376"/>
      <c r="F73" s="1376"/>
      <c r="G73" s="1376"/>
      <c r="H73" s="1377"/>
      <c r="J73" s="243"/>
    </row>
    <row r="74" spans="2:10" ht="12.75" customHeight="1" thickBot="1">
      <c r="B74" s="1383" t="str">
        <f>$F$1</f>
        <v>FORMULARIO UNICO</v>
      </c>
      <c r="C74" s="1384"/>
      <c r="D74" s="1378"/>
      <c r="E74" s="1379"/>
      <c r="F74" s="1379"/>
      <c r="G74" s="1379"/>
      <c r="H74" s="1380"/>
      <c r="J74" s="243"/>
    </row>
    <row r="75" spans="2:10" ht="12.75" customHeight="1" thickBot="1">
      <c r="B75" s="244"/>
      <c r="C75" s="245"/>
      <c r="D75" s="243"/>
      <c r="E75" s="243"/>
      <c r="F75" s="243"/>
      <c r="G75" s="243"/>
      <c r="H75" s="243"/>
      <c r="J75" s="243"/>
    </row>
    <row r="76" spans="2:10" ht="12.75" customHeight="1" thickBot="1">
      <c r="B76" s="246" t="s">
        <v>698</v>
      </c>
      <c r="C76" s="1385" t="str">
        <f>$C$5</f>
        <v>ALCALDIA DE OPORAPA</v>
      </c>
      <c r="D76" s="1386"/>
      <c r="E76" s="1386"/>
      <c r="F76" s="1386"/>
      <c r="G76" s="1386"/>
      <c r="H76" s="1387"/>
    </row>
    <row r="77" spans="2:10" ht="12.75" customHeight="1" thickBot="1">
      <c r="B77" s="1388" t="s">
        <v>702</v>
      </c>
      <c r="C77" s="1389"/>
      <c r="D77" s="1390"/>
      <c r="E77" s="247" t="s">
        <v>703</v>
      </c>
      <c r="F77" s="248" t="s">
        <v>715</v>
      </c>
      <c r="G77" s="249" t="s">
        <v>704</v>
      </c>
      <c r="H77" s="250" t="s">
        <v>605</v>
      </c>
      <c r="J77" s="251"/>
    </row>
    <row r="78" spans="2:10" ht="12.75" customHeight="1" thickBot="1">
      <c r="B78" s="1391" t="str">
        <f>+$B$2</f>
        <v>PRESUPUESTO DE OBRA</v>
      </c>
      <c r="C78" s="1392"/>
      <c r="D78" s="1393"/>
      <c r="E78" s="252" t="s">
        <v>705</v>
      </c>
      <c r="F78" s="1394" t="s">
        <v>737</v>
      </c>
      <c r="G78" s="1394"/>
      <c r="H78" s="1395"/>
      <c r="J78" s="251"/>
    </row>
    <row r="79" spans="2:10" ht="12.75" customHeight="1">
      <c r="B79" s="253"/>
      <c r="D79" s="253"/>
      <c r="E79" s="254"/>
      <c r="F79" s="254"/>
      <c r="G79" s="255"/>
    </row>
    <row r="80" spans="2:10" ht="12.75" customHeight="1" thickBot="1">
      <c r="B80" s="256" t="s">
        <v>707</v>
      </c>
      <c r="F80" s="257"/>
    </row>
    <row r="81" spans="1:10" ht="12.75" customHeight="1">
      <c r="B81" s="258" t="s">
        <v>320</v>
      </c>
      <c r="C81" s="259" t="s">
        <v>708</v>
      </c>
      <c r="D81" s="260" t="s">
        <v>709</v>
      </c>
      <c r="E81" s="260" t="s">
        <v>710</v>
      </c>
      <c r="F81" s="261" t="s">
        <v>711</v>
      </c>
      <c r="G81" s="262" t="s">
        <v>712</v>
      </c>
      <c r="H81" s="263"/>
    </row>
    <row r="82" spans="1:10" ht="12.75" customHeight="1">
      <c r="A82" s="242">
        <v>1006</v>
      </c>
      <c r="B82" s="264" t="s">
        <v>713</v>
      </c>
      <c r="C82" s="265"/>
      <c r="D82" s="266" t="s">
        <v>714</v>
      </c>
      <c r="E82" s="264">
        <f>ROUND(13102.8*8,0)</f>
        <v>104822</v>
      </c>
      <c r="F82" s="267">
        <v>6</v>
      </c>
      <c r="G82" s="268">
        <f>ROUND(IF(F82&gt;0,E82/F82,0),0)</f>
        <v>17470</v>
      </c>
      <c r="H82" s="269"/>
    </row>
    <row r="83" spans="1:10" ht="12.75" customHeight="1">
      <c r="B83" s="264">
        <v>0</v>
      </c>
      <c r="C83" s="265"/>
      <c r="D83" s="266" t="s">
        <v>715</v>
      </c>
      <c r="E83" s="264">
        <v>0</v>
      </c>
      <c r="F83" s="267"/>
      <c r="G83" s="268">
        <f t="shared" ref="G83:G88" si="2">IF(F83&gt;0,E83/F83,0)</f>
        <v>0</v>
      </c>
      <c r="H83" s="269"/>
    </row>
    <row r="84" spans="1:10" ht="12.75" customHeight="1">
      <c r="B84" s="264">
        <v>0</v>
      </c>
      <c r="C84" s="265"/>
      <c r="D84" s="266" t="s">
        <v>715</v>
      </c>
      <c r="E84" s="264">
        <v>0</v>
      </c>
      <c r="F84" s="267"/>
      <c r="G84" s="268">
        <f t="shared" si="2"/>
        <v>0</v>
      </c>
      <c r="H84" s="269"/>
    </row>
    <row r="85" spans="1:10" ht="12.75" customHeight="1">
      <c r="B85" s="264">
        <v>0</v>
      </c>
      <c r="C85" s="265"/>
      <c r="D85" s="266" t="s">
        <v>715</v>
      </c>
      <c r="E85" s="264">
        <v>0</v>
      </c>
      <c r="F85" s="267"/>
      <c r="G85" s="268">
        <f t="shared" si="2"/>
        <v>0</v>
      </c>
      <c r="H85" s="269"/>
    </row>
    <row r="86" spans="1:10" ht="12.75" customHeight="1">
      <c r="B86" s="264">
        <v>0</v>
      </c>
      <c r="C86" s="265"/>
      <c r="D86" s="266" t="s">
        <v>715</v>
      </c>
      <c r="E86" s="264">
        <v>0</v>
      </c>
      <c r="F86" s="267"/>
      <c r="G86" s="268">
        <f t="shared" si="2"/>
        <v>0</v>
      </c>
      <c r="H86" s="269"/>
    </row>
    <row r="87" spans="1:10" ht="12.75" customHeight="1">
      <c r="B87" s="264">
        <v>0</v>
      </c>
      <c r="C87" s="265"/>
      <c r="D87" s="266" t="s">
        <v>715</v>
      </c>
      <c r="E87" s="264">
        <v>0</v>
      </c>
      <c r="F87" s="267"/>
      <c r="G87" s="268">
        <f t="shared" si="2"/>
        <v>0</v>
      </c>
      <c r="H87" s="269"/>
    </row>
    <row r="88" spans="1:10" ht="12.75" customHeight="1">
      <c r="B88" s="264">
        <v>0</v>
      </c>
      <c r="C88" s="265"/>
      <c r="D88" s="266" t="s">
        <v>715</v>
      </c>
      <c r="E88" s="264">
        <v>0</v>
      </c>
      <c r="F88" s="267"/>
      <c r="G88" s="268">
        <f t="shared" si="2"/>
        <v>0</v>
      </c>
      <c r="H88" s="269"/>
    </row>
    <row r="89" spans="1:10" ht="12.75" customHeight="1" thickBot="1">
      <c r="B89" s="270" t="s">
        <v>716</v>
      </c>
      <c r="C89" s="271">
        <v>0.03</v>
      </c>
      <c r="D89" s="266" t="s">
        <v>202</v>
      </c>
      <c r="E89" s="264"/>
      <c r="F89" s="264"/>
      <c r="G89" s="268">
        <f>ROUND(C89*H120,0)</f>
        <v>2812</v>
      </c>
      <c r="H89" s="272"/>
    </row>
    <row r="90" spans="1:10" ht="12.75" customHeight="1" thickBot="1">
      <c r="F90" s="257"/>
      <c r="G90" s="273" t="s">
        <v>717</v>
      </c>
      <c r="H90" s="274">
        <f>SUM(G82:G89)</f>
        <v>20282</v>
      </c>
      <c r="J90" s="275"/>
    </row>
    <row r="91" spans="1:10" ht="12.75" customHeight="1" thickBot="1">
      <c r="B91" s="253" t="s">
        <v>718</v>
      </c>
      <c r="F91" s="257"/>
    </row>
    <row r="92" spans="1:10" ht="12.75" customHeight="1">
      <c r="B92" s="276" t="s">
        <v>320</v>
      </c>
      <c r="C92" s="277" t="s">
        <v>719</v>
      </c>
      <c r="D92" s="278" t="s">
        <v>246</v>
      </c>
      <c r="E92" s="260" t="s">
        <v>720</v>
      </c>
      <c r="F92" s="261" t="s">
        <v>247</v>
      </c>
      <c r="G92" s="262" t="s">
        <v>712</v>
      </c>
      <c r="H92" s="263"/>
    </row>
    <row r="93" spans="1:10" ht="12.75" customHeight="1">
      <c r="A93" s="242">
        <v>13</v>
      </c>
      <c r="B93" s="264" t="s">
        <v>721</v>
      </c>
      <c r="C93" s="267"/>
      <c r="D93" s="279" t="s">
        <v>722</v>
      </c>
      <c r="E93" s="279">
        <f>+'EST MERCADO'!H32</f>
        <v>36850</v>
      </c>
      <c r="F93" s="280">
        <f>280/50</f>
        <v>5.6</v>
      </c>
      <c r="G93" s="268">
        <f>ROUND(F93*E93,0)</f>
        <v>206360</v>
      </c>
      <c r="H93" s="269"/>
      <c r="I93" s="242">
        <f>5.6*50</f>
        <v>280</v>
      </c>
    </row>
    <row r="94" spans="1:10" ht="12.75" customHeight="1">
      <c r="A94" s="242">
        <v>14</v>
      </c>
      <c r="B94" s="264" t="s">
        <v>723</v>
      </c>
      <c r="C94" s="281"/>
      <c r="D94" s="279" t="s">
        <v>605</v>
      </c>
      <c r="E94" s="279">
        <f>+'EST MERCADO'!O11</f>
        <v>77350</v>
      </c>
      <c r="F94" s="280">
        <v>0.43</v>
      </c>
      <c r="G94" s="268">
        <f>ROUND(F94*E94,0)</f>
        <v>33261</v>
      </c>
      <c r="H94" s="269"/>
      <c r="I94" s="242">
        <f>+I93/1000</f>
        <v>0.28000000000000003</v>
      </c>
    </row>
    <row r="95" spans="1:10" ht="12.75" customHeight="1">
      <c r="A95" s="242">
        <v>15</v>
      </c>
      <c r="B95" s="264" t="s">
        <v>724</v>
      </c>
      <c r="C95" s="281"/>
      <c r="D95" s="279" t="s">
        <v>605</v>
      </c>
      <c r="E95" s="279">
        <f>+'EST MERCADO'!O14</f>
        <v>119000</v>
      </c>
      <c r="F95" s="280">
        <v>0.72</v>
      </c>
      <c r="G95" s="268">
        <f>ROUND(F95*E95,0)</f>
        <v>85680</v>
      </c>
      <c r="H95" s="269"/>
    </row>
    <row r="96" spans="1:10" ht="12.75" customHeight="1">
      <c r="A96" s="242">
        <v>16</v>
      </c>
      <c r="B96" s="264" t="s">
        <v>725</v>
      </c>
      <c r="C96" s="281"/>
      <c r="D96" s="279" t="s">
        <v>726</v>
      </c>
      <c r="E96" s="279">
        <v>90</v>
      </c>
      <c r="F96" s="280">
        <v>204</v>
      </c>
      <c r="G96" s="268">
        <f>ROUND(F96*E96,0)</f>
        <v>18360</v>
      </c>
      <c r="H96" s="269"/>
    </row>
    <row r="97" spans="1:10" ht="12.75" customHeight="1">
      <c r="B97" s="264">
        <v>0</v>
      </c>
      <c r="C97" s="281"/>
      <c r="D97" s="279">
        <v>0</v>
      </c>
      <c r="E97" s="279">
        <v>0</v>
      </c>
      <c r="F97" s="280"/>
      <c r="G97" s="268">
        <f t="shared" ref="G97:G105" si="3">F97*E97</f>
        <v>0</v>
      </c>
      <c r="H97" s="269"/>
    </row>
    <row r="98" spans="1:10" ht="12.75" customHeight="1">
      <c r="B98" s="264">
        <v>0</v>
      </c>
      <c r="C98" s="281"/>
      <c r="D98" s="279">
        <v>0</v>
      </c>
      <c r="E98" s="279">
        <v>0</v>
      </c>
      <c r="F98" s="280"/>
      <c r="G98" s="268">
        <f t="shared" si="3"/>
        <v>0</v>
      </c>
      <c r="H98" s="269"/>
    </row>
    <row r="99" spans="1:10" ht="12.75" customHeight="1">
      <c r="B99" s="264">
        <v>0</v>
      </c>
      <c r="C99" s="281"/>
      <c r="D99" s="279">
        <v>0</v>
      </c>
      <c r="E99" s="279">
        <v>0</v>
      </c>
      <c r="F99" s="280"/>
      <c r="G99" s="268">
        <f t="shared" si="3"/>
        <v>0</v>
      </c>
      <c r="H99" s="269"/>
    </row>
    <row r="100" spans="1:10" ht="12.75" customHeight="1">
      <c r="B100" s="264">
        <v>0</v>
      </c>
      <c r="C100" s="281"/>
      <c r="D100" s="279">
        <v>0</v>
      </c>
      <c r="E100" s="279">
        <v>0</v>
      </c>
      <c r="F100" s="280"/>
      <c r="G100" s="268">
        <f t="shared" si="3"/>
        <v>0</v>
      </c>
      <c r="H100" s="269"/>
    </row>
    <row r="101" spans="1:10" ht="12.75" customHeight="1">
      <c r="B101" s="264">
        <v>0</v>
      </c>
      <c r="C101" s="281"/>
      <c r="D101" s="279">
        <v>0</v>
      </c>
      <c r="E101" s="279">
        <v>0</v>
      </c>
      <c r="F101" s="280"/>
      <c r="G101" s="268">
        <f t="shared" si="3"/>
        <v>0</v>
      </c>
      <c r="H101" s="269"/>
    </row>
    <row r="102" spans="1:10" ht="12.75" customHeight="1">
      <c r="B102" s="264">
        <v>0</v>
      </c>
      <c r="C102" s="281"/>
      <c r="D102" s="279">
        <v>0</v>
      </c>
      <c r="E102" s="279">
        <v>0</v>
      </c>
      <c r="F102" s="280"/>
      <c r="G102" s="268">
        <f t="shared" si="3"/>
        <v>0</v>
      </c>
      <c r="H102" s="269"/>
    </row>
    <row r="103" spans="1:10" ht="12.75" customHeight="1">
      <c r="B103" s="264">
        <v>0</v>
      </c>
      <c r="C103" s="281"/>
      <c r="D103" s="279">
        <v>0</v>
      </c>
      <c r="E103" s="279">
        <v>0</v>
      </c>
      <c r="F103" s="280"/>
      <c r="G103" s="268">
        <f t="shared" si="3"/>
        <v>0</v>
      </c>
      <c r="H103" s="269"/>
    </row>
    <row r="104" spans="1:10" ht="12.75" customHeight="1">
      <c r="B104" s="264">
        <v>0</v>
      </c>
      <c r="C104" s="281"/>
      <c r="D104" s="279">
        <v>0</v>
      </c>
      <c r="E104" s="279">
        <v>0</v>
      </c>
      <c r="F104" s="280"/>
      <c r="G104" s="268">
        <f t="shared" si="3"/>
        <v>0</v>
      </c>
      <c r="H104" s="269"/>
    </row>
    <row r="105" spans="1:10" ht="12.75" customHeight="1" thickBot="1">
      <c r="B105" s="264">
        <v>0</v>
      </c>
      <c r="C105" s="281"/>
      <c r="D105" s="279">
        <v>0</v>
      </c>
      <c r="E105" s="279">
        <v>0</v>
      </c>
      <c r="F105" s="280"/>
      <c r="G105" s="268">
        <f t="shared" si="3"/>
        <v>0</v>
      </c>
      <c r="H105" s="272"/>
    </row>
    <row r="106" spans="1:10" ht="12.75" customHeight="1" thickBot="1">
      <c r="F106" s="257"/>
      <c r="G106" s="273" t="s">
        <v>717</v>
      </c>
      <c r="H106" s="274">
        <f>SUM(G93:G105)</f>
        <v>343661</v>
      </c>
      <c r="J106" s="275"/>
    </row>
    <row r="107" spans="1:10" ht="12.75" customHeight="1" thickBot="1">
      <c r="B107" s="253" t="s">
        <v>727</v>
      </c>
      <c r="F107" s="257"/>
    </row>
    <row r="108" spans="1:10" ht="12.75" customHeight="1">
      <c r="B108" s="282" t="s">
        <v>728</v>
      </c>
      <c r="C108" s="259" t="s">
        <v>729</v>
      </c>
      <c r="D108" s="260" t="s">
        <v>730</v>
      </c>
      <c r="E108" s="260" t="s">
        <v>741</v>
      </c>
      <c r="F108" s="261" t="s">
        <v>1275</v>
      </c>
      <c r="G108" s="262" t="s">
        <v>712</v>
      </c>
      <c r="H108" s="283"/>
    </row>
    <row r="109" spans="1:10" ht="12.75" customHeight="1">
      <c r="A109" s="242">
        <v>18</v>
      </c>
      <c r="B109" s="264" t="s">
        <v>1084</v>
      </c>
      <c r="C109" s="693">
        <v>0.28000000000000003</v>
      </c>
      <c r="D109" s="284"/>
      <c r="E109" s="694">
        <v>0</v>
      </c>
      <c r="F109" s="267">
        <v>120000</v>
      </c>
      <c r="G109" s="268">
        <f>+ROUND(C109*F109,0)</f>
        <v>33600</v>
      </c>
      <c r="H109" s="285"/>
    </row>
    <row r="110" spans="1:10" ht="12.75" customHeight="1">
      <c r="B110" s="264" t="s">
        <v>1299</v>
      </c>
      <c r="C110" s="284">
        <v>0.43</v>
      </c>
      <c r="D110" s="267">
        <v>55</v>
      </c>
      <c r="E110" s="694">
        <v>1800</v>
      </c>
      <c r="F110" s="267">
        <v>0</v>
      </c>
      <c r="G110" s="268">
        <f>+ROUND(C110*D110*E110,0)</f>
        <v>42570</v>
      </c>
      <c r="H110" s="285"/>
    </row>
    <row r="111" spans="1:10" ht="12.75" customHeight="1">
      <c r="B111" s="264" t="s">
        <v>1301</v>
      </c>
      <c r="C111" s="284">
        <v>0.72</v>
      </c>
      <c r="D111" s="267">
        <v>55</v>
      </c>
      <c r="E111" s="694">
        <v>1800</v>
      </c>
      <c r="F111" s="267">
        <v>0</v>
      </c>
      <c r="G111" s="268">
        <f>+ROUND(C111*D111*E111,0)</f>
        <v>71280</v>
      </c>
      <c r="H111" s="285"/>
    </row>
    <row r="112" spans="1:10" ht="12.75" customHeight="1" thickBot="1">
      <c r="B112" s="264">
        <v>0</v>
      </c>
      <c r="C112" s="284"/>
      <c r="D112" s="267"/>
      <c r="E112" s="267" t="s">
        <v>732</v>
      </c>
      <c r="F112" s="267"/>
      <c r="G112" s="268" t="s">
        <v>732</v>
      </c>
      <c r="H112" s="285"/>
    </row>
    <row r="113" spans="1:10" ht="12.75" customHeight="1" thickBot="1">
      <c r="F113" s="257"/>
      <c r="G113" s="273" t="s">
        <v>717</v>
      </c>
      <c r="H113" s="274">
        <f>SUM(G109:G112)</f>
        <v>147450</v>
      </c>
      <c r="J113" s="275"/>
    </row>
    <row r="114" spans="1:10" ht="12.75" customHeight="1" thickBot="1">
      <c r="B114" s="253" t="s">
        <v>733</v>
      </c>
      <c r="F114" s="257"/>
    </row>
    <row r="115" spans="1:10" ht="12.75" customHeight="1">
      <c r="B115" s="286" t="s">
        <v>334</v>
      </c>
      <c r="C115" s="260" t="s">
        <v>335</v>
      </c>
      <c r="D115" s="260" t="s">
        <v>336</v>
      </c>
      <c r="E115" s="287" t="s">
        <v>337</v>
      </c>
      <c r="F115" s="288" t="s">
        <v>711</v>
      </c>
      <c r="G115" s="289" t="s">
        <v>712</v>
      </c>
      <c r="H115" s="263"/>
    </row>
    <row r="116" spans="1:10" ht="12.75" customHeight="1">
      <c r="A116" s="242">
        <v>2009</v>
      </c>
      <c r="B116" s="290" t="str">
        <f>+'Mano de obra - Cargos'!C105</f>
        <v>CUADRILLA TIPO IV - (1 Of + 3 Ay)</v>
      </c>
      <c r="C116" s="291">
        <f>+'Mano de obra - Cargos'!F112</f>
        <v>262635.74393464508</v>
      </c>
      <c r="D116" s="292">
        <v>1.85</v>
      </c>
      <c r="E116" s="293">
        <f>+'Mano de obra - Cargos'!J112</f>
        <v>468638.46666666667</v>
      </c>
      <c r="F116" s="294">
        <v>5</v>
      </c>
      <c r="G116" s="295">
        <f>ROUND(IF(F116&gt;0,E116/F116,0),0)</f>
        <v>93728</v>
      </c>
      <c r="H116" s="269"/>
    </row>
    <row r="117" spans="1:10" ht="12.75" customHeight="1">
      <c r="B117" s="264">
        <v>0</v>
      </c>
      <c r="C117" s="279">
        <v>0</v>
      </c>
      <c r="D117" s="297"/>
      <c r="E117" s="264">
        <v>0</v>
      </c>
      <c r="F117" s="298"/>
      <c r="G117" s="268">
        <v>0</v>
      </c>
      <c r="H117" s="269"/>
    </row>
    <row r="118" spans="1:10" ht="12.75" customHeight="1">
      <c r="B118" s="264">
        <v>0</v>
      </c>
      <c r="C118" s="279">
        <v>0</v>
      </c>
      <c r="D118" s="297"/>
      <c r="E118" s="264">
        <f>C118*D118</f>
        <v>0</v>
      </c>
      <c r="F118" s="298"/>
      <c r="G118" s="268">
        <f>IF(F118&gt;0,E118/F118,0)</f>
        <v>0</v>
      </c>
      <c r="H118" s="269"/>
    </row>
    <row r="119" spans="1:10" ht="12.75" customHeight="1" thickBot="1">
      <c r="B119" s="264">
        <v>0</v>
      </c>
      <c r="C119" s="279">
        <v>0</v>
      </c>
      <c r="D119" s="297"/>
      <c r="E119" s="264">
        <f>C119*D119</f>
        <v>0</v>
      </c>
      <c r="F119" s="298"/>
      <c r="G119" s="268">
        <f>IF(F119&gt;0,E119/F119,0)</f>
        <v>0</v>
      </c>
      <c r="H119" s="272"/>
    </row>
    <row r="120" spans="1:10" ht="12.75" customHeight="1" thickBot="1">
      <c r="B120" s="299" t="s">
        <v>734</v>
      </c>
      <c r="C120" s="300"/>
      <c r="D120" s="263"/>
      <c r="E120" s="301"/>
      <c r="F120" s="302"/>
      <c r="G120" s="303" t="s">
        <v>717</v>
      </c>
      <c r="H120" s="274">
        <f>SUM(G116:G119)</f>
        <v>93728</v>
      </c>
      <c r="J120" s="275"/>
    </row>
    <row r="121" spans="1:10" ht="12.75" customHeight="1" thickBot="1">
      <c r="B121" s="304"/>
      <c r="D121" s="269"/>
      <c r="E121" s="305"/>
      <c r="F121" s="306"/>
      <c r="G121" s="255"/>
      <c r="H121" s="269"/>
    </row>
    <row r="122" spans="1:10" ht="12.75" customHeight="1" thickBot="1">
      <c r="B122" s="305"/>
      <c r="D122" s="269"/>
      <c r="E122" s="307"/>
      <c r="F122" s="308"/>
      <c r="G122" s="309" t="s">
        <v>735</v>
      </c>
      <c r="H122" s="274">
        <f>H120+H113+H106+H90</f>
        <v>605121</v>
      </c>
      <c r="J122" s="275"/>
    </row>
    <row r="123" spans="1:10" ht="12.75" customHeight="1" thickBot="1">
      <c r="B123" s="305"/>
      <c r="D123" s="269"/>
      <c r="E123" s="305"/>
      <c r="F123" s="306"/>
      <c r="H123" s="269"/>
    </row>
    <row r="124" spans="1:10" ht="12.75" customHeight="1" thickBot="1">
      <c r="B124" s="1396" t="str">
        <f>+B66</f>
        <v xml:space="preserve"> ALEJANDRO PARRA COLLAZOS</v>
      </c>
      <c r="C124" s="1397"/>
      <c r="D124" s="1398"/>
      <c r="E124" s="311"/>
      <c r="F124" s="308"/>
      <c r="G124" s="309" t="s">
        <v>736</v>
      </c>
      <c r="H124" s="274">
        <f>ROUND(H122,0)</f>
        <v>605121</v>
      </c>
      <c r="I124" s="691">
        <v>608051</v>
      </c>
      <c r="J124" s="275"/>
    </row>
    <row r="125" spans="1:10" ht="12.75" customHeight="1">
      <c r="B125" s="1396" t="str">
        <f>+B67</f>
        <v>Secretario de Planeación</v>
      </c>
      <c r="C125" s="1397"/>
      <c r="D125" s="1398"/>
      <c r="E125" s="305"/>
      <c r="F125" s="306"/>
      <c r="H125" s="269"/>
    </row>
    <row r="126" spans="1:10" ht="12.75" customHeight="1" thickBot="1">
      <c r="B126" s="1402"/>
      <c r="C126" s="1403"/>
      <c r="D126" s="1404"/>
      <c r="E126" s="312"/>
      <c r="F126" s="313" t="s">
        <v>684</v>
      </c>
      <c r="G126" s="1405">
        <f>$C$4</f>
        <v>46056</v>
      </c>
      <c r="H126" s="1406"/>
    </row>
    <row r="127" spans="1:10" ht="12.75" customHeight="1"/>
    <row r="128" spans="1:10" ht="12.75" customHeight="1" thickBot="1"/>
    <row r="129" spans="1:10" ht="12.75" customHeight="1">
      <c r="B129" s="1370" t="str">
        <f>$C$1</f>
        <v xml:space="preserve">DEPARTAMENTO DEL HUILA </v>
      </c>
      <c r="C129" s="1371"/>
      <c r="D129" s="1372" t="s">
        <v>701</v>
      </c>
      <c r="E129" s="1373"/>
      <c r="F129" s="1373"/>
      <c r="G129" s="1373"/>
      <c r="H129" s="1374"/>
      <c r="J129" s="243"/>
    </row>
    <row r="130" spans="1:10" ht="12.75" customHeight="1">
      <c r="B130" s="1375" t="str">
        <f>$C$3</f>
        <v xml:space="preserve"> POLIDEPORTIVO VEREDA EL CARMEN</v>
      </c>
      <c r="C130" s="1377"/>
      <c r="D130" s="1375"/>
      <c r="E130" s="1376"/>
      <c r="F130" s="1376"/>
      <c r="G130" s="1376"/>
      <c r="H130" s="1377"/>
      <c r="J130" s="243"/>
    </row>
    <row r="131" spans="1:10" ht="12.75" customHeight="1">
      <c r="B131" s="1375"/>
      <c r="C131" s="1377"/>
      <c r="D131" s="1375"/>
      <c r="E131" s="1376"/>
      <c r="F131" s="1376"/>
      <c r="G131" s="1376"/>
      <c r="H131" s="1377"/>
      <c r="J131" s="243"/>
    </row>
    <row r="132" spans="1:10" ht="12.75" customHeight="1">
      <c r="B132" s="1381" t="str">
        <f>$B$1</f>
        <v>MUNICIPIO DE OPORAPA</v>
      </c>
      <c r="C132" s="1382"/>
      <c r="D132" s="1375"/>
      <c r="E132" s="1376"/>
      <c r="F132" s="1376"/>
      <c r="G132" s="1376"/>
      <c r="H132" s="1377"/>
      <c r="J132" s="243"/>
    </row>
    <row r="133" spans="1:10" ht="12.75" customHeight="1" thickBot="1">
      <c r="B133" s="1383" t="str">
        <f>$F$1</f>
        <v>FORMULARIO UNICO</v>
      </c>
      <c r="C133" s="1384"/>
      <c r="D133" s="1378"/>
      <c r="E133" s="1379"/>
      <c r="F133" s="1379"/>
      <c r="G133" s="1379"/>
      <c r="H133" s="1380"/>
      <c r="J133" s="243"/>
    </row>
    <row r="134" spans="1:10" ht="12.75" customHeight="1" thickBot="1">
      <c r="B134" s="244"/>
      <c r="C134" s="245"/>
      <c r="D134" s="243"/>
      <c r="E134" s="243"/>
      <c r="F134" s="243"/>
      <c r="G134" s="243"/>
      <c r="H134" s="243"/>
      <c r="J134" s="243"/>
    </row>
    <row r="135" spans="1:10" ht="12.75" customHeight="1" thickBot="1">
      <c r="B135" s="246" t="s">
        <v>698</v>
      </c>
      <c r="C135" s="1385" t="str">
        <f>$C$5</f>
        <v>ALCALDIA DE OPORAPA</v>
      </c>
      <c r="D135" s="1386"/>
      <c r="E135" s="1386"/>
      <c r="F135" s="1386"/>
      <c r="G135" s="1386"/>
      <c r="H135" s="1387"/>
    </row>
    <row r="136" spans="1:10" ht="12.75" customHeight="1" thickBot="1">
      <c r="B136" s="1388" t="s">
        <v>702</v>
      </c>
      <c r="C136" s="1389"/>
      <c r="D136" s="1390"/>
      <c r="E136" s="247" t="s">
        <v>703</v>
      </c>
      <c r="F136" s="248" t="s">
        <v>715</v>
      </c>
      <c r="G136" s="249" t="s">
        <v>704</v>
      </c>
      <c r="H136" s="250" t="s">
        <v>605</v>
      </c>
      <c r="J136" s="251"/>
    </row>
    <row r="137" spans="1:10" ht="12.75" customHeight="1" thickBot="1">
      <c r="B137" s="1391" t="str">
        <f>+$B$2</f>
        <v>PRESUPUESTO DE OBRA</v>
      </c>
      <c r="C137" s="1392"/>
      <c r="D137" s="1393"/>
      <c r="E137" s="252" t="s">
        <v>705</v>
      </c>
      <c r="F137" s="1394" t="s">
        <v>783</v>
      </c>
      <c r="G137" s="1394"/>
      <c r="H137" s="1395"/>
      <c r="J137" s="251"/>
    </row>
    <row r="138" spans="1:10" ht="12.75" customHeight="1">
      <c r="B138" s="253"/>
      <c r="D138" s="253"/>
      <c r="E138" s="254"/>
      <c r="F138" s="254"/>
      <c r="G138" s="255"/>
    </row>
    <row r="139" spans="1:10" ht="12.75" customHeight="1" thickBot="1">
      <c r="B139" s="256" t="s">
        <v>707</v>
      </c>
      <c r="F139" s="257"/>
    </row>
    <row r="140" spans="1:10" ht="12.75" customHeight="1">
      <c r="B140" s="258" t="s">
        <v>320</v>
      </c>
      <c r="C140" s="259" t="s">
        <v>708</v>
      </c>
      <c r="D140" s="260" t="s">
        <v>709</v>
      </c>
      <c r="E140" s="260" t="s">
        <v>710</v>
      </c>
      <c r="F140" s="261" t="s">
        <v>711</v>
      </c>
      <c r="G140" s="262" t="s">
        <v>712</v>
      </c>
      <c r="H140" s="263"/>
    </row>
    <row r="141" spans="1:10" ht="12.75" customHeight="1">
      <c r="A141" s="242">
        <v>1006</v>
      </c>
      <c r="B141" s="264" t="s">
        <v>713</v>
      </c>
      <c r="C141" s="265"/>
      <c r="D141" s="266" t="s">
        <v>714</v>
      </c>
      <c r="E141" s="264">
        <f>ROUND(13102.8*8,0)</f>
        <v>104822</v>
      </c>
      <c r="F141" s="267">
        <v>5</v>
      </c>
      <c r="G141" s="268">
        <f>ROUND(IF(F141&gt;0,E141/F141,0),0)</f>
        <v>20964</v>
      </c>
      <c r="H141" s="269"/>
    </row>
    <row r="142" spans="1:10" ht="12.75" customHeight="1">
      <c r="B142" s="264">
        <v>0</v>
      </c>
      <c r="C142" s="265"/>
      <c r="D142" s="266" t="s">
        <v>715</v>
      </c>
      <c r="E142" s="264">
        <v>0</v>
      </c>
      <c r="F142" s="267"/>
      <c r="G142" s="268">
        <f t="shared" ref="G142:G147" si="4">IF(F142&gt;0,E142/F142,0)</f>
        <v>0</v>
      </c>
      <c r="H142" s="269"/>
    </row>
    <row r="143" spans="1:10" ht="12.75" customHeight="1">
      <c r="B143" s="264">
        <v>0</v>
      </c>
      <c r="C143" s="265"/>
      <c r="D143" s="266" t="s">
        <v>715</v>
      </c>
      <c r="E143" s="264">
        <v>0</v>
      </c>
      <c r="F143" s="267"/>
      <c r="G143" s="268">
        <f t="shared" si="4"/>
        <v>0</v>
      </c>
      <c r="H143" s="269"/>
    </row>
    <row r="144" spans="1:10" ht="12.75" customHeight="1">
      <c r="B144" s="264">
        <v>0</v>
      </c>
      <c r="C144" s="265"/>
      <c r="D144" s="266" t="s">
        <v>715</v>
      </c>
      <c r="E144" s="264">
        <v>0</v>
      </c>
      <c r="F144" s="267"/>
      <c r="G144" s="268">
        <f t="shared" si="4"/>
        <v>0</v>
      </c>
      <c r="H144" s="269"/>
    </row>
    <row r="145" spans="1:10" ht="12.75" customHeight="1">
      <c r="B145" s="264">
        <v>0</v>
      </c>
      <c r="C145" s="265"/>
      <c r="D145" s="266" t="s">
        <v>715</v>
      </c>
      <c r="E145" s="264">
        <v>0</v>
      </c>
      <c r="F145" s="267"/>
      <c r="G145" s="268">
        <f t="shared" si="4"/>
        <v>0</v>
      </c>
      <c r="H145" s="269"/>
    </row>
    <row r="146" spans="1:10" ht="12.75" customHeight="1">
      <c r="B146" s="264">
        <v>0</v>
      </c>
      <c r="C146" s="265"/>
      <c r="D146" s="266" t="s">
        <v>715</v>
      </c>
      <c r="E146" s="264">
        <v>0</v>
      </c>
      <c r="F146" s="267"/>
      <c r="G146" s="268">
        <f t="shared" si="4"/>
        <v>0</v>
      </c>
      <c r="H146" s="269"/>
    </row>
    <row r="147" spans="1:10" ht="12.75" customHeight="1">
      <c r="B147" s="264">
        <v>0</v>
      </c>
      <c r="C147" s="265"/>
      <c r="D147" s="266" t="s">
        <v>715</v>
      </c>
      <c r="E147" s="264">
        <v>0</v>
      </c>
      <c r="F147" s="267"/>
      <c r="G147" s="268">
        <f t="shared" si="4"/>
        <v>0</v>
      </c>
      <c r="H147" s="269"/>
    </row>
    <row r="148" spans="1:10" ht="12.75" customHeight="1" thickBot="1">
      <c r="B148" s="270" t="s">
        <v>716</v>
      </c>
      <c r="C148" s="271">
        <v>0.03</v>
      </c>
      <c r="D148" s="266" t="s">
        <v>202</v>
      </c>
      <c r="E148" s="264"/>
      <c r="F148" s="264"/>
      <c r="G148" s="268">
        <f>ROUND(C148*H179,0)</f>
        <v>2812</v>
      </c>
      <c r="H148" s="272"/>
    </row>
    <row r="149" spans="1:10" ht="12.75" customHeight="1" thickBot="1">
      <c r="F149" s="257"/>
      <c r="G149" s="273" t="s">
        <v>717</v>
      </c>
      <c r="H149" s="274">
        <f>SUM(G141:G148)</f>
        <v>23776</v>
      </c>
      <c r="J149" s="275"/>
    </row>
    <row r="150" spans="1:10" ht="12.75" customHeight="1" thickBot="1">
      <c r="B150" s="253" t="s">
        <v>718</v>
      </c>
      <c r="F150" s="257"/>
    </row>
    <row r="151" spans="1:10" ht="12.75" customHeight="1">
      <c r="B151" s="276" t="s">
        <v>320</v>
      </c>
      <c r="C151" s="277" t="s">
        <v>719</v>
      </c>
      <c r="D151" s="278" t="s">
        <v>246</v>
      </c>
      <c r="E151" s="260" t="s">
        <v>720</v>
      </c>
      <c r="F151" s="261" t="s">
        <v>247</v>
      </c>
      <c r="G151" s="262" t="s">
        <v>712</v>
      </c>
      <c r="H151" s="263"/>
    </row>
    <row r="152" spans="1:10" ht="12.75" customHeight="1">
      <c r="A152" s="242">
        <v>13</v>
      </c>
      <c r="B152" s="264" t="s">
        <v>721</v>
      </c>
      <c r="C152" s="267"/>
      <c r="D152" s="279" t="s">
        <v>722</v>
      </c>
      <c r="E152" s="279">
        <f>+'EST MERCADO'!H32</f>
        <v>36850</v>
      </c>
      <c r="F152" s="280">
        <v>6</v>
      </c>
      <c r="G152" s="268">
        <f>ROUND(F152*E152,0)</f>
        <v>221100</v>
      </c>
      <c r="H152" s="269"/>
      <c r="I152" s="242">
        <f>6*50</f>
        <v>300</v>
      </c>
      <c r="J152" s="242">
        <f>+I152/1000</f>
        <v>0.3</v>
      </c>
    </row>
    <row r="153" spans="1:10" ht="12.75" customHeight="1">
      <c r="A153" s="242">
        <v>14</v>
      </c>
      <c r="B153" s="264" t="s">
        <v>723</v>
      </c>
      <c r="C153" s="281"/>
      <c r="D153" s="279" t="s">
        <v>605</v>
      </c>
      <c r="E153" s="279">
        <f>+'EST MERCADO'!O11</f>
        <v>77350</v>
      </c>
      <c r="F153" s="280">
        <v>0.72</v>
      </c>
      <c r="G153" s="268">
        <f>ROUND(F153*E153,0)</f>
        <v>55692</v>
      </c>
      <c r="H153" s="269"/>
    </row>
    <row r="154" spans="1:10" ht="12.75" customHeight="1">
      <c r="A154" s="242">
        <v>15</v>
      </c>
      <c r="B154" s="264" t="s">
        <v>724</v>
      </c>
      <c r="C154" s="281"/>
      <c r="D154" s="279" t="s">
        <v>605</v>
      </c>
      <c r="E154" s="279">
        <f>+'EST MERCADO'!O14</f>
        <v>119000</v>
      </c>
      <c r="F154" s="280">
        <v>0.72</v>
      </c>
      <c r="G154" s="268">
        <f>ROUND(F154*E154,0)</f>
        <v>85680</v>
      </c>
      <c r="H154" s="269"/>
    </row>
    <row r="155" spans="1:10" ht="12.75" customHeight="1">
      <c r="A155" s="242">
        <v>16</v>
      </c>
      <c r="B155" s="264" t="s">
        <v>725</v>
      </c>
      <c r="C155" s="281"/>
      <c r="D155" s="279" t="s">
        <v>726</v>
      </c>
      <c r="E155" s="279">
        <v>90</v>
      </c>
      <c r="F155" s="280">
        <v>158</v>
      </c>
      <c r="G155" s="268">
        <f>ROUND(F155*E155,0)</f>
        <v>14220</v>
      </c>
      <c r="H155" s="269"/>
    </row>
    <row r="156" spans="1:10" ht="12.75" customHeight="1">
      <c r="B156" s="264">
        <v>0</v>
      </c>
      <c r="C156" s="281"/>
      <c r="D156" s="279">
        <v>0</v>
      </c>
      <c r="E156" s="279">
        <v>0</v>
      </c>
      <c r="F156" s="280"/>
      <c r="G156" s="268">
        <f t="shared" ref="G156:G164" si="5">F156*E156</f>
        <v>0</v>
      </c>
      <c r="H156" s="269"/>
    </row>
    <row r="157" spans="1:10" ht="12.75" customHeight="1">
      <c r="B157" s="264">
        <v>0</v>
      </c>
      <c r="C157" s="281"/>
      <c r="D157" s="279">
        <v>0</v>
      </c>
      <c r="E157" s="279">
        <v>0</v>
      </c>
      <c r="F157" s="280"/>
      <c r="G157" s="268">
        <f t="shared" si="5"/>
        <v>0</v>
      </c>
      <c r="H157" s="269"/>
    </row>
    <row r="158" spans="1:10" ht="12.75" customHeight="1">
      <c r="B158" s="264">
        <v>0</v>
      </c>
      <c r="C158" s="281"/>
      <c r="D158" s="279">
        <v>0</v>
      </c>
      <c r="E158" s="279">
        <v>0</v>
      </c>
      <c r="F158" s="280"/>
      <c r="G158" s="268">
        <f t="shared" si="5"/>
        <v>0</v>
      </c>
      <c r="H158" s="269"/>
    </row>
    <row r="159" spans="1:10" ht="12.75" customHeight="1">
      <c r="B159" s="264">
        <v>0</v>
      </c>
      <c r="C159" s="281"/>
      <c r="D159" s="279">
        <v>0</v>
      </c>
      <c r="E159" s="279">
        <v>0</v>
      </c>
      <c r="F159" s="280"/>
      <c r="G159" s="268">
        <f t="shared" si="5"/>
        <v>0</v>
      </c>
      <c r="H159" s="269"/>
    </row>
    <row r="160" spans="1:10" ht="12.75" customHeight="1">
      <c r="B160" s="264">
        <v>0</v>
      </c>
      <c r="C160" s="281"/>
      <c r="D160" s="279">
        <v>0</v>
      </c>
      <c r="E160" s="279">
        <v>0</v>
      </c>
      <c r="F160" s="280"/>
      <c r="G160" s="268">
        <f t="shared" si="5"/>
        <v>0</v>
      </c>
      <c r="H160" s="269"/>
    </row>
    <row r="161" spans="1:10" ht="12.75" customHeight="1">
      <c r="B161" s="264">
        <v>0</v>
      </c>
      <c r="C161" s="281"/>
      <c r="D161" s="279">
        <v>0</v>
      </c>
      <c r="E161" s="279">
        <v>0</v>
      </c>
      <c r="F161" s="280"/>
      <c r="G161" s="268">
        <f t="shared" si="5"/>
        <v>0</v>
      </c>
      <c r="H161" s="269"/>
    </row>
    <row r="162" spans="1:10" ht="12.75" customHeight="1">
      <c r="B162" s="264">
        <v>0</v>
      </c>
      <c r="C162" s="281"/>
      <c r="D162" s="279">
        <v>0</v>
      </c>
      <c r="E162" s="279">
        <v>0</v>
      </c>
      <c r="F162" s="280"/>
      <c r="G162" s="268">
        <f t="shared" si="5"/>
        <v>0</v>
      </c>
      <c r="H162" s="269"/>
    </row>
    <row r="163" spans="1:10" ht="12.75" customHeight="1">
      <c r="B163" s="264">
        <v>0</v>
      </c>
      <c r="C163" s="281"/>
      <c r="D163" s="279">
        <v>0</v>
      </c>
      <c r="E163" s="279">
        <v>0</v>
      </c>
      <c r="F163" s="280"/>
      <c r="G163" s="268">
        <f t="shared" si="5"/>
        <v>0</v>
      </c>
      <c r="H163" s="269"/>
    </row>
    <row r="164" spans="1:10" ht="12.75" customHeight="1" thickBot="1">
      <c r="B164" s="264">
        <v>0</v>
      </c>
      <c r="C164" s="281"/>
      <c r="D164" s="279">
        <v>0</v>
      </c>
      <c r="E164" s="279">
        <v>0</v>
      </c>
      <c r="F164" s="280"/>
      <c r="G164" s="268">
        <f t="shared" si="5"/>
        <v>0</v>
      </c>
      <c r="H164" s="272"/>
    </row>
    <row r="165" spans="1:10" ht="12.75" customHeight="1" thickBot="1">
      <c r="F165" s="257"/>
      <c r="G165" s="273" t="s">
        <v>717</v>
      </c>
      <c r="H165" s="274">
        <f>SUM(G152:G164)</f>
        <v>376692</v>
      </c>
      <c r="J165" s="275"/>
    </row>
    <row r="166" spans="1:10" ht="12.75" customHeight="1" thickBot="1">
      <c r="B166" s="253" t="s">
        <v>727</v>
      </c>
      <c r="F166" s="257"/>
    </row>
    <row r="167" spans="1:10" ht="12.75" customHeight="1">
      <c r="B167" s="282" t="s">
        <v>728</v>
      </c>
      <c r="C167" s="259" t="s">
        <v>729</v>
      </c>
      <c r="D167" s="260" t="s">
        <v>730</v>
      </c>
      <c r="E167" s="260" t="s">
        <v>741</v>
      </c>
      <c r="F167" s="261" t="s">
        <v>731</v>
      </c>
      <c r="G167" s="262" t="s">
        <v>712</v>
      </c>
      <c r="H167" s="283"/>
    </row>
    <row r="168" spans="1:10" ht="12.75" customHeight="1">
      <c r="A168" s="242">
        <v>18</v>
      </c>
      <c r="B168" s="264" t="s">
        <v>1084</v>
      </c>
      <c r="C168" s="693">
        <v>0.3</v>
      </c>
      <c r="D168" s="284"/>
      <c r="E168" s="694">
        <v>0</v>
      </c>
      <c r="F168" s="267">
        <v>120000</v>
      </c>
      <c r="G168" s="268">
        <f>+ROUND(C168*F168,0)</f>
        <v>36000</v>
      </c>
      <c r="H168" s="285"/>
    </row>
    <row r="169" spans="1:10" ht="12.75" customHeight="1">
      <c r="B169" s="264" t="s">
        <v>1299</v>
      </c>
      <c r="C169" s="284">
        <v>0.72</v>
      </c>
      <c r="D169" s="267">
        <v>55</v>
      </c>
      <c r="E169" s="694">
        <v>1800</v>
      </c>
      <c r="F169" s="267">
        <v>0</v>
      </c>
      <c r="G169" s="268">
        <f>+ROUND(C169*D169*E169,0)</f>
        <v>71280</v>
      </c>
      <c r="H169" s="285"/>
    </row>
    <row r="170" spans="1:10" ht="12.75" customHeight="1">
      <c r="B170" s="264" t="s">
        <v>1300</v>
      </c>
      <c r="C170" s="284">
        <v>0.72</v>
      </c>
      <c r="D170" s="267">
        <v>55</v>
      </c>
      <c r="E170" s="694">
        <v>1800</v>
      </c>
      <c r="F170" s="267">
        <v>0</v>
      </c>
      <c r="G170" s="268">
        <f>+ROUND(C170*D170*E170,0)</f>
        <v>71280</v>
      </c>
      <c r="H170" s="285"/>
    </row>
    <row r="171" spans="1:10" ht="12.75" customHeight="1" thickBot="1">
      <c r="B171" s="264">
        <v>0</v>
      </c>
      <c r="C171" s="284"/>
      <c r="D171" s="267"/>
      <c r="E171" s="267" t="s">
        <v>732</v>
      </c>
      <c r="F171" s="267"/>
      <c r="G171" s="268" t="s">
        <v>732</v>
      </c>
      <c r="H171" s="285"/>
    </row>
    <row r="172" spans="1:10" ht="12.75" customHeight="1" thickBot="1">
      <c r="F172" s="257"/>
      <c r="G172" s="273" t="s">
        <v>717</v>
      </c>
      <c r="H172" s="274">
        <f>SUM(G168:G171)</f>
        <v>178560</v>
      </c>
      <c r="J172" s="275"/>
    </row>
    <row r="173" spans="1:10" ht="12.75" customHeight="1" thickBot="1">
      <c r="B173" s="253" t="s">
        <v>733</v>
      </c>
      <c r="F173" s="257"/>
    </row>
    <row r="174" spans="1:10" ht="12.75" customHeight="1">
      <c r="B174" s="286" t="s">
        <v>334</v>
      </c>
      <c r="C174" s="260" t="s">
        <v>335</v>
      </c>
      <c r="D174" s="260" t="s">
        <v>336</v>
      </c>
      <c r="E174" s="287" t="s">
        <v>337</v>
      </c>
      <c r="F174" s="288" t="s">
        <v>711</v>
      </c>
      <c r="G174" s="289" t="s">
        <v>712</v>
      </c>
      <c r="H174" s="263"/>
    </row>
    <row r="175" spans="1:10" ht="12.75" customHeight="1">
      <c r="A175" s="242">
        <v>2009</v>
      </c>
      <c r="B175" s="290" t="str">
        <f>+'Mano de obra - Cargos'!C105</f>
        <v>CUADRILLA TIPO IV - (1 Of + 3 Ay)</v>
      </c>
      <c r="C175" s="291">
        <f>+'Mano de obra - Cargos'!F112</f>
        <v>262635.74393464508</v>
      </c>
      <c r="D175" s="292">
        <v>1.85</v>
      </c>
      <c r="E175" s="293">
        <f>+'Mano de obra - Cargos'!J112</f>
        <v>468638.46666666667</v>
      </c>
      <c r="F175" s="294">
        <v>5</v>
      </c>
      <c r="G175" s="295">
        <f>ROUND(IF(F175&gt;0,E175/F175,0),0)</f>
        <v>93728</v>
      </c>
      <c r="H175" s="269"/>
    </row>
    <row r="176" spans="1:10" ht="12.75" customHeight="1">
      <c r="B176" s="264">
        <v>0</v>
      </c>
      <c r="C176" s="279">
        <v>0</v>
      </c>
      <c r="D176" s="297"/>
      <c r="E176" s="264">
        <v>0</v>
      </c>
      <c r="F176" s="298"/>
      <c r="G176" s="268">
        <v>0</v>
      </c>
      <c r="H176" s="269"/>
    </row>
    <row r="177" spans="2:10" ht="12.75" customHeight="1">
      <c r="B177" s="264">
        <v>0</v>
      </c>
      <c r="C177" s="279">
        <v>0</v>
      </c>
      <c r="D177" s="297"/>
      <c r="E177" s="264">
        <f>C177*D177</f>
        <v>0</v>
      </c>
      <c r="F177" s="298"/>
      <c r="G177" s="268">
        <f>IF(F177&gt;0,E177/F177,0)</f>
        <v>0</v>
      </c>
      <c r="H177" s="269"/>
    </row>
    <row r="178" spans="2:10" ht="12.75" customHeight="1" thickBot="1">
      <c r="B178" s="264">
        <v>0</v>
      </c>
      <c r="C178" s="279">
        <v>0</v>
      </c>
      <c r="D178" s="297"/>
      <c r="E178" s="264">
        <f>C178*D178</f>
        <v>0</v>
      </c>
      <c r="F178" s="298"/>
      <c r="G178" s="268">
        <f>IF(F178&gt;0,E178/F178,0)</f>
        <v>0</v>
      </c>
      <c r="H178" s="272"/>
    </row>
    <row r="179" spans="2:10" ht="12.75" customHeight="1" thickBot="1">
      <c r="B179" s="299" t="s">
        <v>734</v>
      </c>
      <c r="C179" s="300"/>
      <c r="D179" s="263"/>
      <c r="E179" s="301"/>
      <c r="F179" s="302"/>
      <c r="G179" s="303" t="s">
        <v>717</v>
      </c>
      <c r="H179" s="274">
        <f>SUM(G175:G178)</f>
        <v>93728</v>
      </c>
      <c r="J179" s="275"/>
    </row>
    <row r="180" spans="2:10" ht="12.75" customHeight="1" thickBot="1">
      <c r="B180" s="304"/>
      <c r="D180" s="269"/>
      <c r="E180" s="305"/>
      <c r="F180" s="306"/>
      <c r="G180" s="255"/>
      <c r="H180" s="269"/>
    </row>
    <row r="181" spans="2:10" ht="12.75" customHeight="1" thickBot="1">
      <c r="B181" s="305"/>
      <c r="D181" s="269"/>
      <c r="E181" s="307"/>
      <c r="F181" s="308"/>
      <c r="G181" s="309" t="s">
        <v>735</v>
      </c>
      <c r="H181" s="274">
        <f>H179+H172+H165+H149</f>
        <v>672756</v>
      </c>
      <c r="J181" s="275"/>
    </row>
    <row r="182" spans="2:10" ht="12.75" customHeight="1" thickBot="1">
      <c r="B182" s="305"/>
      <c r="D182" s="269"/>
      <c r="E182" s="305"/>
      <c r="F182" s="306"/>
      <c r="H182" s="269"/>
    </row>
    <row r="183" spans="2:10" ht="12.75" customHeight="1" thickBot="1">
      <c r="B183" s="1396" t="str">
        <f>+B124</f>
        <v xml:space="preserve"> ALEJANDRO PARRA COLLAZOS</v>
      </c>
      <c r="C183" s="1397"/>
      <c r="D183" s="1398"/>
      <c r="E183" s="311"/>
      <c r="F183" s="308"/>
      <c r="G183" s="309" t="s">
        <v>736</v>
      </c>
      <c r="H183" s="274">
        <f>ROUND(H181,0)</f>
        <v>672756</v>
      </c>
      <c r="I183" s="691">
        <v>691849</v>
      </c>
      <c r="J183" s="275"/>
    </row>
    <row r="184" spans="2:10" ht="12.75" customHeight="1">
      <c r="B184" s="1399" t="str">
        <f>+B125</f>
        <v>Secretario de Planeación</v>
      </c>
      <c r="C184" s="1400"/>
      <c r="D184" s="1401"/>
      <c r="E184" s="305"/>
      <c r="F184" s="306"/>
      <c r="H184" s="269"/>
    </row>
    <row r="185" spans="2:10" ht="12.75" customHeight="1" thickBot="1">
      <c r="B185" s="1402"/>
      <c r="C185" s="1403"/>
      <c r="D185" s="1404"/>
      <c r="E185" s="312"/>
      <c r="F185" s="313" t="s">
        <v>684</v>
      </c>
      <c r="G185" s="1405">
        <f>$C$4</f>
        <v>46056</v>
      </c>
      <c r="H185" s="1406"/>
    </row>
    <row r="186" spans="2:10" ht="12.75" customHeight="1"/>
    <row r="187" spans="2:10" ht="12.75" customHeight="1" thickBot="1"/>
    <row r="188" spans="2:10" ht="12.75" customHeight="1">
      <c r="B188" s="1370" t="str">
        <f>$C$1</f>
        <v xml:space="preserve">DEPARTAMENTO DEL HUILA </v>
      </c>
      <c r="C188" s="1371"/>
      <c r="D188" s="1372" t="s">
        <v>701</v>
      </c>
      <c r="E188" s="1373"/>
      <c r="F188" s="1373"/>
      <c r="G188" s="1373"/>
      <c r="H188" s="1374"/>
      <c r="J188" s="243"/>
    </row>
    <row r="189" spans="2:10" ht="12.75" customHeight="1">
      <c r="B189" s="1375" t="str">
        <f>$C$3</f>
        <v xml:space="preserve"> POLIDEPORTIVO VEREDA EL CARMEN</v>
      </c>
      <c r="C189" s="1377"/>
      <c r="D189" s="1375"/>
      <c r="E189" s="1376"/>
      <c r="F189" s="1376"/>
      <c r="G189" s="1376"/>
      <c r="H189" s="1377"/>
      <c r="J189" s="243"/>
    </row>
    <row r="190" spans="2:10" ht="12.75" customHeight="1">
      <c r="B190" s="1375"/>
      <c r="C190" s="1377"/>
      <c r="D190" s="1375"/>
      <c r="E190" s="1376"/>
      <c r="F190" s="1376"/>
      <c r="G190" s="1376"/>
      <c r="H190" s="1377"/>
      <c r="J190" s="243"/>
    </row>
    <row r="191" spans="2:10" ht="12.75" customHeight="1">
      <c r="B191" s="1381" t="str">
        <f>$B$1</f>
        <v>MUNICIPIO DE OPORAPA</v>
      </c>
      <c r="C191" s="1382"/>
      <c r="D191" s="1375"/>
      <c r="E191" s="1376"/>
      <c r="F191" s="1376"/>
      <c r="G191" s="1376"/>
      <c r="H191" s="1377"/>
      <c r="J191" s="243"/>
    </row>
    <row r="192" spans="2:10" ht="12.75" customHeight="1" thickBot="1">
      <c r="B192" s="1383" t="str">
        <f>$F$1</f>
        <v>FORMULARIO UNICO</v>
      </c>
      <c r="C192" s="1384"/>
      <c r="D192" s="1378"/>
      <c r="E192" s="1379"/>
      <c r="F192" s="1379"/>
      <c r="G192" s="1379"/>
      <c r="H192" s="1380"/>
      <c r="J192" s="243"/>
    </row>
    <row r="193" spans="1:10" ht="12.75" customHeight="1" thickBot="1">
      <c r="B193" s="244"/>
      <c r="C193" s="245"/>
      <c r="D193" s="243"/>
      <c r="E193" s="243"/>
      <c r="F193" s="243"/>
      <c r="G193" s="243"/>
      <c r="H193" s="243"/>
      <c r="J193" s="243"/>
    </row>
    <row r="194" spans="1:10" ht="12.75" customHeight="1" thickBot="1">
      <c r="B194" s="246" t="s">
        <v>698</v>
      </c>
      <c r="C194" s="1385" t="str">
        <f>$C$5</f>
        <v>ALCALDIA DE OPORAPA</v>
      </c>
      <c r="D194" s="1386"/>
      <c r="E194" s="1386"/>
      <c r="F194" s="1386"/>
      <c r="G194" s="1386"/>
      <c r="H194" s="1387"/>
    </row>
    <row r="195" spans="1:10" ht="12.75" customHeight="1" thickBot="1">
      <c r="B195" s="1388" t="s">
        <v>702</v>
      </c>
      <c r="C195" s="1389"/>
      <c r="D195" s="1390"/>
      <c r="E195" s="247" t="s">
        <v>703</v>
      </c>
      <c r="F195" s="248" t="s">
        <v>715</v>
      </c>
      <c r="G195" s="249" t="s">
        <v>704</v>
      </c>
      <c r="H195" s="250" t="s">
        <v>605</v>
      </c>
      <c r="J195" s="251"/>
    </row>
    <row r="196" spans="1:10" ht="12.75" customHeight="1" thickBot="1">
      <c r="B196" s="1391" t="str">
        <f>+$B$2</f>
        <v>PRESUPUESTO DE OBRA</v>
      </c>
      <c r="C196" s="1392"/>
      <c r="D196" s="1393"/>
      <c r="E196" s="252" t="s">
        <v>705</v>
      </c>
      <c r="F196" s="1394" t="s">
        <v>738</v>
      </c>
      <c r="G196" s="1394"/>
      <c r="H196" s="1395"/>
      <c r="J196" s="251"/>
    </row>
    <row r="197" spans="1:10" ht="12.75" customHeight="1">
      <c r="B197" s="253"/>
      <c r="D197" s="253"/>
      <c r="E197" s="254"/>
      <c r="F197" s="254"/>
      <c r="G197" s="255"/>
    </row>
    <row r="198" spans="1:10" ht="12.75" customHeight="1" thickBot="1">
      <c r="B198" s="256" t="s">
        <v>707</v>
      </c>
      <c r="F198" s="257"/>
    </row>
    <row r="199" spans="1:10" ht="12.75" customHeight="1">
      <c r="B199" s="258" t="s">
        <v>320</v>
      </c>
      <c r="C199" s="259" t="s">
        <v>708</v>
      </c>
      <c r="D199" s="260" t="s">
        <v>709</v>
      </c>
      <c r="E199" s="260" t="s">
        <v>710</v>
      </c>
      <c r="F199" s="261" t="s">
        <v>711</v>
      </c>
      <c r="G199" s="262" t="s">
        <v>712</v>
      </c>
      <c r="H199" s="263"/>
    </row>
    <row r="200" spans="1:10" ht="12.75" customHeight="1">
      <c r="B200" s="264">
        <v>0</v>
      </c>
      <c r="C200" s="265"/>
      <c r="D200" s="266" t="s">
        <v>715</v>
      </c>
      <c r="E200" s="264">
        <v>0</v>
      </c>
      <c r="F200" s="267"/>
      <c r="G200" s="268">
        <f t="shared" ref="G200:G206" si="6">IF(F200&gt;0,E200/F200,0)</f>
        <v>0</v>
      </c>
      <c r="H200" s="269"/>
    </row>
    <row r="201" spans="1:10" ht="12.75" customHeight="1">
      <c r="A201" s="242">
        <v>1006</v>
      </c>
      <c r="B201" s="264" t="s">
        <v>713</v>
      </c>
      <c r="C201" s="265"/>
      <c r="D201" s="266" t="s">
        <v>714</v>
      </c>
      <c r="E201" s="264">
        <f>ROUND(13102.8*8,0)</f>
        <v>104822</v>
      </c>
      <c r="F201" s="267">
        <v>4</v>
      </c>
      <c r="G201" s="268">
        <f>ROUND(IF(F201&gt;0,E201/F201,0),0)</f>
        <v>26206</v>
      </c>
      <c r="H201" s="269"/>
    </row>
    <row r="202" spans="1:10" ht="12.75" customHeight="1">
      <c r="B202" s="264">
        <v>0</v>
      </c>
      <c r="C202" s="265"/>
      <c r="D202" s="266" t="s">
        <v>715</v>
      </c>
      <c r="E202" s="264">
        <v>0</v>
      </c>
      <c r="F202" s="267"/>
      <c r="G202" s="268">
        <f t="shared" si="6"/>
        <v>0</v>
      </c>
      <c r="H202" s="269"/>
    </row>
    <row r="203" spans="1:10" ht="12.75" customHeight="1">
      <c r="B203" s="264">
        <v>0</v>
      </c>
      <c r="C203" s="265"/>
      <c r="D203" s="266" t="s">
        <v>715</v>
      </c>
      <c r="E203" s="264">
        <v>0</v>
      </c>
      <c r="F203" s="267"/>
      <c r="G203" s="268">
        <f t="shared" si="6"/>
        <v>0</v>
      </c>
      <c r="H203" s="269"/>
    </row>
    <row r="204" spans="1:10" ht="12.75" customHeight="1">
      <c r="B204" s="264">
        <v>0</v>
      </c>
      <c r="C204" s="265"/>
      <c r="D204" s="266" t="s">
        <v>715</v>
      </c>
      <c r="E204" s="264">
        <v>0</v>
      </c>
      <c r="F204" s="267"/>
      <c r="G204" s="268">
        <f t="shared" si="6"/>
        <v>0</v>
      </c>
      <c r="H204" s="269"/>
    </row>
    <row r="205" spans="1:10" ht="12.75" customHeight="1">
      <c r="B205" s="264">
        <v>0</v>
      </c>
      <c r="C205" s="265"/>
      <c r="D205" s="266" t="s">
        <v>715</v>
      </c>
      <c r="E205" s="264">
        <v>0</v>
      </c>
      <c r="F205" s="267"/>
      <c r="G205" s="268">
        <f t="shared" si="6"/>
        <v>0</v>
      </c>
      <c r="H205" s="269"/>
    </row>
    <row r="206" spans="1:10" ht="12.75" customHeight="1">
      <c r="B206" s="264">
        <v>0</v>
      </c>
      <c r="C206" s="265"/>
      <c r="D206" s="266" t="s">
        <v>715</v>
      </c>
      <c r="E206" s="264">
        <v>0</v>
      </c>
      <c r="F206" s="267"/>
      <c r="G206" s="268">
        <f t="shared" si="6"/>
        <v>0</v>
      </c>
      <c r="H206" s="269"/>
    </row>
    <row r="207" spans="1:10" ht="12.75" customHeight="1" thickBot="1">
      <c r="B207" s="270" t="s">
        <v>716</v>
      </c>
      <c r="C207" s="271">
        <v>0.03</v>
      </c>
      <c r="D207" s="266" t="s">
        <v>202</v>
      </c>
      <c r="E207" s="264"/>
      <c r="F207" s="264"/>
      <c r="G207" s="268">
        <f>ROUND(C207*H238,0)</f>
        <v>2008</v>
      </c>
      <c r="H207" s="272"/>
    </row>
    <row r="208" spans="1:10" ht="12.75" customHeight="1" thickBot="1">
      <c r="F208" s="257"/>
      <c r="G208" s="273" t="s">
        <v>717</v>
      </c>
      <c r="H208" s="274">
        <f>SUM(G200:G207)</f>
        <v>28214</v>
      </c>
      <c r="J208" s="275"/>
    </row>
    <row r="209" spans="1:10" ht="12.75" customHeight="1" thickBot="1">
      <c r="B209" s="253" t="s">
        <v>718</v>
      </c>
      <c r="F209" s="257"/>
    </row>
    <row r="210" spans="1:10" ht="12.75" customHeight="1">
      <c r="B210" s="276" t="s">
        <v>320</v>
      </c>
      <c r="C210" s="277" t="s">
        <v>719</v>
      </c>
      <c r="D210" s="278" t="s">
        <v>246</v>
      </c>
      <c r="E210" s="260" t="s">
        <v>720</v>
      </c>
      <c r="F210" s="261" t="s">
        <v>247</v>
      </c>
      <c r="G210" s="262" t="s">
        <v>712</v>
      </c>
      <c r="H210" s="263"/>
      <c r="I210" s="242">
        <f>7.26*50</f>
        <v>363</v>
      </c>
    </row>
    <row r="211" spans="1:10" ht="12.75" customHeight="1">
      <c r="A211" s="242">
        <v>13</v>
      </c>
      <c r="B211" s="264" t="s">
        <v>721</v>
      </c>
      <c r="C211" s="267"/>
      <c r="D211" s="279" t="s">
        <v>722</v>
      </c>
      <c r="E211" s="279">
        <f>+'EST MERCADO'!H32</f>
        <v>36850</v>
      </c>
      <c r="F211" s="280">
        <f>363/50</f>
        <v>7.26</v>
      </c>
      <c r="G211" s="268">
        <f t="shared" ref="G211:G223" si="7">F211*E211</f>
        <v>267531</v>
      </c>
      <c r="H211" s="269"/>
      <c r="I211" s="242">
        <f>+I210/1000</f>
        <v>0.36299999999999999</v>
      </c>
    </row>
    <row r="212" spans="1:10" ht="12.75" customHeight="1">
      <c r="A212" s="242">
        <v>14</v>
      </c>
      <c r="B212" s="264" t="s">
        <v>723</v>
      </c>
      <c r="C212" s="281"/>
      <c r="D212" s="279" t="s">
        <v>605</v>
      </c>
      <c r="E212" s="279">
        <f>+'EST MERCADO'!O11</f>
        <v>77350</v>
      </c>
      <c r="F212" s="280">
        <v>1.1599999999999999</v>
      </c>
      <c r="G212" s="268">
        <f t="shared" si="7"/>
        <v>89726</v>
      </c>
      <c r="H212" s="269"/>
    </row>
    <row r="213" spans="1:10" ht="12.75" customHeight="1">
      <c r="A213" s="242">
        <v>16</v>
      </c>
      <c r="B213" s="264" t="s">
        <v>725</v>
      </c>
      <c r="C213" s="281"/>
      <c r="D213" s="279" t="s">
        <v>726</v>
      </c>
      <c r="E213" s="279">
        <v>90</v>
      </c>
      <c r="F213" s="280">
        <v>240</v>
      </c>
      <c r="G213" s="268">
        <f t="shared" si="7"/>
        <v>21600</v>
      </c>
      <c r="H213" s="269"/>
    </row>
    <row r="214" spans="1:10" ht="12.75" customHeight="1">
      <c r="B214" s="264">
        <v>0</v>
      </c>
      <c r="C214" s="281"/>
      <c r="D214" s="279">
        <v>0</v>
      </c>
      <c r="E214" s="279">
        <v>0</v>
      </c>
      <c r="F214" s="280"/>
      <c r="G214" s="268">
        <f t="shared" si="7"/>
        <v>0</v>
      </c>
      <c r="H214" s="269"/>
    </row>
    <row r="215" spans="1:10" ht="12.75" customHeight="1">
      <c r="B215" s="264">
        <v>0</v>
      </c>
      <c r="C215" s="281"/>
      <c r="D215" s="279">
        <v>0</v>
      </c>
      <c r="E215" s="279">
        <v>0</v>
      </c>
      <c r="F215" s="280"/>
      <c r="G215" s="268">
        <f t="shared" si="7"/>
        <v>0</v>
      </c>
      <c r="H215" s="269"/>
    </row>
    <row r="216" spans="1:10" ht="12.75" customHeight="1">
      <c r="B216" s="264">
        <v>0</v>
      </c>
      <c r="C216" s="281"/>
      <c r="D216" s="279">
        <v>0</v>
      </c>
      <c r="E216" s="279">
        <v>0</v>
      </c>
      <c r="F216" s="280"/>
      <c r="G216" s="268">
        <f t="shared" si="7"/>
        <v>0</v>
      </c>
      <c r="H216" s="269"/>
    </row>
    <row r="217" spans="1:10" ht="12.75" customHeight="1">
      <c r="B217" s="264">
        <v>0</v>
      </c>
      <c r="C217" s="281"/>
      <c r="D217" s="279">
        <v>0</v>
      </c>
      <c r="E217" s="279">
        <v>0</v>
      </c>
      <c r="F217" s="280"/>
      <c r="G217" s="268">
        <f t="shared" si="7"/>
        <v>0</v>
      </c>
      <c r="H217" s="269"/>
    </row>
    <row r="218" spans="1:10" ht="12.75" customHeight="1">
      <c r="B218" s="264">
        <v>0</v>
      </c>
      <c r="C218" s="281"/>
      <c r="D218" s="279">
        <v>0</v>
      </c>
      <c r="E218" s="279">
        <v>0</v>
      </c>
      <c r="F218" s="280"/>
      <c r="G218" s="268">
        <f t="shared" si="7"/>
        <v>0</v>
      </c>
      <c r="H218" s="269"/>
    </row>
    <row r="219" spans="1:10" ht="12.75" customHeight="1">
      <c r="B219" s="264">
        <v>0</v>
      </c>
      <c r="C219" s="281"/>
      <c r="D219" s="279">
        <v>0</v>
      </c>
      <c r="E219" s="279">
        <v>0</v>
      </c>
      <c r="F219" s="280"/>
      <c r="G219" s="268">
        <f t="shared" si="7"/>
        <v>0</v>
      </c>
      <c r="H219" s="269"/>
    </row>
    <row r="220" spans="1:10" ht="12.75" customHeight="1">
      <c r="B220" s="264">
        <v>0</v>
      </c>
      <c r="C220" s="281"/>
      <c r="D220" s="279">
        <v>0</v>
      </c>
      <c r="E220" s="279">
        <v>0</v>
      </c>
      <c r="F220" s="280"/>
      <c r="G220" s="268">
        <f t="shared" si="7"/>
        <v>0</v>
      </c>
      <c r="H220" s="269"/>
    </row>
    <row r="221" spans="1:10" ht="12.75" customHeight="1">
      <c r="B221" s="264">
        <v>0</v>
      </c>
      <c r="C221" s="281"/>
      <c r="D221" s="279">
        <v>0</v>
      </c>
      <c r="E221" s="279">
        <v>0</v>
      </c>
      <c r="F221" s="280"/>
      <c r="G221" s="268">
        <f t="shared" si="7"/>
        <v>0</v>
      </c>
      <c r="H221" s="269"/>
    </row>
    <row r="222" spans="1:10" ht="12.75" customHeight="1">
      <c r="B222" s="264">
        <v>0</v>
      </c>
      <c r="C222" s="281"/>
      <c r="D222" s="279">
        <v>0</v>
      </c>
      <c r="E222" s="279">
        <v>0</v>
      </c>
      <c r="F222" s="280"/>
      <c r="G222" s="268">
        <f t="shared" si="7"/>
        <v>0</v>
      </c>
      <c r="H222" s="269"/>
    </row>
    <row r="223" spans="1:10" ht="12.75" customHeight="1" thickBot="1">
      <c r="B223" s="264">
        <v>0</v>
      </c>
      <c r="C223" s="281"/>
      <c r="D223" s="279">
        <v>0</v>
      </c>
      <c r="E223" s="279">
        <v>0</v>
      </c>
      <c r="F223" s="280"/>
      <c r="G223" s="268">
        <f t="shared" si="7"/>
        <v>0</v>
      </c>
      <c r="H223" s="272"/>
    </row>
    <row r="224" spans="1:10" ht="12.75" customHeight="1" thickBot="1">
      <c r="F224" s="257"/>
      <c r="G224" s="273" t="s">
        <v>717</v>
      </c>
      <c r="H224" s="274">
        <f>SUM(G211:G223)</f>
        <v>378857</v>
      </c>
      <c r="J224" s="275"/>
    </row>
    <row r="225" spans="1:11" ht="12.75" customHeight="1" thickBot="1">
      <c r="B225" s="253" t="s">
        <v>727</v>
      </c>
      <c r="F225" s="257"/>
    </row>
    <row r="226" spans="1:11" ht="12.75" customHeight="1">
      <c r="B226" s="282" t="s">
        <v>728</v>
      </c>
      <c r="C226" s="259" t="s">
        <v>729</v>
      </c>
      <c r="D226" s="260" t="s">
        <v>730</v>
      </c>
      <c r="E226" s="260" t="s">
        <v>741</v>
      </c>
      <c r="F226" s="261" t="s">
        <v>731</v>
      </c>
      <c r="G226" s="262" t="s">
        <v>712</v>
      </c>
      <c r="H226" s="283"/>
    </row>
    <row r="227" spans="1:11" ht="12.75" customHeight="1">
      <c r="A227" s="242">
        <v>18</v>
      </c>
      <c r="B227" s="264" t="s">
        <v>1084</v>
      </c>
      <c r="C227" s="693">
        <v>0.36299999999999999</v>
      </c>
      <c r="D227" s="284"/>
      <c r="E227" s="694">
        <v>0</v>
      </c>
      <c r="F227" s="267">
        <v>120000</v>
      </c>
      <c r="G227" s="268">
        <f>+ROUND(C227*F227,0)</f>
        <v>43560</v>
      </c>
      <c r="H227" s="285"/>
    </row>
    <row r="228" spans="1:11" ht="12.75" customHeight="1">
      <c r="B228" s="264" t="s">
        <v>1299</v>
      </c>
      <c r="C228" s="284">
        <v>1.1599999999999999</v>
      </c>
      <c r="D228" s="267">
        <v>55</v>
      </c>
      <c r="E228" s="694">
        <v>1800</v>
      </c>
      <c r="F228" s="267">
        <v>0</v>
      </c>
      <c r="G228" s="268">
        <f>+ROUND(C228*D228*E228,0)</f>
        <v>114840</v>
      </c>
      <c r="H228" s="285"/>
      <c r="K228" s="242" t="s">
        <v>340</v>
      </c>
    </row>
    <row r="229" spans="1:11" ht="12.75" customHeight="1">
      <c r="B229" s="264"/>
      <c r="C229" s="284"/>
      <c r="D229" s="267"/>
      <c r="E229" s="694"/>
      <c r="F229" s="267"/>
      <c r="G229" s="268"/>
      <c r="H229" s="285"/>
    </row>
    <row r="230" spans="1:11" ht="12.75" customHeight="1" thickBot="1">
      <c r="B230" s="264">
        <v>0</v>
      </c>
      <c r="C230" s="284"/>
      <c r="D230" s="267"/>
      <c r="E230" s="267" t="s">
        <v>732</v>
      </c>
      <c r="F230" s="267"/>
      <c r="G230" s="268" t="s">
        <v>732</v>
      </c>
      <c r="H230" s="285"/>
    </row>
    <row r="231" spans="1:11" ht="12.75" customHeight="1" thickBot="1">
      <c r="F231" s="257"/>
      <c r="G231" s="273" t="s">
        <v>717</v>
      </c>
      <c r="H231" s="274">
        <f>SUM(G227:G230)</f>
        <v>158400</v>
      </c>
      <c r="J231" s="275"/>
    </row>
    <row r="232" spans="1:11" ht="12.75" customHeight="1" thickBot="1">
      <c r="B232" s="253" t="s">
        <v>733</v>
      </c>
      <c r="F232" s="257"/>
    </row>
    <row r="233" spans="1:11" ht="12.75" customHeight="1">
      <c r="B233" s="286" t="s">
        <v>334</v>
      </c>
      <c r="C233" s="260" t="s">
        <v>335</v>
      </c>
      <c r="D233" s="260" t="s">
        <v>336</v>
      </c>
      <c r="E233" s="287" t="s">
        <v>337</v>
      </c>
      <c r="F233" s="288" t="s">
        <v>711</v>
      </c>
      <c r="G233" s="289" t="s">
        <v>712</v>
      </c>
      <c r="H233" s="263"/>
    </row>
    <row r="234" spans="1:11" ht="12.75" customHeight="1">
      <c r="A234" s="242">
        <v>2009</v>
      </c>
      <c r="B234" s="264" t="str">
        <f>+'Mano de obra - Cargos'!C105</f>
        <v>CUADRILLA TIPO IV - (1 Of + 3 Ay)</v>
      </c>
      <c r="C234" s="279">
        <f>+'Mano de obra - Cargos'!F112</f>
        <v>262635.74393464508</v>
      </c>
      <c r="D234" s="297">
        <v>1.85</v>
      </c>
      <c r="E234" s="264">
        <f>+'Mano de obra - Cargos'!J112</f>
        <v>468638.46666666667</v>
      </c>
      <c r="F234" s="298">
        <v>7</v>
      </c>
      <c r="G234" s="268">
        <f>IF(F234&gt;0,E234/F234,0)</f>
        <v>66948.352380952376</v>
      </c>
      <c r="H234" s="269"/>
    </row>
    <row r="235" spans="1:11" ht="12.75" customHeight="1">
      <c r="B235" s="264">
        <v>0</v>
      </c>
      <c r="C235" s="279">
        <v>0</v>
      </c>
      <c r="D235" s="297"/>
      <c r="E235" s="264">
        <f>C235*D235</f>
        <v>0</v>
      </c>
      <c r="F235" s="298"/>
      <c r="G235" s="268">
        <f>IF(F235&gt;0,E235/F235,0)</f>
        <v>0</v>
      </c>
      <c r="H235" s="269"/>
    </row>
    <row r="236" spans="1:11" ht="12.75" customHeight="1">
      <c r="B236" s="264">
        <v>0</v>
      </c>
      <c r="C236" s="279">
        <v>0</v>
      </c>
      <c r="D236" s="297"/>
      <c r="E236" s="264">
        <f>C236*D236</f>
        <v>0</v>
      </c>
      <c r="F236" s="298"/>
      <c r="G236" s="268">
        <f>IF(F236&gt;0,E236/F236,0)</f>
        <v>0</v>
      </c>
      <c r="H236" s="269"/>
    </row>
    <row r="237" spans="1:11" ht="12.75" customHeight="1" thickBot="1">
      <c r="B237" s="264">
        <v>0</v>
      </c>
      <c r="C237" s="279">
        <v>0</v>
      </c>
      <c r="D237" s="297"/>
      <c r="E237" s="264">
        <f>C237*D237</f>
        <v>0</v>
      </c>
      <c r="F237" s="298"/>
      <c r="G237" s="268">
        <f>IF(F237&gt;0,E237/F237,0)</f>
        <v>0</v>
      </c>
      <c r="H237" s="272"/>
    </row>
    <row r="238" spans="1:11" ht="12.75" customHeight="1" thickBot="1">
      <c r="B238" s="299" t="s">
        <v>734</v>
      </c>
      <c r="C238" s="300"/>
      <c r="D238" s="263"/>
      <c r="E238" s="301"/>
      <c r="F238" s="302"/>
      <c r="G238" s="303" t="s">
        <v>717</v>
      </c>
      <c r="H238" s="274">
        <f>SUM(G234:G237)</f>
        <v>66948.352380952376</v>
      </c>
      <c r="J238" s="275"/>
    </row>
    <row r="239" spans="1:11" ht="12.75" customHeight="1" thickBot="1">
      <c r="B239" s="304"/>
      <c r="D239" s="269"/>
      <c r="E239" s="305"/>
      <c r="F239" s="306"/>
      <c r="G239" s="255"/>
      <c r="H239" s="269"/>
    </row>
    <row r="240" spans="1:11" ht="12.75" customHeight="1" thickBot="1">
      <c r="B240" s="305"/>
      <c r="D240" s="269"/>
      <c r="E240" s="307"/>
      <c r="F240" s="308"/>
      <c r="G240" s="309" t="s">
        <v>735</v>
      </c>
      <c r="H240" s="274">
        <f>H238+H231+H224+H208</f>
        <v>632419.35238095233</v>
      </c>
      <c r="J240" s="275"/>
    </row>
    <row r="241" spans="2:10" ht="12.75" customHeight="1" thickBot="1">
      <c r="B241" s="305"/>
      <c r="D241" s="269"/>
      <c r="E241" s="305"/>
      <c r="F241" s="306"/>
      <c r="H241" s="269"/>
    </row>
    <row r="242" spans="2:10" ht="12.75" customHeight="1" thickBot="1">
      <c r="B242" s="305"/>
      <c r="D242" s="310"/>
      <c r="E242" s="311"/>
      <c r="F242" s="308"/>
      <c r="G242" s="309" t="s">
        <v>736</v>
      </c>
      <c r="H242" s="274">
        <f>ROUND(H240,0)</f>
        <v>632419</v>
      </c>
      <c r="I242" s="691">
        <v>488982</v>
      </c>
      <c r="J242" s="275"/>
    </row>
    <row r="243" spans="2:10" ht="12.75" customHeight="1">
      <c r="B243" s="1396" t="str">
        <f>+B183</f>
        <v xml:space="preserve"> ALEJANDRO PARRA COLLAZOS</v>
      </c>
      <c r="C243" s="1397"/>
      <c r="D243" s="1398"/>
      <c r="E243" s="305"/>
      <c r="F243" s="306"/>
      <c r="H243" s="269"/>
    </row>
    <row r="244" spans="2:10" ht="12.75" customHeight="1" thickBot="1">
      <c r="B244" s="1407" t="str">
        <f>+B184</f>
        <v>Secretario de Planeación</v>
      </c>
      <c r="C244" s="1408"/>
      <c r="D244" s="1409"/>
      <c r="E244" s="312"/>
      <c r="F244" s="313" t="s">
        <v>684</v>
      </c>
      <c r="G244" s="1405"/>
      <c r="H244" s="1406"/>
    </row>
    <row r="245" spans="2:10" ht="12.75" customHeight="1"/>
  </sheetData>
  <mergeCells count="59">
    <mergeCell ref="C16:H16"/>
    <mergeCell ref="C1:E1"/>
    <mergeCell ref="F1:H1"/>
    <mergeCell ref="B2:H2"/>
    <mergeCell ref="C3:H3"/>
    <mergeCell ref="C4:E4"/>
    <mergeCell ref="F4:H7"/>
    <mergeCell ref="C5:E5"/>
    <mergeCell ref="C6:E6"/>
    <mergeCell ref="C7:E7"/>
    <mergeCell ref="B10:C10"/>
    <mergeCell ref="D10:H14"/>
    <mergeCell ref="B11:C12"/>
    <mergeCell ref="B13:C13"/>
    <mergeCell ref="B14:C14"/>
    <mergeCell ref="C76:H76"/>
    <mergeCell ref="B17:D17"/>
    <mergeCell ref="B18:D18"/>
    <mergeCell ref="F18:H18"/>
    <mergeCell ref="B66:D66"/>
    <mergeCell ref="B67:D67"/>
    <mergeCell ref="G67:H67"/>
    <mergeCell ref="B70:C70"/>
    <mergeCell ref="D70:H74"/>
    <mergeCell ref="B71:C72"/>
    <mergeCell ref="B73:C73"/>
    <mergeCell ref="B74:C74"/>
    <mergeCell ref="B77:D77"/>
    <mergeCell ref="B78:D78"/>
    <mergeCell ref="F78:H78"/>
    <mergeCell ref="B125:D125"/>
    <mergeCell ref="B126:D126"/>
    <mergeCell ref="G126:H126"/>
    <mergeCell ref="B124:D124"/>
    <mergeCell ref="B244:D244"/>
    <mergeCell ref="G244:H244"/>
    <mergeCell ref="B188:C188"/>
    <mergeCell ref="D188:H192"/>
    <mergeCell ref="B189:C190"/>
    <mergeCell ref="B191:C191"/>
    <mergeCell ref="B192:C192"/>
    <mergeCell ref="C194:H194"/>
    <mergeCell ref="C135:H135"/>
    <mergeCell ref="B195:D195"/>
    <mergeCell ref="B196:D196"/>
    <mergeCell ref="F196:H196"/>
    <mergeCell ref="B243:D243"/>
    <mergeCell ref="B136:D136"/>
    <mergeCell ref="B137:D137"/>
    <mergeCell ref="F137:H137"/>
    <mergeCell ref="B184:D184"/>
    <mergeCell ref="B185:D185"/>
    <mergeCell ref="G185:H185"/>
    <mergeCell ref="B183:D183"/>
    <mergeCell ref="B129:C129"/>
    <mergeCell ref="D129:H133"/>
    <mergeCell ref="B130:C131"/>
    <mergeCell ref="B132:C132"/>
    <mergeCell ref="B133:C13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1" fitToHeight="90" orientation="portrait" r:id="rId1"/>
  <headerFooter alignWithMargins="0"/>
  <rowBreaks count="3" manualBreakCount="3">
    <brk id="68" min="1" max="7" man="1"/>
    <brk id="128" min="1" max="7" man="1"/>
    <brk id="186" min="1" max="7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19BA5-8CA8-45B7-BDA4-6328BF6E2DB8}">
  <dimension ref="A2:O133"/>
  <sheetViews>
    <sheetView view="pageBreakPreview" topLeftCell="A5" zoomScale="130" zoomScaleNormal="100" zoomScaleSheetLayoutView="130" workbookViewId="0">
      <selection activeCell="C135" sqref="C135:C136"/>
    </sheetView>
  </sheetViews>
  <sheetFormatPr baseColWidth="10" defaultRowHeight="13.2"/>
  <cols>
    <col min="1" max="1" width="6.77734375" bestFit="1" customWidth="1"/>
    <col min="2" max="2" width="50.77734375" customWidth="1"/>
    <col min="3" max="3" width="12.44140625" bestFit="1" customWidth="1"/>
    <col min="4" max="4" width="13.109375" hidden="1" customWidth="1"/>
    <col min="5" max="5" width="14.6640625" customWidth="1"/>
    <col min="6" max="7" width="15.109375" customWidth="1"/>
    <col min="8" max="8" width="12.6640625" bestFit="1" customWidth="1"/>
    <col min="11" max="11" width="19.6640625" bestFit="1" customWidth="1"/>
    <col min="12" max="12" width="7.88671875" bestFit="1" customWidth="1"/>
    <col min="13" max="13" width="12.6640625" bestFit="1" customWidth="1"/>
    <col min="14" max="14" width="11.6640625" bestFit="1" customWidth="1"/>
    <col min="15" max="15" width="12.6640625" bestFit="1" customWidth="1"/>
  </cols>
  <sheetData>
    <row r="2" spans="1:15" ht="19.2" customHeight="1">
      <c r="A2" s="1444" t="str">
        <f>+INTERVENTORIA!D3</f>
        <v>CONSTRUCCION, ADECUACION Y MEJORAMIENTO DEL POLIDEPORTIVO EN LA VEREDA EL CARMEN 
AREA RURAL DEL MUNICIPIO DE OPORAPA HUILA</v>
      </c>
      <c r="B2" s="1444"/>
      <c r="C2" s="1444"/>
      <c r="D2" s="1444"/>
      <c r="E2" s="1444"/>
      <c r="F2" s="1444"/>
      <c r="G2" s="1444"/>
      <c r="H2" s="1444"/>
    </row>
    <row r="3" spans="1:15" ht="36.6" customHeight="1">
      <c r="A3" s="1444"/>
      <c r="B3" s="1444"/>
      <c r="C3" s="1444"/>
      <c r="D3" s="1444"/>
      <c r="E3" s="1444"/>
      <c r="F3" s="1444"/>
      <c r="G3" s="1444"/>
      <c r="H3" s="1444"/>
    </row>
    <row r="5" spans="1:15" ht="20.399999999999999">
      <c r="A5" s="1443" t="s">
        <v>1116</v>
      </c>
      <c r="B5" s="1443"/>
      <c r="C5" s="1443"/>
      <c r="D5" s="1443"/>
      <c r="E5" s="1443"/>
      <c r="F5" s="1443"/>
      <c r="G5" s="1443"/>
      <c r="H5" s="1443"/>
    </row>
    <row r="6" spans="1:15" ht="13.8" thickBot="1"/>
    <row r="7" spans="1:15">
      <c r="A7" s="1447" t="s">
        <v>1114</v>
      </c>
      <c r="B7" s="1449" t="s">
        <v>748</v>
      </c>
      <c r="C7" s="1449" t="s">
        <v>244</v>
      </c>
      <c r="D7" s="1445" t="s">
        <v>862</v>
      </c>
      <c r="E7" s="706" t="s">
        <v>1086</v>
      </c>
      <c r="F7" s="706" t="s">
        <v>1087</v>
      </c>
      <c r="G7" s="706" t="s">
        <v>1088</v>
      </c>
      <c r="H7" s="1441" t="s">
        <v>1115</v>
      </c>
    </row>
    <row r="8" spans="1:15" ht="13.8" thickBot="1">
      <c r="A8" s="1448"/>
      <c r="B8" s="1450"/>
      <c r="C8" s="1450"/>
      <c r="D8" s="1446"/>
      <c r="E8" s="778" t="s">
        <v>383</v>
      </c>
      <c r="F8" s="778" t="s">
        <v>383</v>
      </c>
      <c r="G8" s="778" t="s">
        <v>383</v>
      </c>
      <c r="H8" s="1442"/>
    </row>
    <row r="9" spans="1:15">
      <c r="A9" s="838">
        <v>1</v>
      </c>
      <c r="B9" s="839" t="s">
        <v>1109</v>
      </c>
      <c r="C9" s="840" t="s">
        <v>497</v>
      </c>
      <c r="D9" s="841">
        <v>9470</v>
      </c>
      <c r="E9" s="841">
        <f>+ROUND(D9*1.2,0)</f>
        <v>11364</v>
      </c>
      <c r="F9" s="841">
        <f>+ROUND(D9*1.17,0)</f>
        <v>11080</v>
      </c>
      <c r="G9" s="841">
        <f>+ROUND(D9*0.93,0)</f>
        <v>8807</v>
      </c>
      <c r="H9" s="842">
        <f>ROUND(AVERAGE(E9,F9,G9),0)</f>
        <v>10417</v>
      </c>
      <c r="I9" t="str">
        <f>+IF(D9=H9,"SI","NO")</f>
        <v>NO</v>
      </c>
      <c r="J9">
        <f>+D9*1.1</f>
        <v>10417</v>
      </c>
    </row>
    <row r="10" spans="1:15" ht="14.4">
      <c r="A10" s="707">
        <v>2</v>
      </c>
      <c r="B10" s="697" t="s">
        <v>385</v>
      </c>
      <c r="C10" s="699" t="s">
        <v>1093</v>
      </c>
      <c r="D10" s="701">
        <v>5900</v>
      </c>
      <c r="E10" s="701">
        <f t="shared" ref="E10:E72" si="0">+ROUND(D10*1.2,0)</f>
        <v>7080</v>
      </c>
      <c r="F10" s="701">
        <f t="shared" ref="F10:F72" si="1">+ROUND(D10*1.17,0)</f>
        <v>6903</v>
      </c>
      <c r="G10" s="701">
        <f t="shared" ref="G10:G72" si="2">+ROUND(D10*0.93,0)</f>
        <v>5487</v>
      </c>
      <c r="H10" s="865">
        <f>ROUND(AVERAGE(E10,F10,G10),0)</f>
        <v>6490</v>
      </c>
      <c r="I10" t="str">
        <f t="shared" ref="I10:I72" si="3">+IF(D10=H10,"SI","NO")</f>
        <v>NO</v>
      </c>
      <c r="K10" s="788" t="s">
        <v>1280</v>
      </c>
      <c r="L10" s="788" t="s">
        <v>244</v>
      </c>
      <c r="M10" s="788" t="s">
        <v>1281</v>
      </c>
      <c r="N10" s="788" t="s">
        <v>1282</v>
      </c>
      <c r="O10" s="788" t="s">
        <v>1283</v>
      </c>
    </row>
    <row r="11" spans="1:15">
      <c r="A11" s="707">
        <v>3</v>
      </c>
      <c r="B11" s="697" t="s">
        <v>533</v>
      </c>
      <c r="C11" s="699" t="s">
        <v>497</v>
      </c>
      <c r="D11" s="702">
        <v>20000</v>
      </c>
      <c r="E11" s="701">
        <f t="shared" si="0"/>
        <v>24000</v>
      </c>
      <c r="F11" s="701">
        <f t="shared" si="1"/>
        <v>23400</v>
      </c>
      <c r="G11" s="701">
        <f t="shared" si="2"/>
        <v>18600</v>
      </c>
      <c r="H11" s="708">
        <f t="shared" ref="H11:H72" si="4">ROUND(AVERAGE(E11,F11,G11),0)</f>
        <v>22000</v>
      </c>
      <c r="I11" t="str">
        <f t="shared" si="3"/>
        <v>NO</v>
      </c>
      <c r="K11" s="789" t="s">
        <v>1289</v>
      </c>
      <c r="L11" s="790" t="s">
        <v>605</v>
      </c>
      <c r="M11" s="791">
        <v>65000</v>
      </c>
      <c r="N11" s="791">
        <f>+ROUND(M11*0.19,0)</f>
        <v>12350</v>
      </c>
      <c r="O11" s="791">
        <f>+ROUND(M11+N11,0)</f>
        <v>77350</v>
      </c>
    </row>
    <row r="12" spans="1:15">
      <c r="A12" s="707">
        <v>4</v>
      </c>
      <c r="B12" s="697" t="s">
        <v>1094</v>
      </c>
      <c r="C12" s="699" t="s">
        <v>1093</v>
      </c>
      <c r="D12" s="701">
        <v>9520</v>
      </c>
      <c r="E12" s="701">
        <f t="shared" si="0"/>
        <v>11424</v>
      </c>
      <c r="F12" s="701">
        <f t="shared" si="1"/>
        <v>11138</v>
      </c>
      <c r="G12" s="701">
        <f t="shared" si="2"/>
        <v>8854</v>
      </c>
      <c r="H12" s="708">
        <f t="shared" si="4"/>
        <v>10472</v>
      </c>
      <c r="I12" t="str">
        <f t="shared" si="3"/>
        <v>NO</v>
      </c>
      <c r="K12" s="789" t="s">
        <v>1284</v>
      </c>
      <c r="L12" s="790" t="s">
        <v>605</v>
      </c>
      <c r="M12" s="791">
        <v>125000</v>
      </c>
      <c r="N12" s="791">
        <f t="shared" ref="N12:N16" si="5">+ROUND(M12*0.19,0)</f>
        <v>23750</v>
      </c>
      <c r="O12" s="791">
        <f t="shared" ref="O12:O16" si="6">+ROUND(M12+N12,0)</f>
        <v>148750</v>
      </c>
    </row>
    <row r="13" spans="1:15">
      <c r="A13" s="707">
        <v>5</v>
      </c>
      <c r="B13" s="697" t="s">
        <v>513</v>
      </c>
      <c r="C13" s="699" t="s">
        <v>416</v>
      </c>
      <c r="D13" s="701">
        <v>2900</v>
      </c>
      <c r="E13" s="701">
        <f t="shared" si="0"/>
        <v>3480</v>
      </c>
      <c r="F13" s="701">
        <f t="shared" si="1"/>
        <v>3393</v>
      </c>
      <c r="G13" s="701">
        <f t="shared" si="2"/>
        <v>2697</v>
      </c>
      <c r="H13" s="708">
        <f t="shared" si="4"/>
        <v>3190</v>
      </c>
      <c r="I13" t="str">
        <f t="shared" si="3"/>
        <v>NO</v>
      </c>
      <c r="K13" s="789" t="s">
        <v>1285</v>
      </c>
      <c r="L13" s="790" t="s">
        <v>605</v>
      </c>
      <c r="M13" s="791">
        <v>90000</v>
      </c>
      <c r="N13" s="791">
        <f t="shared" si="5"/>
        <v>17100</v>
      </c>
      <c r="O13" s="791">
        <f t="shared" si="6"/>
        <v>107100</v>
      </c>
    </row>
    <row r="14" spans="1:15">
      <c r="A14" s="707">
        <v>6</v>
      </c>
      <c r="B14" s="697" t="s">
        <v>512</v>
      </c>
      <c r="C14" s="699" t="s">
        <v>443</v>
      </c>
      <c r="D14" s="701">
        <v>48500</v>
      </c>
      <c r="E14" s="701">
        <f t="shared" si="0"/>
        <v>58200</v>
      </c>
      <c r="F14" s="701">
        <f t="shared" si="1"/>
        <v>56745</v>
      </c>
      <c r="G14" s="701">
        <f t="shared" si="2"/>
        <v>45105</v>
      </c>
      <c r="H14" s="708">
        <f t="shared" si="4"/>
        <v>53350</v>
      </c>
      <c r="I14" t="str">
        <f t="shared" si="3"/>
        <v>NO</v>
      </c>
      <c r="K14" s="789" t="s">
        <v>1286</v>
      </c>
      <c r="L14" s="790" t="s">
        <v>605</v>
      </c>
      <c r="M14" s="791">
        <v>100000</v>
      </c>
      <c r="N14" s="791">
        <f t="shared" si="5"/>
        <v>19000</v>
      </c>
      <c r="O14" s="791">
        <f t="shared" si="6"/>
        <v>119000</v>
      </c>
    </row>
    <row r="15" spans="1:15">
      <c r="A15" s="707">
        <v>7</v>
      </c>
      <c r="B15" s="697" t="s">
        <v>485</v>
      </c>
      <c r="C15" s="699" t="s">
        <v>480</v>
      </c>
      <c r="D15" s="701">
        <v>8338</v>
      </c>
      <c r="E15" s="701">
        <f t="shared" si="0"/>
        <v>10006</v>
      </c>
      <c r="F15" s="701">
        <f t="shared" si="1"/>
        <v>9755</v>
      </c>
      <c r="G15" s="701">
        <f t="shared" si="2"/>
        <v>7754</v>
      </c>
      <c r="H15" s="708">
        <f t="shared" si="4"/>
        <v>9172</v>
      </c>
      <c r="I15" t="str">
        <f t="shared" si="3"/>
        <v>NO</v>
      </c>
      <c r="K15" s="789" t="s">
        <v>1287</v>
      </c>
      <c r="L15" s="790" t="s">
        <v>605</v>
      </c>
      <c r="M15" s="791">
        <v>48000</v>
      </c>
      <c r="N15" s="791">
        <f t="shared" si="5"/>
        <v>9120</v>
      </c>
      <c r="O15" s="791">
        <f t="shared" si="6"/>
        <v>57120</v>
      </c>
    </row>
    <row r="16" spans="1:15">
      <c r="A16" s="707">
        <v>8</v>
      </c>
      <c r="B16" s="697" t="s">
        <v>1098</v>
      </c>
      <c r="C16" s="699" t="s">
        <v>443</v>
      </c>
      <c r="D16" s="701">
        <v>12000</v>
      </c>
      <c r="E16" s="701">
        <f t="shared" si="0"/>
        <v>14400</v>
      </c>
      <c r="F16" s="701">
        <f t="shared" si="1"/>
        <v>14040</v>
      </c>
      <c r="G16" s="701">
        <f t="shared" si="2"/>
        <v>11160</v>
      </c>
      <c r="H16" s="708">
        <f t="shared" si="4"/>
        <v>13200</v>
      </c>
      <c r="I16" t="str">
        <f t="shared" si="3"/>
        <v>NO</v>
      </c>
      <c r="K16" s="789" t="s">
        <v>1288</v>
      </c>
      <c r="L16" s="790" t="s">
        <v>605</v>
      </c>
      <c r="M16" s="791">
        <v>130000</v>
      </c>
      <c r="N16" s="791">
        <f t="shared" si="5"/>
        <v>24700</v>
      </c>
      <c r="O16" s="791">
        <f t="shared" si="6"/>
        <v>154700</v>
      </c>
    </row>
    <row r="17" spans="1:9">
      <c r="A17" s="707">
        <v>9</v>
      </c>
      <c r="B17" s="697" t="s">
        <v>483</v>
      </c>
      <c r="C17" s="699" t="s">
        <v>484</v>
      </c>
      <c r="D17" s="701">
        <v>61136</v>
      </c>
      <c r="E17" s="701">
        <f t="shared" si="0"/>
        <v>73363</v>
      </c>
      <c r="F17" s="701">
        <f t="shared" si="1"/>
        <v>71529</v>
      </c>
      <c r="G17" s="701">
        <f t="shared" si="2"/>
        <v>56856</v>
      </c>
      <c r="H17" s="708">
        <f t="shared" si="4"/>
        <v>67249</v>
      </c>
      <c r="I17" t="str">
        <f t="shared" si="3"/>
        <v>NO</v>
      </c>
    </row>
    <row r="18" spans="1:9">
      <c r="A18" s="707">
        <v>10</v>
      </c>
      <c r="B18" s="697" t="s">
        <v>723</v>
      </c>
      <c r="C18" s="699" t="s">
        <v>605</v>
      </c>
      <c r="D18" s="702">
        <v>120000</v>
      </c>
      <c r="E18" s="701">
        <f t="shared" si="0"/>
        <v>144000</v>
      </c>
      <c r="F18" s="701">
        <f t="shared" si="1"/>
        <v>140400</v>
      </c>
      <c r="G18" s="701">
        <f t="shared" si="2"/>
        <v>111600</v>
      </c>
      <c r="H18" s="708">
        <f t="shared" si="4"/>
        <v>132000</v>
      </c>
      <c r="I18" t="str">
        <f t="shared" si="3"/>
        <v>NO</v>
      </c>
    </row>
    <row r="19" spans="1:9">
      <c r="A19" s="707">
        <v>11</v>
      </c>
      <c r="B19" s="697" t="s">
        <v>532</v>
      </c>
      <c r="C19" s="699" t="s">
        <v>497</v>
      </c>
      <c r="D19" s="702">
        <v>19000</v>
      </c>
      <c r="E19" s="701">
        <f t="shared" si="0"/>
        <v>22800</v>
      </c>
      <c r="F19" s="701">
        <f t="shared" si="1"/>
        <v>22230</v>
      </c>
      <c r="G19" s="701">
        <f t="shared" si="2"/>
        <v>17670</v>
      </c>
      <c r="H19" s="708">
        <f t="shared" si="4"/>
        <v>20900</v>
      </c>
      <c r="I19" t="str">
        <f t="shared" si="3"/>
        <v>NO</v>
      </c>
    </row>
    <row r="20" spans="1:9">
      <c r="A20" s="707">
        <v>12</v>
      </c>
      <c r="B20" s="697" t="s">
        <v>529</v>
      </c>
      <c r="C20" s="699" t="s">
        <v>497</v>
      </c>
      <c r="D20" s="702">
        <v>8600</v>
      </c>
      <c r="E20" s="701">
        <f t="shared" si="0"/>
        <v>10320</v>
      </c>
      <c r="F20" s="701">
        <f t="shared" si="1"/>
        <v>10062</v>
      </c>
      <c r="G20" s="701">
        <f t="shared" si="2"/>
        <v>7998</v>
      </c>
      <c r="H20" s="708">
        <f t="shared" si="4"/>
        <v>9460</v>
      </c>
      <c r="I20" t="str">
        <f t="shared" si="3"/>
        <v>NO</v>
      </c>
    </row>
    <row r="21" spans="1:9">
      <c r="A21" s="777">
        <v>13</v>
      </c>
      <c r="B21" s="697" t="s">
        <v>542</v>
      </c>
      <c r="C21" s="699" t="s">
        <v>443</v>
      </c>
      <c r="D21" s="702">
        <v>5941</v>
      </c>
      <c r="E21" s="701">
        <f t="shared" si="0"/>
        <v>7129</v>
      </c>
      <c r="F21" s="701">
        <f t="shared" si="1"/>
        <v>6951</v>
      </c>
      <c r="G21" s="701">
        <f t="shared" si="2"/>
        <v>5525</v>
      </c>
      <c r="H21" s="708">
        <f t="shared" si="4"/>
        <v>6535</v>
      </c>
      <c r="I21" t="str">
        <f t="shared" si="3"/>
        <v>NO</v>
      </c>
    </row>
    <row r="22" spans="1:9">
      <c r="A22" s="707">
        <v>14</v>
      </c>
      <c r="B22" s="697" t="s">
        <v>500</v>
      </c>
      <c r="C22" s="699" t="s">
        <v>480</v>
      </c>
      <c r="D22" s="701">
        <v>55600</v>
      </c>
      <c r="E22" s="701">
        <f t="shared" si="0"/>
        <v>66720</v>
      </c>
      <c r="F22" s="701">
        <f t="shared" si="1"/>
        <v>65052</v>
      </c>
      <c r="G22" s="701">
        <f t="shared" si="2"/>
        <v>51708</v>
      </c>
      <c r="H22" s="708">
        <f t="shared" si="4"/>
        <v>61160</v>
      </c>
      <c r="I22" t="str">
        <f t="shared" si="3"/>
        <v>NO</v>
      </c>
    </row>
    <row r="23" spans="1:9">
      <c r="A23" s="707">
        <v>15</v>
      </c>
      <c r="B23" s="697" t="s">
        <v>499</v>
      </c>
      <c r="C23" s="699" t="s">
        <v>480</v>
      </c>
      <c r="D23" s="701">
        <v>3950</v>
      </c>
      <c r="E23" s="701">
        <f t="shared" si="0"/>
        <v>4740</v>
      </c>
      <c r="F23" s="701">
        <f t="shared" si="1"/>
        <v>4622</v>
      </c>
      <c r="G23" s="701">
        <f t="shared" si="2"/>
        <v>3674</v>
      </c>
      <c r="H23" s="708">
        <f t="shared" si="4"/>
        <v>4345</v>
      </c>
      <c r="I23" t="str">
        <f t="shared" si="3"/>
        <v>NO</v>
      </c>
    </row>
    <row r="24" spans="1:9">
      <c r="A24" s="707">
        <v>16</v>
      </c>
      <c r="B24" s="697" t="s">
        <v>489</v>
      </c>
      <c r="C24" s="699" t="s">
        <v>480</v>
      </c>
      <c r="D24" s="701">
        <v>2800</v>
      </c>
      <c r="E24" s="701">
        <f t="shared" si="0"/>
        <v>3360</v>
      </c>
      <c r="F24" s="701">
        <f t="shared" si="1"/>
        <v>3276</v>
      </c>
      <c r="G24" s="701">
        <f t="shared" si="2"/>
        <v>2604</v>
      </c>
      <c r="H24" s="708">
        <f t="shared" si="4"/>
        <v>3080</v>
      </c>
      <c r="I24" t="str">
        <f t="shared" si="3"/>
        <v>NO</v>
      </c>
    </row>
    <row r="25" spans="1:9">
      <c r="A25" s="707">
        <v>17</v>
      </c>
      <c r="B25" s="703" t="s">
        <v>1112</v>
      </c>
      <c r="C25" s="699" t="s">
        <v>416</v>
      </c>
      <c r="D25" s="702">
        <v>51950</v>
      </c>
      <c r="E25" s="701">
        <f t="shared" si="0"/>
        <v>62340</v>
      </c>
      <c r="F25" s="701">
        <f t="shared" si="1"/>
        <v>60782</v>
      </c>
      <c r="G25" s="701">
        <f t="shared" si="2"/>
        <v>48314</v>
      </c>
      <c r="H25" s="708">
        <f t="shared" si="4"/>
        <v>57145</v>
      </c>
      <c r="I25" t="str">
        <f t="shared" si="3"/>
        <v>NO</v>
      </c>
    </row>
    <row r="26" spans="1:9">
      <c r="A26" s="707">
        <v>18</v>
      </c>
      <c r="B26" s="697" t="s">
        <v>525</v>
      </c>
      <c r="C26" s="699" t="s">
        <v>425</v>
      </c>
      <c r="D26" s="702">
        <v>4275</v>
      </c>
      <c r="E26" s="701">
        <f t="shared" si="0"/>
        <v>5130</v>
      </c>
      <c r="F26" s="701">
        <f t="shared" si="1"/>
        <v>5002</v>
      </c>
      <c r="G26" s="701">
        <f t="shared" si="2"/>
        <v>3976</v>
      </c>
      <c r="H26" s="708">
        <f t="shared" si="4"/>
        <v>4703</v>
      </c>
      <c r="I26" t="str">
        <f t="shared" si="3"/>
        <v>NO</v>
      </c>
    </row>
    <row r="27" spans="1:9">
      <c r="A27" s="707">
        <v>19</v>
      </c>
      <c r="B27" s="697" t="s">
        <v>508</v>
      </c>
      <c r="C27" s="699" t="s">
        <v>480</v>
      </c>
      <c r="D27" s="701">
        <v>45500</v>
      </c>
      <c r="E27" s="701">
        <f t="shared" si="0"/>
        <v>54600</v>
      </c>
      <c r="F27" s="701">
        <f t="shared" si="1"/>
        <v>53235</v>
      </c>
      <c r="G27" s="701">
        <f t="shared" si="2"/>
        <v>42315</v>
      </c>
      <c r="H27" s="708">
        <f t="shared" si="4"/>
        <v>50050</v>
      </c>
      <c r="I27" t="str">
        <f t="shared" si="3"/>
        <v>NO</v>
      </c>
    </row>
    <row r="28" spans="1:9">
      <c r="A28" s="707">
        <v>20</v>
      </c>
      <c r="B28" s="697" t="s">
        <v>526</v>
      </c>
      <c r="C28" s="699" t="s">
        <v>497</v>
      </c>
      <c r="D28" s="702">
        <v>153000</v>
      </c>
      <c r="E28" s="701">
        <f t="shared" si="0"/>
        <v>183600</v>
      </c>
      <c r="F28" s="701">
        <f t="shared" si="1"/>
        <v>179010</v>
      </c>
      <c r="G28" s="701">
        <f t="shared" si="2"/>
        <v>142290</v>
      </c>
      <c r="H28" s="708">
        <f t="shared" si="4"/>
        <v>168300</v>
      </c>
      <c r="I28" t="str">
        <f t="shared" si="3"/>
        <v>NO</v>
      </c>
    </row>
    <row r="29" spans="1:9">
      <c r="A29" s="707">
        <v>21</v>
      </c>
      <c r="B29" s="697" t="s">
        <v>495</v>
      </c>
      <c r="C29" s="699" t="s">
        <v>497</v>
      </c>
      <c r="D29" s="701">
        <v>29260</v>
      </c>
      <c r="E29" s="701">
        <f t="shared" si="0"/>
        <v>35112</v>
      </c>
      <c r="F29" s="701">
        <f t="shared" si="1"/>
        <v>34234</v>
      </c>
      <c r="G29" s="701">
        <f t="shared" si="2"/>
        <v>27212</v>
      </c>
      <c r="H29" s="708">
        <f t="shared" si="4"/>
        <v>32186</v>
      </c>
      <c r="I29" t="str">
        <f t="shared" si="3"/>
        <v>NO</v>
      </c>
    </row>
    <row r="30" spans="1:9" ht="39.6">
      <c r="A30" s="707">
        <v>22</v>
      </c>
      <c r="B30" s="705" t="s">
        <v>1080</v>
      </c>
      <c r="C30" s="704" t="s">
        <v>497</v>
      </c>
      <c r="D30" s="702">
        <v>220000</v>
      </c>
      <c r="E30" s="701">
        <f t="shared" si="0"/>
        <v>264000</v>
      </c>
      <c r="F30" s="701">
        <f t="shared" si="1"/>
        <v>257400</v>
      </c>
      <c r="G30" s="701">
        <f t="shared" si="2"/>
        <v>204600</v>
      </c>
      <c r="H30" s="712">
        <f t="shared" si="4"/>
        <v>242000</v>
      </c>
      <c r="I30" t="str">
        <f t="shared" si="3"/>
        <v>NO</v>
      </c>
    </row>
    <row r="31" spans="1:9">
      <c r="A31" s="707">
        <v>23</v>
      </c>
      <c r="B31" s="697" t="s">
        <v>1100</v>
      </c>
      <c r="C31" s="699" t="s">
        <v>425</v>
      </c>
      <c r="D31" s="701">
        <v>366553</v>
      </c>
      <c r="E31" s="701">
        <f t="shared" si="0"/>
        <v>439864</v>
      </c>
      <c r="F31" s="701">
        <f t="shared" si="1"/>
        <v>428867</v>
      </c>
      <c r="G31" s="701">
        <f t="shared" si="2"/>
        <v>340894</v>
      </c>
      <c r="H31" s="708">
        <f t="shared" si="4"/>
        <v>403208</v>
      </c>
      <c r="I31" t="str">
        <f t="shared" si="3"/>
        <v>NO</v>
      </c>
    </row>
    <row r="32" spans="1:9">
      <c r="A32" s="707">
        <v>24</v>
      </c>
      <c r="B32" s="697" t="s">
        <v>721</v>
      </c>
      <c r="C32" s="699" t="s">
        <v>722</v>
      </c>
      <c r="D32" s="702">
        <v>33500</v>
      </c>
      <c r="E32" s="701">
        <f t="shared" si="0"/>
        <v>40200</v>
      </c>
      <c r="F32" s="701">
        <f t="shared" si="1"/>
        <v>39195</v>
      </c>
      <c r="G32" s="701">
        <f t="shared" si="2"/>
        <v>31155</v>
      </c>
      <c r="H32" s="708">
        <f t="shared" si="4"/>
        <v>36850</v>
      </c>
      <c r="I32" t="str">
        <f t="shared" si="3"/>
        <v>NO</v>
      </c>
    </row>
    <row r="33" spans="1:9">
      <c r="A33" s="777">
        <v>25</v>
      </c>
      <c r="B33" s="862" t="s">
        <v>447</v>
      </c>
      <c r="C33" s="863" t="s">
        <v>480</v>
      </c>
      <c r="D33" s="864">
        <v>6000</v>
      </c>
      <c r="E33" s="864">
        <f t="shared" si="0"/>
        <v>7200</v>
      </c>
      <c r="F33" s="864">
        <f t="shared" si="1"/>
        <v>7020</v>
      </c>
      <c r="G33" s="864">
        <f t="shared" si="2"/>
        <v>5580</v>
      </c>
      <c r="H33" s="865">
        <f t="shared" si="4"/>
        <v>6600</v>
      </c>
      <c r="I33" t="str">
        <f t="shared" si="3"/>
        <v>NO</v>
      </c>
    </row>
    <row r="34" spans="1:9">
      <c r="A34" s="707">
        <v>26</v>
      </c>
      <c r="B34" s="862" t="s">
        <v>447</v>
      </c>
      <c r="C34" s="863" t="s">
        <v>443</v>
      </c>
      <c r="D34" s="864">
        <v>17000</v>
      </c>
      <c r="E34" s="864">
        <f t="shared" si="0"/>
        <v>20400</v>
      </c>
      <c r="F34" s="864">
        <f t="shared" si="1"/>
        <v>19890</v>
      </c>
      <c r="G34" s="864">
        <f t="shared" si="2"/>
        <v>15810</v>
      </c>
      <c r="H34" s="865">
        <f t="shared" si="4"/>
        <v>18700</v>
      </c>
      <c r="I34" t="str">
        <f t="shared" si="3"/>
        <v>NO</v>
      </c>
    </row>
    <row r="35" spans="1:9">
      <c r="A35" s="707">
        <v>27</v>
      </c>
      <c r="B35" s="697" t="s">
        <v>767</v>
      </c>
      <c r="C35" s="699" t="s">
        <v>443</v>
      </c>
      <c r="D35" s="701">
        <v>5500</v>
      </c>
      <c r="E35" s="701">
        <f t="shared" si="0"/>
        <v>6600</v>
      </c>
      <c r="F35" s="701">
        <f t="shared" si="1"/>
        <v>6435</v>
      </c>
      <c r="G35" s="701">
        <f t="shared" si="2"/>
        <v>5115</v>
      </c>
      <c r="H35" s="708">
        <f t="shared" si="4"/>
        <v>6050</v>
      </c>
      <c r="I35" t="str">
        <f t="shared" si="3"/>
        <v>NO</v>
      </c>
    </row>
    <row r="36" spans="1:9">
      <c r="A36" s="707">
        <v>28</v>
      </c>
      <c r="B36" s="697" t="s">
        <v>1075</v>
      </c>
      <c r="C36" s="699" t="s">
        <v>1074</v>
      </c>
      <c r="D36" s="701">
        <v>7500</v>
      </c>
      <c r="E36" s="701">
        <f t="shared" si="0"/>
        <v>9000</v>
      </c>
      <c r="F36" s="701">
        <f t="shared" si="1"/>
        <v>8775</v>
      </c>
      <c r="G36" s="701">
        <f t="shared" si="2"/>
        <v>6975</v>
      </c>
      <c r="H36" s="708">
        <f t="shared" si="4"/>
        <v>8250</v>
      </c>
      <c r="I36" t="str">
        <f t="shared" si="3"/>
        <v>NO</v>
      </c>
    </row>
    <row r="37" spans="1:9">
      <c r="A37" s="707">
        <v>29</v>
      </c>
      <c r="B37" s="697" t="s">
        <v>503</v>
      </c>
      <c r="C37" s="699" t="s">
        <v>497</v>
      </c>
      <c r="D37" s="701">
        <v>3312</v>
      </c>
      <c r="E37" s="701">
        <f t="shared" si="0"/>
        <v>3974</v>
      </c>
      <c r="F37" s="701">
        <f t="shared" si="1"/>
        <v>3875</v>
      </c>
      <c r="G37" s="701">
        <f t="shared" si="2"/>
        <v>3080</v>
      </c>
      <c r="H37" s="708">
        <f t="shared" si="4"/>
        <v>3643</v>
      </c>
      <c r="I37" t="str">
        <f t="shared" si="3"/>
        <v>NO</v>
      </c>
    </row>
    <row r="38" spans="1:9">
      <c r="A38" s="707">
        <v>30</v>
      </c>
      <c r="B38" s="697" t="s">
        <v>817</v>
      </c>
      <c r="C38" s="699" t="s">
        <v>818</v>
      </c>
      <c r="D38" s="702">
        <v>9000</v>
      </c>
      <c r="E38" s="701">
        <f t="shared" si="0"/>
        <v>10800</v>
      </c>
      <c r="F38" s="701">
        <f t="shared" si="1"/>
        <v>10530</v>
      </c>
      <c r="G38" s="701">
        <f t="shared" si="2"/>
        <v>8370</v>
      </c>
      <c r="H38" s="708">
        <f t="shared" si="4"/>
        <v>9900</v>
      </c>
      <c r="I38" t="str">
        <f t="shared" si="3"/>
        <v>NO</v>
      </c>
    </row>
    <row r="39" spans="1:9">
      <c r="A39" s="707">
        <v>31</v>
      </c>
      <c r="B39" s="697" t="s">
        <v>477</v>
      </c>
      <c r="C39" s="699" t="s">
        <v>1096</v>
      </c>
      <c r="D39" s="701">
        <v>8200</v>
      </c>
      <c r="E39" s="701">
        <f t="shared" si="0"/>
        <v>9840</v>
      </c>
      <c r="F39" s="701">
        <f t="shared" si="1"/>
        <v>9594</v>
      </c>
      <c r="G39" s="701">
        <f t="shared" si="2"/>
        <v>7626</v>
      </c>
      <c r="H39" s="708">
        <f t="shared" si="4"/>
        <v>9020</v>
      </c>
      <c r="I39" t="str">
        <f t="shared" si="3"/>
        <v>NO</v>
      </c>
    </row>
    <row r="40" spans="1:9">
      <c r="A40" s="707">
        <v>32</v>
      </c>
      <c r="B40" s="697" t="s">
        <v>531</v>
      </c>
      <c r="C40" s="699" t="s">
        <v>497</v>
      </c>
      <c r="D40" s="702">
        <v>390000</v>
      </c>
      <c r="E40" s="701">
        <f t="shared" si="0"/>
        <v>468000</v>
      </c>
      <c r="F40" s="701">
        <f t="shared" si="1"/>
        <v>456300</v>
      </c>
      <c r="G40" s="701">
        <f t="shared" si="2"/>
        <v>362700</v>
      </c>
      <c r="H40" s="708">
        <f t="shared" si="4"/>
        <v>429000</v>
      </c>
      <c r="I40" t="str">
        <f t="shared" si="3"/>
        <v>NO</v>
      </c>
    </row>
    <row r="41" spans="1:9">
      <c r="A41" s="707">
        <v>33</v>
      </c>
      <c r="B41" s="697" t="s">
        <v>518</v>
      </c>
      <c r="C41" s="699" t="s">
        <v>480</v>
      </c>
      <c r="D41" s="701">
        <v>3530</v>
      </c>
      <c r="E41" s="701">
        <f t="shared" si="0"/>
        <v>4236</v>
      </c>
      <c r="F41" s="701">
        <f t="shared" si="1"/>
        <v>4130</v>
      </c>
      <c r="G41" s="701">
        <f t="shared" si="2"/>
        <v>3283</v>
      </c>
      <c r="H41" s="708">
        <f t="shared" si="4"/>
        <v>3883</v>
      </c>
      <c r="I41" t="str">
        <f t="shared" si="3"/>
        <v>NO</v>
      </c>
    </row>
    <row r="42" spans="1:9">
      <c r="A42" s="707">
        <v>34</v>
      </c>
      <c r="B42" s="697" t="s">
        <v>504</v>
      </c>
      <c r="C42" s="699" t="s">
        <v>497</v>
      </c>
      <c r="D42" s="701">
        <v>8338</v>
      </c>
      <c r="E42" s="701">
        <f t="shared" si="0"/>
        <v>10006</v>
      </c>
      <c r="F42" s="701">
        <f t="shared" si="1"/>
        <v>9755</v>
      </c>
      <c r="G42" s="701">
        <f t="shared" si="2"/>
        <v>7754</v>
      </c>
      <c r="H42" s="708">
        <f t="shared" si="4"/>
        <v>9172</v>
      </c>
      <c r="I42" t="str">
        <f t="shared" si="3"/>
        <v>NO</v>
      </c>
    </row>
    <row r="43" spans="1:9">
      <c r="A43" s="707">
        <v>35</v>
      </c>
      <c r="B43" s="697" t="s">
        <v>496</v>
      </c>
      <c r="C43" s="699" t="s">
        <v>497</v>
      </c>
      <c r="D43" s="701">
        <v>750</v>
      </c>
      <c r="E43" s="701">
        <f t="shared" si="0"/>
        <v>900</v>
      </c>
      <c r="F43" s="701">
        <f t="shared" si="1"/>
        <v>878</v>
      </c>
      <c r="G43" s="701">
        <f t="shared" si="2"/>
        <v>698</v>
      </c>
      <c r="H43" s="708">
        <f t="shared" si="4"/>
        <v>825</v>
      </c>
      <c r="I43" t="str">
        <f t="shared" si="3"/>
        <v>NO</v>
      </c>
    </row>
    <row r="44" spans="1:9">
      <c r="A44" s="707">
        <v>36</v>
      </c>
      <c r="B44" s="698" t="s">
        <v>1107</v>
      </c>
      <c r="C44" s="700" t="s">
        <v>497</v>
      </c>
      <c r="D44" s="701">
        <v>35645</v>
      </c>
      <c r="E44" s="701">
        <f t="shared" si="0"/>
        <v>42774</v>
      </c>
      <c r="F44" s="701">
        <f t="shared" si="1"/>
        <v>41705</v>
      </c>
      <c r="G44" s="701">
        <f t="shared" si="2"/>
        <v>33150</v>
      </c>
      <c r="H44" s="708">
        <f t="shared" si="4"/>
        <v>39210</v>
      </c>
      <c r="I44" t="str">
        <f t="shared" si="3"/>
        <v>NO</v>
      </c>
    </row>
    <row r="45" spans="1:9">
      <c r="A45" s="777">
        <v>37</v>
      </c>
      <c r="B45" s="698" t="s">
        <v>1108</v>
      </c>
      <c r="C45" s="700" t="s">
        <v>497</v>
      </c>
      <c r="D45" s="701">
        <v>33810</v>
      </c>
      <c r="E45" s="701">
        <f t="shared" si="0"/>
        <v>40572</v>
      </c>
      <c r="F45" s="701">
        <f t="shared" si="1"/>
        <v>39558</v>
      </c>
      <c r="G45" s="701">
        <f t="shared" si="2"/>
        <v>31443</v>
      </c>
      <c r="H45" s="708">
        <f t="shared" si="4"/>
        <v>37191</v>
      </c>
      <c r="I45" t="str">
        <f t="shared" si="3"/>
        <v>NO</v>
      </c>
    </row>
    <row r="46" spans="1:9">
      <c r="A46" s="707">
        <v>38</v>
      </c>
      <c r="B46" s="697" t="s">
        <v>509</v>
      </c>
      <c r="C46" s="699" t="s">
        <v>497</v>
      </c>
      <c r="D46" s="701">
        <v>19550</v>
      </c>
      <c r="E46" s="701">
        <f t="shared" si="0"/>
        <v>23460</v>
      </c>
      <c r="F46" s="701">
        <f t="shared" si="1"/>
        <v>22874</v>
      </c>
      <c r="G46" s="701">
        <f t="shared" si="2"/>
        <v>18182</v>
      </c>
      <c r="H46" s="708">
        <f t="shared" si="4"/>
        <v>21505</v>
      </c>
      <c r="I46" t="str">
        <f t="shared" si="3"/>
        <v>NO</v>
      </c>
    </row>
    <row r="47" spans="1:9">
      <c r="A47" s="707">
        <v>39</v>
      </c>
      <c r="B47" s="698" t="s">
        <v>1110</v>
      </c>
      <c r="C47" s="699" t="s">
        <v>497</v>
      </c>
      <c r="D47" s="702">
        <v>358500</v>
      </c>
      <c r="E47" s="701">
        <f t="shared" si="0"/>
        <v>430200</v>
      </c>
      <c r="F47" s="701">
        <f t="shared" si="1"/>
        <v>419445</v>
      </c>
      <c r="G47" s="701">
        <f t="shared" si="2"/>
        <v>333405</v>
      </c>
      <c r="H47" s="708">
        <f t="shared" si="4"/>
        <v>394350</v>
      </c>
      <c r="I47" t="str">
        <f t="shared" si="3"/>
        <v>NO</v>
      </c>
    </row>
    <row r="48" spans="1:9">
      <c r="A48" s="707">
        <v>40</v>
      </c>
      <c r="B48" s="697" t="s">
        <v>524</v>
      </c>
      <c r="C48" s="699" t="s">
        <v>497</v>
      </c>
      <c r="D48" s="702">
        <v>43562</v>
      </c>
      <c r="E48" s="701">
        <f t="shared" si="0"/>
        <v>52274</v>
      </c>
      <c r="F48" s="701">
        <f t="shared" si="1"/>
        <v>50968</v>
      </c>
      <c r="G48" s="701">
        <f t="shared" si="2"/>
        <v>40513</v>
      </c>
      <c r="H48" s="708">
        <f t="shared" si="4"/>
        <v>47918</v>
      </c>
      <c r="I48" t="str">
        <f t="shared" si="3"/>
        <v>NO</v>
      </c>
    </row>
    <row r="49" spans="1:10">
      <c r="A49" s="707">
        <v>41</v>
      </c>
      <c r="B49" s="697" t="s">
        <v>540</v>
      </c>
      <c r="C49" s="699" t="s">
        <v>474</v>
      </c>
      <c r="D49" s="702">
        <v>96582</v>
      </c>
      <c r="E49" s="701">
        <f t="shared" si="0"/>
        <v>115898</v>
      </c>
      <c r="F49" s="701">
        <f t="shared" si="1"/>
        <v>113001</v>
      </c>
      <c r="G49" s="701">
        <f t="shared" si="2"/>
        <v>89821</v>
      </c>
      <c r="H49" s="708">
        <f t="shared" si="4"/>
        <v>106240</v>
      </c>
      <c r="I49" t="str">
        <f t="shared" si="3"/>
        <v>NO</v>
      </c>
    </row>
    <row r="50" spans="1:10">
      <c r="A50" s="707">
        <v>42</v>
      </c>
      <c r="B50" s="697" t="s">
        <v>536</v>
      </c>
      <c r="C50" s="699" t="s">
        <v>443</v>
      </c>
      <c r="D50" s="702">
        <v>10200</v>
      </c>
      <c r="E50" s="701">
        <f t="shared" si="0"/>
        <v>12240</v>
      </c>
      <c r="F50" s="701">
        <f t="shared" si="1"/>
        <v>11934</v>
      </c>
      <c r="G50" s="701">
        <f t="shared" si="2"/>
        <v>9486</v>
      </c>
      <c r="H50" s="708">
        <f t="shared" si="4"/>
        <v>11220</v>
      </c>
      <c r="I50" t="str">
        <f t="shared" si="3"/>
        <v>NO</v>
      </c>
    </row>
    <row r="51" spans="1:10">
      <c r="A51" s="707">
        <v>43</v>
      </c>
      <c r="B51" s="697" t="s">
        <v>530</v>
      </c>
      <c r="C51" s="699" t="s">
        <v>497</v>
      </c>
      <c r="D51" s="702">
        <v>2000</v>
      </c>
      <c r="E51" s="701">
        <f t="shared" si="0"/>
        <v>2400</v>
      </c>
      <c r="F51" s="701">
        <f t="shared" si="1"/>
        <v>2340</v>
      </c>
      <c r="G51" s="701">
        <f t="shared" si="2"/>
        <v>1860</v>
      </c>
      <c r="H51" s="708">
        <f t="shared" si="4"/>
        <v>2200</v>
      </c>
      <c r="I51" t="str">
        <f t="shared" si="3"/>
        <v>NO</v>
      </c>
      <c r="J51" s="830" t="s">
        <v>1347</v>
      </c>
    </row>
    <row r="52" spans="1:10">
      <c r="A52" s="873">
        <v>44</v>
      </c>
      <c r="B52" s="862" t="s">
        <v>537</v>
      </c>
      <c r="C52" s="863" t="s">
        <v>470</v>
      </c>
      <c r="D52" s="874">
        <v>4500</v>
      </c>
      <c r="E52" s="864">
        <f t="shared" si="0"/>
        <v>5400</v>
      </c>
      <c r="F52" s="864">
        <f t="shared" si="1"/>
        <v>5265</v>
      </c>
      <c r="G52" s="864">
        <f t="shared" si="2"/>
        <v>4185</v>
      </c>
      <c r="H52" s="865">
        <f t="shared" si="4"/>
        <v>4950</v>
      </c>
      <c r="I52" t="str">
        <f t="shared" si="3"/>
        <v>NO</v>
      </c>
      <c r="J52">
        <v>5463</v>
      </c>
    </row>
    <row r="53" spans="1:10">
      <c r="A53" s="707">
        <v>45</v>
      </c>
      <c r="B53" s="697" t="s">
        <v>502</v>
      </c>
      <c r="C53" s="699" t="s">
        <v>497</v>
      </c>
      <c r="D53" s="701">
        <v>920</v>
      </c>
      <c r="E53" s="701">
        <f t="shared" si="0"/>
        <v>1104</v>
      </c>
      <c r="F53" s="701">
        <f t="shared" si="1"/>
        <v>1076</v>
      </c>
      <c r="G53" s="701">
        <f t="shared" si="2"/>
        <v>856</v>
      </c>
      <c r="H53" s="708">
        <f t="shared" si="4"/>
        <v>1012</v>
      </c>
      <c r="I53" t="str">
        <f t="shared" si="3"/>
        <v>NO</v>
      </c>
    </row>
    <row r="54" spans="1:10">
      <c r="A54" s="707">
        <v>46</v>
      </c>
      <c r="B54" s="697" t="s">
        <v>765</v>
      </c>
      <c r="C54" s="699" t="s">
        <v>470</v>
      </c>
      <c r="D54" s="701">
        <v>10200</v>
      </c>
      <c r="E54" s="701">
        <f t="shared" si="0"/>
        <v>12240</v>
      </c>
      <c r="F54" s="701">
        <f t="shared" si="1"/>
        <v>11934</v>
      </c>
      <c r="G54" s="701">
        <f t="shared" si="2"/>
        <v>9486</v>
      </c>
      <c r="H54" s="708">
        <f t="shared" si="4"/>
        <v>11220</v>
      </c>
      <c r="I54" t="str">
        <f t="shared" si="3"/>
        <v>NO</v>
      </c>
    </row>
    <row r="55" spans="1:10">
      <c r="A55" s="707">
        <v>47</v>
      </c>
      <c r="B55" s="697" t="s">
        <v>466</v>
      </c>
      <c r="C55" s="699" t="s">
        <v>467</v>
      </c>
      <c r="D55" s="701">
        <v>75000</v>
      </c>
      <c r="E55" s="701">
        <f t="shared" si="0"/>
        <v>90000</v>
      </c>
      <c r="F55" s="701">
        <f t="shared" si="1"/>
        <v>87750</v>
      </c>
      <c r="G55" s="701">
        <f t="shared" si="2"/>
        <v>69750</v>
      </c>
      <c r="H55" s="708">
        <f t="shared" si="4"/>
        <v>82500</v>
      </c>
      <c r="I55" t="str">
        <f t="shared" si="3"/>
        <v>NO</v>
      </c>
    </row>
    <row r="56" spans="1:10">
      <c r="A56" s="707">
        <v>48</v>
      </c>
      <c r="B56" s="697" t="s">
        <v>1091</v>
      </c>
      <c r="C56" s="699" t="s">
        <v>603</v>
      </c>
      <c r="D56" s="701">
        <v>20567</v>
      </c>
      <c r="E56" s="701">
        <f t="shared" si="0"/>
        <v>24680</v>
      </c>
      <c r="F56" s="701">
        <f t="shared" si="1"/>
        <v>24063</v>
      </c>
      <c r="G56" s="701">
        <f t="shared" si="2"/>
        <v>19127</v>
      </c>
      <c r="H56" s="708">
        <f t="shared" si="4"/>
        <v>22623</v>
      </c>
      <c r="I56" t="str">
        <f t="shared" si="3"/>
        <v>NO</v>
      </c>
    </row>
    <row r="57" spans="1:10">
      <c r="A57" s="777">
        <v>49</v>
      </c>
      <c r="B57" s="697" t="s">
        <v>487</v>
      </c>
      <c r="C57" s="699" t="s">
        <v>603</v>
      </c>
      <c r="D57" s="701">
        <v>25000</v>
      </c>
      <c r="E57" s="701">
        <f t="shared" si="0"/>
        <v>30000</v>
      </c>
      <c r="F57" s="701">
        <f t="shared" si="1"/>
        <v>29250</v>
      </c>
      <c r="G57" s="701">
        <f t="shared" si="2"/>
        <v>23250</v>
      </c>
      <c r="H57" s="708">
        <f t="shared" si="4"/>
        <v>27500</v>
      </c>
      <c r="I57" t="str">
        <f t="shared" si="3"/>
        <v>NO</v>
      </c>
    </row>
    <row r="58" spans="1:10">
      <c r="A58" s="707">
        <v>50</v>
      </c>
      <c r="B58" s="697" t="s">
        <v>535</v>
      </c>
      <c r="C58" s="699" t="s">
        <v>497</v>
      </c>
      <c r="D58" s="702">
        <v>43235</v>
      </c>
      <c r="E58" s="701">
        <f t="shared" si="0"/>
        <v>51882</v>
      </c>
      <c r="F58" s="701">
        <f t="shared" si="1"/>
        <v>50585</v>
      </c>
      <c r="G58" s="701">
        <f t="shared" si="2"/>
        <v>40209</v>
      </c>
      <c r="H58" s="708">
        <f t="shared" si="4"/>
        <v>47559</v>
      </c>
      <c r="I58" t="str">
        <f t="shared" si="3"/>
        <v>NO</v>
      </c>
    </row>
    <row r="59" spans="1:10">
      <c r="A59" s="707">
        <v>51</v>
      </c>
      <c r="B59" s="697" t="s">
        <v>534</v>
      </c>
      <c r="C59" s="699" t="s">
        <v>497</v>
      </c>
      <c r="D59" s="702">
        <v>108000</v>
      </c>
      <c r="E59" s="701">
        <f t="shared" si="0"/>
        <v>129600</v>
      </c>
      <c r="F59" s="701">
        <f t="shared" si="1"/>
        <v>126360</v>
      </c>
      <c r="G59" s="701">
        <f t="shared" si="2"/>
        <v>100440</v>
      </c>
      <c r="H59" s="708">
        <f t="shared" si="4"/>
        <v>118800</v>
      </c>
      <c r="I59" t="str">
        <f t="shared" si="3"/>
        <v>NO</v>
      </c>
    </row>
    <row r="60" spans="1:10">
      <c r="A60" s="707">
        <v>52</v>
      </c>
      <c r="B60" s="697" t="s">
        <v>1099</v>
      </c>
      <c r="C60" s="699" t="s">
        <v>443</v>
      </c>
      <c r="D60" s="701">
        <v>10000</v>
      </c>
      <c r="E60" s="701">
        <f t="shared" si="0"/>
        <v>12000</v>
      </c>
      <c r="F60" s="701">
        <f t="shared" si="1"/>
        <v>11700</v>
      </c>
      <c r="G60" s="701">
        <f t="shared" si="2"/>
        <v>9300</v>
      </c>
      <c r="H60" s="708">
        <f t="shared" si="4"/>
        <v>11000</v>
      </c>
      <c r="I60" t="str">
        <f t="shared" si="3"/>
        <v>NO</v>
      </c>
    </row>
    <row r="61" spans="1:10">
      <c r="A61" s="707">
        <v>53</v>
      </c>
      <c r="B61" s="697" t="s">
        <v>1095</v>
      </c>
      <c r="C61" s="699" t="s">
        <v>605</v>
      </c>
      <c r="D61" s="701">
        <v>170000</v>
      </c>
      <c r="E61" s="701">
        <f t="shared" si="0"/>
        <v>204000</v>
      </c>
      <c r="F61" s="701">
        <f t="shared" si="1"/>
        <v>198900</v>
      </c>
      <c r="G61" s="701">
        <f t="shared" si="2"/>
        <v>158100</v>
      </c>
      <c r="H61" s="708">
        <f t="shared" si="4"/>
        <v>187000</v>
      </c>
      <c r="I61" t="str">
        <f t="shared" si="3"/>
        <v>NO</v>
      </c>
    </row>
    <row r="62" spans="1:10">
      <c r="A62" s="707">
        <v>54</v>
      </c>
      <c r="B62" s="697" t="s">
        <v>473</v>
      </c>
      <c r="C62" s="699" t="s">
        <v>474</v>
      </c>
      <c r="D62" s="701">
        <v>56582</v>
      </c>
      <c r="E62" s="701">
        <f t="shared" si="0"/>
        <v>67898</v>
      </c>
      <c r="F62" s="701">
        <f t="shared" si="1"/>
        <v>66201</v>
      </c>
      <c r="G62" s="701">
        <f t="shared" si="2"/>
        <v>52621</v>
      </c>
      <c r="H62" s="708">
        <f t="shared" si="4"/>
        <v>62240</v>
      </c>
      <c r="I62" t="str">
        <f t="shared" si="3"/>
        <v>NO</v>
      </c>
    </row>
    <row r="63" spans="1:10">
      <c r="A63" s="707">
        <v>55</v>
      </c>
      <c r="B63" s="698" t="s">
        <v>1113</v>
      </c>
      <c r="C63" s="699" t="s">
        <v>444</v>
      </c>
      <c r="D63" s="702">
        <v>168500</v>
      </c>
      <c r="E63" s="701">
        <f t="shared" si="0"/>
        <v>202200</v>
      </c>
      <c r="F63" s="701">
        <f t="shared" si="1"/>
        <v>197145</v>
      </c>
      <c r="G63" s="701">
        <f t="shared" si="2"/>
        <v>156705</v>
      </c>
      <c r="H63" s="708">
        <f t="shared" si="4"/>
        <v>185350</v>
      </c>
      <c r="I63" t="str">
        <f t="shared" si="3"/>
        <v>NO</v>
      </c>
    </row>
    <row r="64" spans="1:10">
      <c r="A64" s="707">
        <v>56</v>
      </c>
      <c r="B64" s="697" t="s">
        <v>1104</v>
      </c>
      <c r="C64" s="699" t="s">
        <v>497</v>
      </c>
      <c r="D64" s="701">
        <v>50000</v>
      </c>
      <c r="E64" s="701">
        <f t="shared" si="0"/>
        <v>60000</v>
      </c>
      <c r="F64" s="701">
        <f t="shared" si="1"/>
        <v>58500</v>
      </c>
      <c r="G64" s="701">
        <f t="shared" si="2"/>
        <v>46500</v>
      </c>
      <c r="H64" s="708">
        <f t="shared" si="4"/>
        <v>55000</v>
      </c>
      <c r="I64" t="str">
        <f t="shared" si="3"/>
        <v>NO</v>
      </c>
    </row>
    <row r="65" spans="1:9">
      <c r="A65" s="707">
        <v>57</v>
      </c>
      <c r="B65" s="697" t="s">
        <v>766</v>
      </c>
      <c r="C65" s="699" t="s">
        <v>470</v>
      </c>
      <c r="D65" s="701">
        <v>9200</v>
      </c>
      <c r="E65" s="701">
        <f t="shared" si="0"/>
        <v>11040</v>
      </c>
      <c r="F65" s="701">
        <f t="shared" si="1"/>
        <v>10764</v>
      </c>
      <c r="G65" s="701">
        <f t="shared" si="2"/>
        <v>8556</v>
      </c>
      <c r="H65" s="708">
        <f t="shared" si="4"/>
        <v>10120</v>
      </c>
      <c r="I65" t="str">
        <f t="shared" si="3"/>
        <v>NO</v>
      </c>
    </row>
    <row r="66" spans="1:9">
      <c r="A66" s="707">
        <v>58</v>
      </c>
      <c r="B66" s="697" t="s">
        <v>1097</v>
      </c>
      <c r="C66" s="699" t="s">
        <v>443</v>
      </c>
      <c r="D66" s="701">
        <v>51000</v>
      </c>
      <c r="E66" s="701">
        <f t="shared" si="0"/>
        <v>61200</v>
      </c>
      <c r="F66" s="701">
        <f t="shared" si="1"/>
        <v>59670</v>
      </c>
      <c r="G66" s="701">
        <f t="shared" si="2"/>
        <v>47430</v>
      </c>
      <c r="H66" s="708">
        <f t="shared" si="4"/>
        <v>56100</v>
      </c>
      <c r="I66" t="str">
        <f t="shared" si="3"/>
        <v>NO</v>
      </c>
    </row>
    <row r="67" spans="1:9">
      <c r="A67" s="707">
        <v>59</v>
      </c>
      <c r="B67" s="697" t="s">
        <v>522</v>
      </c>
      <c r="C67" s="699" t="s">
        <v>456</v>
      </c>
      <c r="D67" s="702">
        <v>420000</v>
      </c>
      <c r="E67" s="701">
        <f t="shared" si="0"/>
        <v>504000</v>
      </c>
      <c r="F67" s="701">
        <f t="shared" si="1"/>
        <v>491400</v>
      </c>
      <c r="G67" s="701">
        <f t="shared" si="2"/>
        <v>390600</v>
      </c>
      <c r="H67" s="708">
        <f t="shared" si="4"/>
        <v>462000</v>
      </c>
      <c r="I67" t="str">
        <f t="shared" si="3"/>
        <v>NO</v>
      </c>
    </row>
    <row r="68" spans="1:9">
      <c r="A68" s="707">
        <v>60</v>
      </c>
      <c r="B68" s="697" t="s">
        <v>510</v>
      </c>
      <c r="C68" s="699" t="s">
        <v>443</v>
      </c>
      <c r="D68" s="701">
        <v>120900</v>
      </c>
      <c r="E68" s="701">
        <f t="shared" si="0"/>
        <v>145080</v>
      </c>
      <c r="F68" s="701">
        <f t="shared" si="1"/>
        <v>141453</v>
      </c>
      <c r="G68" s="701">
        <f t="shared" si="2"/>
        <v>112437</v>
      </c>
      <c r="H68" s="708">
        <f t="shared" si="4"/>
        <v>132990</v>
      </c>
      <c r="I68" t="str">
        <f t="shared" si="3"/>
        <v>NO</v>
      </c>
    </row>
    <row r="69" spans="1:9">
      <c r="A69" s="777">
        <v>61</v>
      </c>
      <c r="B69" s="697" t="s">
        <v>445</v>
      </c>
      <c r="C69" s="699" t="s">
        <v>446</v>
      </c>
      <c r="D69" s="701">
        <v>5200</v>
      </c>
      <c r="E69" s="701">
        <f t="shared" si="0"/>
        <v>6240</v>
      </c>
      <c r="F69" s="701">
        <f t="shared" si="1"/>
        <v>6084</v>
      </c>
      <c r="G69" s="701">
        <f t="shared" si="2"/>
        <v>4836</v>
      </c>
      <c r="H69" s="708">
        <f t="shared" si="4"/>
        <v>5720</v>
      </c>
      <c r="I69" t="str">
        <f t="shared" si="3"/>
        <v>NO</v>
      </c>
    </row>
    <row r="70" spans="1:9">
      <c r="A70" s="707">
        <v>62</v>
      </c>
      <c r="B70" s="697" t="s">
        <v>527</v>
      </c>
      <c r="C70" s="699" t="s">
        <v>497</v>
      </c>
      <c r="D70" s="702">
        <v>26720</v>
      </c>
      <c r="E70" s="701">
        <f t="shared" si="0"/>
        <v>32064</v>
      </c>
      <c r="F70" s="701">
        <f t="shared" si="1"/>
        <v>31262</v>
      </c>
      <c r="G70" s="701">
        <f t="shared" si="2"/>
        <v>24850</v>
      </c>
      <c r="H70" s="708">
        <f t="shared" si="4"/>
        <v>29392</v>
      </c>
      <c r="I70" t="str">
        <f t="shared" si="3"/>
        <v>NO</v>
      </c>
    </row>
    <row r="71" spans="1:9">
      <c r="A71" s="707">
        <v>63</v>
      </c>
      <c r="B71" s="697" t="s">
        <v>528</v>
      </c>
      <c r="C71" s="699" t="s">
        <v>497</v>
      </c>
      <c r="D71" s="702">
        <v>32849</v>
      </c>
      <c r="E71" s="701">
        <f t="shared" si="0"/>
        <v>39419</v>
      </c>
      <c r="F71" s="701">
        <f t="shared" si="1"/>
        <v>38433</v>
      </c>
      <c r="G71" s="701">
        <f t="shared" si="2"/>
        <v>30550</v>
      </c>
      <c r="H71" s="708">
        <f t="shared" si="4"/>
        <v>36134</v>
      </c>
      <c r="I71" t="str">
        <f t="shared" si="3"/>
        <v>NO</v>
      </c>
    </row>
    <row r="72" spans="1:9">
      <c r="A72" s="707">
        <v>64</v>
      </c>
      <c r="B72" s="697" t="s">
        <v>457</v>
      </c>
      <c r="C72" s="699" t="s">
        <v>1074</v>
      </c>
      <c r="D72" s="701">
        <v>2100</v>
      </c>
      <c r="E72" s="701">
        <f t="shared" si="0"/>
        <v>2520</v>
      </c>
      <c r="F72" s="701">
        <f t="shared" si="1"/>
        <v>2457</v>
      </c>
      <c r="G72" s="701">
        <f t="shared" si="2"/>
        <v>1953</v>
      </c>
      <c r="H72" s="708">
        <f t="shared" si="4"/>
        <v>2310</v>
      </c>
      <c r="I72" t="str">
        <f t="shared" si="3"/>
        <v>NO</v>
      </c>
    </row>
    <row r="73" spans="1:9">
      <c r="A73" s="707">
        <v>65</v>
      </c>
      <c r="B73" s="697" t="s">
        <v>768</v>
      </c>
      <c r="C73" s="699" t="s">
        <v>416</v>
      </c>
      <c r="D73" s="701">
        <v>1100</v>
      </c>
      <c r="E73" s="701">
        <f t="shared" ref="E73:E110" si="7">+ROUND(D73*1.2,0)</f>
        <v>1320</v>
      </c>
      <c r="F73" s="701">
        <f t="shared" ref="F73:F110" si="8">+ROUND(D73*1.17,0)</f>
        <v>1287</v>
      </c>
      <c r="G73" s="701">
        <f t="shared" ref="G73:G110" si="9">+ROUND(D73*0.93,0)</f>
        <v>1023</v>
      </c>
      <c r="H73" s="708">
        <f t="shared" ref="H73:H110" si="10">ROUND(AVERAGE(E73,F73,G73),0)</f>
        <v>1210</v>
      </c>
      <c r="I73" t="str">
        <f t="shared" ref="I73:I110" si="11">+IF(D73=H73,"SI","NO")</f>
        <v>NO</v>
      </c>
    </row>
    <row r="74" spans="1:9">
      <c r="A74" s="707">
        <v>66</v>
      </c>
      <c r="B74" s="697" t="s">
        <v>481</v>
      </c>
      <c r="C74" s="699" t="s">
        <v>482</v>
      </c>
      <c r="D74" s="701">
        <v>15895</v>
      </c>
      <c r="E74" s="701">
        <f t="shared" si="7"/>
        <v>19074</v>
      </c>
      <c r="F74" s="701">
        <f t="shared" si="8"/>
        <v>18597</v>
      </c>
      <c r="G74" s="701">
        <f t="shared" si="9"/>
        <v>14782</v>
      </c>
      <c r="H74" s="708">
        <f t="shared" si="10"/>
        <v>17484</v>
      </c>
      <c r="I74" t="str">
        <f t="shared" si="11"/>
        <v>NO</v>
      </c>
    </row>
    <row r="75" spans="1:9">
      <c r="A75" s="707">
        <v>67</v>
      </c>
      <c r="B75" s="697" t="s">
        <v>471</v>
      </c>
      <c r="C75" s="699" t="s">
        <v>470</v>
      </c>
      <c r="D75" s="701">
        <v>22000</v>
      </c>
      <c r="E75" s="701">
        <f t="shared" si="7"/>
        <v>26400</v>
      </c>
      <c r="F75" s="701">
        <f t="shared" si="8"/>
        <v>25740</v>
      </c>
      <c r="G75" s="701">
        <f t="shared" si="9"/>
        <v>20460</v>
      </c>
      <c r="H75" s="708">
        <f t="shared" si="10"/>
        <v>24200</v>
      </c>
      <c r="I75" t="str">
        <f t="shared" si="11"/>
        <v>NO</v>
      </c>
    </row>
    <row r="76" spans="1:9">
      <c r="A76" s="707">
        <v>68</v>
      </c>
      <c r="B76" s="697" t="s">
        <v>469</v>
      </c>
      <c r="C76" s="699" t="s">
        <v>470</v>
      </c>
      <c r="D76" s="701">
        <v>24000</v>
      </c>
      <c r="E76" s="701">
        <f t="shared" si="7"/>
        <v>28800</v>
      </c>
      <c r="F76" s="701">
        <f t="shared" si="8"/>
        <v>28080</v>
      </c>
      <c r="G76" s="701">
        <f t="shared" si="9"/>
        <v>22320</v>
      </c>
      <c r="H76" s="708">
        <f t="shared" si="10"/>
        <v>26400</v>
      </c>
      <c r="I76" t="str">
        <f t="shared" si="11"/>
        <v>NO</v>
      </c>
    </row>
    <row r="77" spans="1:9">
      <c r="A77" s="707">
        <v>69</v>
      </c>
      <c r="B77" s="697" t="s">
        <v>472</v>
      </c>
      <c r="C77" s="699" t="s">
        <v>470</v>
      </c>
      <c r="D77" s="701">
        <v>19500</v>
      </c>
      <c r="E77" s="701">
        <f t="shared" si="7"/>
        <v>23400</v>
      </c>
      <c r="F77" s="701">
        <f t="shared" si="8"/>
        <v>22815</v>
      </c>
      <c r="G77" s="701">
        <f t="shared" si="9"/>
        <v>18135</v>
      </c>
      <c r="H77" s="708">
        <f t="shared" si="10"/>
        <v>21450</v>
      </c>
      <c r="I77" t="str">
        <f t="shared" si="11"/>
        <v>NO</v>
      </c>
    </row>
    <row r="78" spans="1:9">
      <c r="A78" s="707">
        <v>70</v>
      </c>
      <c r="B78" s="697" t="s">
        <v>520</v>
      </c>
      <c r="C78" s="699" t="s">
        <v>497</v>
      </c>
      <c r="D78" s="701">
        <v>22100</v>
      </c>
      <c r="E78" s="701">
        <f t="shared" si="7"/>
        <v>26520</v>
      </c>
      <c r="F78" s="701">
        <f t="shared" si="8"/>
        <v>25857</v>
      </c>
      <c r="G78" s="701">
        <f t="shared" si="9"/>
        <v>20553</v>
      </c>
      <c r="H78" s="708">
        <f t="shared" si="10"/>
        <v>24310</v>
      </c>
      <c r="I78" t="str">
        <f t="shared" si="11"/>
        <v>NO</v>
      </c>
    </row>
    <row r="79" spans="1:9">
      <c r="A79" s="707">
        <v>71</v>
      </c>
      <c r="B79" s="697" t="s">
        <v>1106</v>
      </c>
      <c r="C79" s="699" t="s">
        <v>443</v>
      </c>
      <c r="D79" s="701">
        <v>8900</v>
      </c>
      <c r="E79" s="701">
        <f t="shared" si="7"/>
        <v>10680</v>
      </c>
      <c r="F79" s="701">
        <f t="shared" si="8"/>
        <v>10413</v>
      </c>
      <c r="G79" s="701">
        <f t="shared" si="9"/>
        <v>8277</v>
      </c>
      <c r="H79" s="708">
        <f t="shared" si="10"/>
        <v>9790</v>
      </c>
      <c r="I79" t="str">
        <f t="shared" si="11"/>
        <v>NO</v>
      </c>
    </row>
    <row r="80" spans="1:9">
      <c r="A80" s="707">
        <v>72</v>
      </c>
      <c r="B80" s="697" t="s">
        <v>1090</v>
      </c>
      <c r="C80" s="699" t="s">
        <v>443</v>
      </c>
      <c r="D80" s="701">
        <v>35000</v>
      </c>
      <c r="E80" s="701">
        <f t="shared" si="7"/>
        <v>42000</v>
      </c>
      <c r="F80" s="701">
        <f t="shared" si="8"/>
        <v>40950</v>
      </c>
      <c r="G80" s="701">
        <f t="shared" si="9"/>
        <v>32550</v>
      </c>
      <c r="H80" s="708">
        <f t="shared" si="10"/>
        <v>38500</v>
      </c>
      <c r="I80" t="str">
        <f t="shared" si="11"/>
        <v>NO</v>
      </c>
    </row>
    <row r="81" spans="1:9">
      <c r="A81" s="777">
        <v>73</v>
      </c>
      <c r="B81" s="697" t="s">
        <v>1068</v>
      </c>
      <c r="C81" s="699" t="s">
        <v>443</v>
      </c>
      <c r="D81" s="701">
        <v>85000</v>
      </c>
      <c r="E81" s="701">
        <f t="shared" si="7"/>
        <v>102000</v>
      </c>
      <c r="F81" s="701">
        <f t="shared" si="8"/>
        <v>99450</v>
      </c>
      <c r="G81" s="701">
        <f t="shared" si="9"/>
        <v>79050</v>
      </c>
      <c r="H81" s="708">
        <f t="shared" si="10"/>
        <v>93500</v>
      </c>
      <c r="I81" t="str">
        <f t="shared" si="11"/>
        <v>NO</v>
      </c>
    </row>
    <row r="82" spans="1:9">
      <c r="A82" s="707">
        <v>74</v>
      </c>
      <c r="B82" s="697" t="s">
        <v>1105</v>
      </c>
      <c r="C82" s="699" t="s">
        <v>497</v>
      </c>
      <c r="D82" s="701">
        <v>120000</v>
      </c>
      <c r="E82" s="701">
        <f t="shared" si="7"/>
        <v>144000</v>
      </c>
      <c r="F82" s="701">
        <f t="shared" si="8"/>
        <v>140400</v>
      </c>
      <c r="G82" s="701">
        <f t="shared" si="9"/>
        <v>111600</v>
      </c>
      <c r="H82" s="708">
        <f t="shared" si="10"/>
        <v>132000</v>
      </c>
      <c r="I82" t="str">
        <f t="shared" si="11"/>
        <v>NO</v>
      </c>
    </row>
    <row r="83" spans="1:9">
      <c r="A83" s="707">
        <v>75</v>
      </c>
      <c r="B83" s="697" t="s">
        <v>1103</v>
      </c>
      <c r="C83" s="699" t="s">
        <v>497</v>
      </c>
      <c r="D83" s="701">
        <v>160000</v>
      </c>
      <c r="E83" s="701">
        <f t="shared" si="7"/>
        <v>192000</v>
      </c>
      <c r="F83" s="701">
        <f t="shared" si="8"/>
        <v>187200</v>
      </c>
      <c r="G83" s="701">
        <f t="shared" si="9"/>
        <v>148800</v>
      </c>
      <c r="H83" s="708">
        <f t="shared" si="10"/>
        <v>176000</v>
      </c>
      <c r="I83" t="str">
        <f t="shared" si="11"/>
        <v>NO</v>
      </c>
    </row>
    <row r="84" spans="1:9">
      <c r="A84" s="707">
        <v>76</v>
      </c>
      <c r="B84" s="697" t="s">
        <v>507</v>
      </c>
      <c r="C84" s="699" t="s">
        <v>497</v>
      </c>
      <c r="D84" s="701">
        <v>12880</v>
      </c>
      <c r="E84" s="701">
        <f t="shared" si="7"/>
        <v>15456</v>
      </c>
      <c r="F84" s="701">
        <f t="shared" si="8"/>
        <v>15070</v>
      </c>
      <c r="G84" s="701">
        <f t="shared" si="9"/>
        <v>11978</v>
      </c>
      <c r="H84" s="708">
        <f t="shared" si="10"/>
        <v>14168</v>
      </c>
      <c r="I84" t="str">
        <f t="shared" si="11"/>
        <v>NO</v>
      </c>
    </row>
    <row r="85" spans="1:9">
      <c r="A85" s="707">
        <v>77</v>
      </c>
      <c r="B85" s="697" t="s">
        <v>492</v>
      </c>
      <c r="C85" s="699" t="s">
        <v>431</v>
      </c>
      <c r="D85" s="701">
        <v>1208</v>
      </c>
      <c r="E85" s="701">
        <f t="shared" si="7"/>
        <v>1450</v>
      </c>
      <c r="F85" s="701">
        <f t="shared" si="8"/>
        <v>1413</v>
      </c>
      <c r="G85" s="701">
        <f t="shared" si="9"/>
        <v>1123</v>
      </c>
      <c r="H85" s="708">
        <f t="shared" si="10"/>
        <v>1329</v>
      </c>
      <c r="I85" t="str">
        <f t="shared" si="11"/>
        <v>NO</v>
      </c>
    </row>
    <row r="86" spans="1:9">
      <c r="A86" s="707">
        <v>78</v>
      </c>
      <c r="B86" s="697" t="s">
        <v>506</v>
      </c>
      <c r="C86" s="699" t="s">
        <v>497</v>
      </c>
      <c r="D86" s="701">
        <v>9775</v>
      </c>
      <c r="E86" s="701">
        <f t="shared" si="7"/>
        <v>11730</v>
      </c>
      <c r="F86" s="701">
        <f t="shared" si="8"/>
        <v>11437</v>
      </c>
      <c r="G86" s="701">
        <f t="shared" si="9"/>
        <v>9091</v>
      </c>
      <c r="H86" s="708">
        <f t="shared" si="10"/>
        <v>10753</v>
      </c>
      <c r="I86" t="str">
        <f t="shared" si="11"/>
        <v>NO</v>
      </c>
    </row>
    <row r="87" spans="1:9">
      <c r="A87" s="707">
        <v>79</v>
      </c>
      <c r="B87" s="698" t="s">
        <v>541</v>
      </c>
      <c r="C87" s="699" t="s">
        <v>474</v>
      </c>
      <c r="D87" s="701">
        <v>28655</v>
      </c>
      <c r="E87" s="701">
        <f t="shared" si="7"/>
        <v>34386</v>
      </c>
      <c r="F87" s="701">
        <f t="shared" si="8"/>
        <v>33526</v>
      </c>
      <c r="G87" s="701">
        <f t="shared" si="9"/>
        <v>26649</v>
      </c>
      <c r="H87" s="708">
        <f t="shared" si="10"/>
        <v>31520</v>
      </c>
      <c r="I87" t="str">
        <f t="shared" si="11"/>
        <v>NO</v>
      </c>
    </row>
    <row r="88" spans="1:9">
      <c r="A88" s="707">
        <v>80</v>
      </c>
      <c r="B88" s="697" t="s">
        <v>494</v>
      </c>
      <c r="C88" s="699" t="s">
        <v>497</v>
      </c>
      <c r="D88" s="701">
        <v>6000</v>
      </c>
      <c r="E88" s="701">
        <f t="shared" si="7"/>
        <v>7200</v>
      </c>
      <c r="F88" s="701">
        <f t="shared" si="8"/>
        <v>7020</v>
      </c>
      <c r="G88" s="701">
        <f t="shared" si="9"/>
        <v>5580</v>
      </c>
      <c r="H88" s="708">
        <f t="shared" si="10"/>
        <v>6600</v>
      </c>
      <c r="I88" t="str">
        <f t="shared" si="11"/>
        <v>NO</v>
      </c>
    </row>
    <row r="89" spans="1:9">
      <c r="A89" s="707">
        <v>81</v>
      </c>
      <c r="B89" s="697" t="s">
        <v>724</v>
      </c>
      <c r="C89" s="699" t="s">
        <v>605</v>
      </c>
      <c r="D89" s="702">
        <v>140000</v>
      </c>
      <c r="E89" s="701">
        <f t="shared" si="7"/>
        <v>168000</v>
      </c>
      <c r="F89" s="701">
        <f t="shared" si="8"/>
        <v>163800</v>
      </c>
      <c r="G89" s="701">
        <f t="shared" si="9"/>
        <v>130200</v>
      </c>
      <c r="H89" s="708">
        <f t="shared" si="10"/>
        <v>154000</v>
      </c>
      <c r="I89" t="str">
        <f t="shared" si="11"/>
        <v>NO</v>
      </c>
    </row>
    <row r="90" spans="1:9">
      <c r="A90" s="707">
        <v>82</v>
      </c>
      <c r="B90" s="697" t="s">
        <v>479</v>
      </c>
      <c r="C90" s="699" t="s">
        <v>480</v>
      </c>
      <c r="D90" s="701">
        <v>50000</v>
      </c>
      <c r="E90" s="701">
        <f t="shared" si="7"/>
        <v>60000</v>
      </c>
      <c r="F90" s="701">
        <f t="shared" si="8"/>
        <v>58500</v>
      </c>
      <c r="G90" s="701">
        <f t="shared" si="9"/>
        <v>46500</v>
      </c>
      <c r="H90" s="708">
        <f t="shared" si="10"/>
        <v>55000</v>
      </c>
      <c r="I90" t="str">
        <f t="shared" si="11"/>
        <v>NO</v>
      </c>
    </row>
    <row r="91" spans="1:9">
      <c r="A91" s="707">
        <v>83</v>
      </c>
      <c r="B91" s="697" t="s">
        <v>514</v>
      </c>
      <c r="C91" s="700" t="s">
        <v>497</v>
      </c>
      <c r="D91" s="701">
        <v>59500</v>
      </c>
      <c r="E91" s="701">
        <f t="shared" si="7"/>
        <v>71400</v>
      </c>
      <c r="F91" s="701">
        <f t="shared" si="8"/>
        <v>69615</v>
      </c>
      <c r="G91" s="701">
        <f t="shared" si="9"/>
        <v>55335</v>
      </c>
      <c r="H91" s="708">
        <f t="shared" si="10"/>
        <v>65450</v>
      </c>
      <c r="I91" t="str">
        <f t="shared" si="11"/>
        <v>NO</v>
      </c>
    </row>
    <row r="92" spans="1:9">
      <c r="A92" s="707">
        <v>84</v>
      </c>
      <c r="B92" s="697" t="s">
        <v>1102</v>
      </c>
      <c r="C92" s="699" t="s">
        <v>497</v>
      </c>
      <c r="D92" s="701">
        <v>68490</v>
      </c>
      <c r="E92" s="701">
        <f t="shared" si="7"/>
        <v>82188</v>
      </c>
      <c r="F92" s="701">
        <f t="shared" si="8"/>
        <v>80133</v>
      </c>
      <c r="G92" s="701">
        <f t="shared" si="9"/>
        <v>63696</v>
      </c>
      <c r="H92" s="708">
        <f t="shared" si="10"/>
        <v>75339</v>
      </c>
      <c r="I92" t="str">
        <f t="shared" si="11"/>
        <v>NO</v>
      </c>
    </row>
    <row r="93" spans="1:9">
      <c r="A93" s="777">
        <v>85</v>
      </c>
      <c r="B93" s="697" t="s">
        <v>505</v>
      </c>
      <c r="C93" s="699" t="s">
        <v>497</v>
      </c>
      <c r="D93" s="701">
        <v>155700</v>
      </c>
      <c r="E93" s="701">
        <f t="shared" si="7"/>
        <v>186840</v>
      </c>
      <c r="F93" s="701">
        <f t="shared" si="8"/>
        <v>182169</v>
      </c>
      <c r="G93" s="701">
        <f t="shared" si="9"/>
        <v>144801</v>
      </c>
      <c r="H93" s="708">
        <f t="shared" si="10"/>
        <v>171270</v>
      </c>
      <c r="I93" t="str">
        <f t="shared" si="11"/>
        <v>NO</v>
      </c>
    </row>
    <row r="94" spans="1:9">
      <c r="A94" s="707">
        <v>86</v>
      </c>
      <c r="B94" s="697" t="s">
        <v>490</v>
      </c>
      <c r="C94" s="699" t="s">
        <v>480</v>
      </c>
      <c r="D94" s="701">
        <v>9820</v>
      </c>
      <c r="E94" s="701">
        <f t="shared" si="7"/>
        <v>11784</v>
      </c>
      <c r="F94" s="701">
        <f t="shared" si="8"/>
        <v>11489</v>
      </c>
      <c r="G94" s="701">
        <f t="shared" si="9"/>
        <v>9133</v>
      </c>
      <c r="H94" s="708">
        <f t="shared" si="10"/>
        <v>10802</v>
      </c>
      <c r="I94" t="str">
        <f t="shared" si="11"/>
        <v>NO</v>
      </c>
    </row>
    <row r="95" spans="1:9">
      <c r="A95" s="707">
        <v>87</v>
      </c>
      <c r="B95" s="697" t="s">
        <v>511</v>
      </c>
      <c r="C95" s="699" t="s">
        <v>443</v>
      </c>
      <c r="D95" s="701">
        <v>59500</v>
      </c>
      <c r="E95" s="701">
        <f t="shared" si="7"/>
        <v>71400</v>
      </c>
      <c r="F95" s="701">
        <f t="shared" si="8"/>
        <v>69615</v>
      </c>
      <c r="G95" s="701">
        <f t="shared" si="9"/>
        <v>55335</v>
      </c>
      <c r="H95" s="708">
        <f t="shared" si="10"/>
        <v>65450</v>
      </c>
      <c r="I95" t="str">
        <f t="shared" si="11"/>
        <v>NO</v>
      </c>
    </row>
    <row r="96" spans="1:9">
      <c r="A96" s="707">
        <v>88</v>
      </c>
      <c r="B96" s="697" t="s">
        <v>1101</v>
      </c>
      <c r="C96" s="699" t="s">
        <v>1074</v>
      </c>
      <c r="D96" s="701">
        <v>35987</v>
      </c>
      <c r="E96" s="701">
        <f t="shared" si="7"/>
        <v>43184</v>
      </c>
      <c r="F96" s="701">
        <f t="shared" si="8"/>
        <v>42105</v>
      </c>
      <c r="G96" s="701">
        <f t="shared" si="9"/>
        <v>33468</v>
      </c>
      <c r="H96" s="708">
        <f t="shared" si="10"/>
        <v>39586</v>
      </c>
      <c r="I96" t="str">
        <f t="shared" si="11"/>
        <v>NO</v>
      </c>
    </row>
    <row r="97" spans="1:9">
      <c r="A97" s="707">
        <v>89</v>
      </c>
      <c r="B97" s="697" t="s">
        <v>465</v>
      </c>
      <c r="C97" s="699" t="s">
        <v>1074</v>
      </c>
      <c r="D97" s="701">
        <v>55000</v>
      </c>
      <c r="E97" s="701">
        <f t="shared" si="7"/>
        <v>66000</v>
      </c>
      <c r="F97" s="701">
        <f t="shared" si="8"/>
        <v>64350</v>
      </c>
      <c r="G97" s="701">
        <f t="shared" si="9"/>
        <v>51150</v>
      </c>
      <c r="H97" s="708">
        <f t="shared" si="10"/>
        <v>60500</v>
      </c>
      <c r="I97" t="str">
        <f t="shared" si="11"/>
        <v>NO</v>
      </c>
    </row>
    <row r="98" spans="1:9">
      <c r="A98" s="707">
        <v>90</v>
      </c>
      <c r="B98" s="697" t="s">
        <v>501</v>
      </c>
      <c r="C98" s="699" t="s">
        <v>497</v>
      </c>
      <c r="D98" s="701">
        <v>18870</v>
      </c>
      <c r="E98" s="701">
        <f t="shared" si="7"/>
        <v>22644</v>
      </c>
      <c r="F98" s="701">
        <f t="shared" si="8"/>
        <v>22078</v>
      </c>
      <c r="G98" s="701">
        <f t="shared" si="9"/>
        <v>17549</v>
      </c>
      <c r="H98" s="708">
        <f t="shared" si="10"/>
        <v>20757</v>
      </c>
      <c r="I98" t="str">
        <f t="shared" si="11"/>
        <v>NO</v>
      </c>
    </row>
    <row r="99" spans="1:9">
      <c r="A99" s="707">
        <v>91</v>
      </c>
      <c r="B99" s="697" t="s">
        <v>491</v>
      </c>
      <c r="C99" s="699" t="s">
        <v>431</v>
      </c>
      <c r="D99" s="701">
        <v>1020</v>
      </c>
      <c r="E99" s="701">
        <f t="shared" si="7"/>
        <v>1224</v>
      </c>
      <c r="F99" s="701">
        <f t="shared" si="8"/>
        <v>1193</v>
      </c>
      <c r="G99" s="701">
        <f t="shared" si="9"/>
        <v>949</v>
      </c>
      <c r="H99" s="708">
        <f t="shared" si="10"/>
        <v>1122</v>
      </c>
      <c r="I99" t="str">
        <f t="shared" si="11"/>
        <v>NO</v>
      </c>
    </row>
    <row r="100" spans="1:9">
      <c r="A100" s="707">
        <v>92</v>
      </c>
      <c r="B100" s="697" t="s">
        <v>478</v>
      </c>
      <c r="C100" s="699" t="s">
        <v>1096</v>
      </c>
      <c r="D100" s="701">
        <v>7500</v>
      </c>
      <c r="E100" s="701">
        <f t="shared" si="7"/>
        <v>9000</v>
      </c>
      <c r="F100" s="701">
        <f t="shared" si="8"/>
        <v>8775</v>
      </c>
      <c r="G100" s="701">
        <f t="shared" si="9"/>
        <v>6975</v>
      </c>
      <c r="H100" s="708">
        <f t="shared" si="10"/>
        <v>8250</v>
      </c>
      <c r="I100" t="str">
        <f t="shared" si="11"/>
        <v>NO</v>
      </c>
    </row>
    <row r="101" spans="1:9">
      <c r="A101" s="707">
        <v>93</v>
      </c>
      <c r="B101" s="697" t="s">
        <v>760</v>
      </c>
      <c r="C101" s="699" t="s">
        <v>1096</v>
      </c>
      <c r="D101" s="701">
        <v>50900</v>
      </c>
      <c r="E101" s="701">
        <f t="shared" si="7"/>
        <v>61080</v>
      </c>
      <c r="F101" s="701">
        <f t="shared" si="8"/>
        <v>59553</v>
      </c>
      <c r="G101" s="701">
        <f t="shared" si="9"/>
        <v>47337</v>
      </c>
      <c r="H101" s="708">
        <f t="shared" si="10"/>
        <v>55990</v>
      </c>
      <c r="I101" t="str">
        <f t="shared" si="11"/>
        <v>NO</v>
      </c>
    </row>
    <row r="102" spans="1:9">
      <c r="A102" s="707">
        <v>94</v>
      </c>
      <c r="B102" s="697" t="s">
        <v>1092</v>
      </c>
      <c r="C102" s="699" t="s">
        <v>1074</v>
      </c>
      <c r="D102" s="701">
        <v>6500</v>
      </c>
      <c r="E102" s="701">
        <f t="shared" si="7"/>
        <v>7800</v>
      </c>
      <c r="F102" s="701">
        <f t="shared" si="8"/>
        <v>7605</v>
      </c>
      <c r="G102" s="701">
        <f t="shared" si="9"/>
        <v>6045</v>
      </c>
      <c r="H102" s="708">
        <f t="shared" si="10"/>
        <v>7150</v>
      </c>
      <c r="I102" t="str">
        <f t="shared" si="11"/>
        <v>NO</v>
      </c>
    </row>
    <row r="103" spans="1:9">
      <c r="A103" s="707">
        <v>95</v>
      </c>
      <c r="B103" s="697" t="s">
        <v>519</v>
      </c>
      <c r="C103" s="699" t="s">
        <v>497</v>
      </c>
      <c r="D103" s="701">
        <v>234700</v>
      </c>
      <c r="E103" s="701">
        <f t="shared" si="7"/>
        <v>281640</v>
      </c>
      <c r="F103" s="701">
        <f t="shared" si="8"/>
        <v>274599</v>
      </c>
      <c r="G103" s="701">
        <f t="shared" si="9"/>
        <v>218271</v>
      </c>
      <c r="H103" s="708">
        <f t="shared" si="10"/>
        <v>258170</v>
      </c>
      <c r="I103" t="str">
        <f t="shared" si="11"/>
        <v>NO</v>
      </c>
    </row>
    <row r="104" spans="1:9">
      <c r="A104" s="707">
        <v>96</v>
      </c>
      <c r="B104" s="833" t="s">
        <v>1319</v>
      </c>
      <c r="C104" s="834" t="s">
        <v>497</v>
      </c>
      <c r="D104" s="835">
        <v>554545.45239344263</v>
      </c>
      <c r="E104" s="701">
        <f t="shared" ref="E104:E107" si="12">+ROUND(D104*1.2,0)</f>
        <v>665455</v>
      </c>
      <c r="F104" s="701">
        <f t="shared" ref="F104:F107" si="13">+ROUND(D104*1.17,0)</f>
        <v>648818</v>
      </c>
      <c r="G104" s="701">
        <f t="shared" ref="G104:G107" si="14">+ROUND(D104*0.93,0)</f>
        <v>515727</v>
      </c>
      <c r="H104" s="708">
        <f t="shared" ref="H104:H107" si="15">ROUND(AVERAGE(E104,F104,G104),0)</f>
        <v>610000</v>
      </c>
      <c r="I104" t="str">
        <f t="shared" si="11"/>
        <v>NO</v>
      </c>
    </row>
    <row r="105" spans="1:9">
      <c r="A105" s="777">
        <v>97</v>
      </c>
      <c r="B105" s="833" t="s">
        <v>1320</v>
      </c>
      <c r="C105" s="834" t="s">
        <v>497</v>
      </c>
      <c r="D105" s="835">
        <v>99090.962874185047</v>
      </c>
      <c r="E105" s="701">
        <f t="shared" si="12"/>
        <v>118909</v>
      </c>
      <c r="F105" s="701">
        <f t="shared" si="13"/>
        <v>115936</v>
      </c>
      <c r="G105" s="701">
        <f t="shared" si="14"/>
        <v>92155</v>
      </c>
      <c r="H105" s="708">
        <f t="shared" si="15"/>
        <v>109000</v>
      </c>
      <c r="I105" t="str">
        <f t="shared" si="11"/>
        <v>NO</v>
      </c>
    </row>
    <row r="106" spans="1:9">
      <c r="A106" s="707">
        <v>98</v>
      </c>
      <c r="B106" s="833" t="s">
        <v>1321</v>
      </c>
      <c r="C106" s="834" t="s">
        <v>497</v>
      </c>
      <c r="D106" s="835">
        <v>11363.636363636364</v>
      </c>
      <c r="E106" s="701">
        <f t="shared" si="12"/>
        <v>13636</v>
      </c>
      <c r="F106" s="701">
        <f t="shared" si="13"/>
        <v>13295</v>
      </c>
      <c r="G106" s="701">
        <f t="shared" si="14"/>
        <v>10568</v>
      </c>
      <c r="H106" s="708">
        <f t="shared" si="15"/>
        <v>12500</v>
      </c>
      <c r="I106" t="str">
        <f>+IF(D106=H106,"SI","NO")</f>
        <v>NO</v>
      </c>
    </row>
    <row r="107" spans="1:9">
      <c r="A107" s="707">
        <v>99</v>
      </c>
      <c r="B107" s="833" t="s">
        <v>1322</v>
      </c>
      <c r="C107" s="834" t="s">
        <v>497</v>
      </c>
      <c r="D107" s="835">
        <v>2273.0466211825865</v>
      </c>
      <c r="E107" s="701">
        <f t="shared" si="12"/>
        <v>2728</v>
      </c>
      <c r="F107" s="701">
        <f t="shared" si="13"/>
        <v>2659</v>
      </c>
      <c r="G107" s="701">
        <f t="shared" si="14"/>
        <v>2114</v>
      </c>
      <c r="H107" s="708">
        <f t="shared" si="15"/>
        <v>2500</v>
      </c>
      <c r="I107" t="str">
        <f t="shared" si="11"/>
        <v>NO</v>
      </c>
    </row>
    <row r="108" spans="1:9">
      <c r="A108" s="707">
        <v>100</v>
      </c>
      <c r="B108" s="833" t="s">
        <v>1323</v>
      </c>
      <c r="C108" s="834" t="s">
        <v>443</v>
      </c>
      <c r="D108" s="701">
        <v>3637</v>
      </c>
      <c r="E108" s="701">
        <f t="shared" ref="E108" si="16">+ROUND(D108*1.2,0)</f>
        <v>4364</v>
      </c>
      <c r="F108" s="701">
        <f t="shared" ref="F108" si="17">+ROUND(D108*1.17,0)</f>
        <v>4255</v>
      </c>
      <c r="G108" s="701">
        <f t="shared" ref="G108" si="18">+ROUND(D108*0.93,0)</f>
        <v>3382</v>
      </c>
      <c r="H108" s="708">
        <f t="shared" ref="H108" si="19">ROUND(AVERAGE(E108,F108,G108),0)</f>
        <v>4000</v>
      </c>
      <c r="I108" t="str">
        <f t="shared" si="11"/>
        <v>NO</v>
      </c>
    </row>
    <row r="109" spans="1:9">
      <c r="A109" s="707">
        <v>101</v>
      </c>
      <c r="B109" s="833" t="s">
        <v>1360</v>
      </c>
      <c r="C109" s="834" t="s">
        <v>470</v>
      </c>
      <c r="D109" s="701">
        <v>2200</v>
      </c>
      <c r="E109" s="701">
        <f t="shared" ref="E109" si="20">+ROUND(D109*1.2,0)</f>
        <v>2640</v>
      </c>
      <c r="F109" s="701">
        <f t="shared" ref="F109" si="21">+ROUND(D109*1.17,0)</f>
        <v>2574</v>
      </c>
      <c r="G109" s="701">
        <f t="shared" ref="G109" si="22">+ROUND(D109*0.93,0)</f>
        <v>2046</v>
      </c>
      <c r="H109" s="708">
        <f t="shared" ref="H109" si="23">ROUND(AVERAGE(E109,F109,G109),0)</f>
        <v>2420</v>
      </c>
    </row>
    <row r="110" spans="1:9" ht="13.8" thickBot="1">
      <c r="A110" s="707">
        <v>102</v>
      </c>
      <c r="B110" s="824" t="s">
        <v>1313</v>
      </c>
      <c r="C110" s="709" t="s">
        <v>444</v>
      </c>
      <c r="D110" s="710">
        <v>135000</v>
      </c>
      <c r="E110" s="843">
        <f t="shared" si="7"/>
        <v>162000</v>
      </c>
      <c r="F110" s="843">
        <f t="shared" si="8"/>
        <v>157950</v>
      </c>
      <c r="G110" s="843">
        <f t="shared" si="9"/>
        <v>125550</v>
      </c>
      <c r="H110" s="711">
        <f t="shared" si="10"/>
        <v>148500</v>
      </c>
      <c r="I110" t="str">
        <f t="shared" si="11"/>
        <v>NO</v>
      </c>
    </row>
    <row r="111" spans="1:9" ht="13.8" thickBot="1">
      <c r="A111" s="829"/>
      <c r="B111" s="830"/>
      <c r="C111" s="829"/>
      <c r="D111" s="831"/>
      <c r="E111" s="832"/>
      <c r="F111" s="832"/>
      <c r="G111" s="832"/>
      <c r="H111" s="832"/>
    </row>
    <row r="112" spans="1:9">
      <c r="B112" s="1423" t="s">
        <v>1117</v>
      </c>
      <c r="C112" s="1424"/>
      <c r="D112" s="1424"/>
      <c r="E112" s="1424"/>
      <c r="F112" s="1424"/>
      <c r="G112" s="1424"/>
      <c r="H112" s="1425"/>
    </row>
    <row r="113" spans="2:8">
      <c r="B113" s="1426"/>
      <c r="C113" s="1427"/>
      <c r="D113" s="1427"/>
      <c r="E113" s="1427"/>
      <c r="F113" s="1427"/>
      <c r="G113" s="1427"/>
      <c r="H113" s="1428"/>
    </row>
    <row r="114" spans="2:8" ht="13.8" thickBot="1">
      <c r="B114" s="1429"/>
      <c r="C114" s="1430"/>
      <c r="D114" s="1430"/>
      <c r="E114" s="1430"/>
      <c r="F114" s="1430"/>
      <c r="G114" s="1430"/>
      <c r="H114" s="1431"/>
    </row>
    <row r="115" spans="2:8" ht="15" thickBot="1">
      <c r="B115" s="713"/>
      <c r="C115" s="713"/>
      <c r="D115" s="714"/>
      <c r="E115" s="713"/>
      <c r="F115" s="713"/>
      <c r="G115" s="713"/>
      <c r="H115" s="713"/>
    </row>
    <row r="116" spans="2:8">
      <c r="B116" s="1432" t="s">
        <v>1118</v>
      </c>
      <c r="C116" s="1433"/>
      <c r="D116" s="1433"/>
      <c r="E116" s="1433"/>
      <c r="F116" s="1433"/>
      <c r="G116" s="1433"/>
      <c r="H116" s="1434"/>
    </row>
    <row r="117" spans="2:8">
      <c r="B117" s="1435"/>
      <c r="C117" s="1436"/>
      <c r="D117" s="1436"/>
      <c r="E117" s="1436"/>
      <c r="F117" s="1436"/>
      <c r="G117" s="1436"/>
      <c r="H117" s="1437"/>
    </row>
    <row r="118" spans="2:8" ht="13.8" thickBot="1">
      <c r="B118" s="1438"/>
      <c r="C118" s="1439"/>
      <c r="D118" s="1439"/>
      <c r="E118" s="1439"/>
      <c r="F118" s="1439"/>
      <c r="G118" s="1439"/>
      <c r="H118" s="1440"/>
    </row>
    <row r="119" spans="2:8" ht="14.4">
      <c r="B119" s="713"/>
      <c r="C119" s="713"/>
      <c r="D119" s="714"/>
      <c r="E119" s="713"/>
      <c r="F119" s="713"/>
      <c r="G119" s="713"/>
      <c r="H119" s="713"/>
    </row>
    <row r="120" spans="2:8" ht="14.4">
      <c r="B120" s="713"/>
      <c r="C120" s="713"/>
      <c r="D120" s="714"/>
      <c r="E120" s="713"/>
      <c r="F120" s="713"/>
      <c r="G120" s="713"/>
      <c r="H120" s="713"/>
    </row>
    <row r="121" spans="2:8" ht="14.4">
      <c r="B121" s="713"/>
      <c r="C121" s="713"/>
      <c r="D121" s="714"/>
      <c r="E121" s="713"/>
      <c r="F121" s="713"/>
      <c r="G121" s="713"/>
      <c r="H121" s="713"/>
    </row>
    <row r="122" spans="2:8" ht="14.4">
      <c r="B122" s="713"/>
      <c r="C122" s="713"/>
      <c r="D122" s="714"/>
      <c r="E122" s="713"/>
      <c r="F122" s="713"/>
      <c r="G122" s="713"/>
      <c r="H122" s="713"/>
    </row>
    <row r="123" spans="2:8" ht="14.4">
      <c r="B123" s="715" t="str">
        <f>+'Presupuesto INDERHUILA'!$B$86</f>
        <v>Ing. JOSE DAVID VARGAS ARIAS</v>
      </c>
      <c r="C123" s="713"/>
      <c r="D123" s="714"/>
      <c r="E123" s="713"/>
      <c r="F123" s="715">
        <f>+'Presupuesto INDERHUILA'!$E$86</f>
        <v>0</v>
      </c>
      <c r="G123" s="713"/>
      <c r="H123" s="713"/>
    </row>
    <row r="124" spans="2:8" ht="14.4">
      <c r="B124" s="713" t="str">
        <f>+'Presupuesto INDERHUILA'!$B$87</f>
        <v>INGENIERO CIVIL</v>
      </c>
      <c r="C124" s="713"/>
      <c r="D124" s="714"/>
      <c r="E124" s="713"/>
      <c r="F124" s="716" t="s">
        <v>693</v>
      </c>
      <c r="G124" s="713"/>
      <c r="H124" s="713"/>
    </row>
    <row r="125" spans="2:8" ht="14.4">
      <c r="B125" s="713"/>
      <c r="C125" s="713"/>
      <c r="D125" s="714"/>
      <c r="E125" s="713"/>
      <c r="F125" s="713"/>
      <c r="G125" s="713"/>
      <c r="H125" s="713"/>
    </row>
    <row r="127" spans="2:8" ht="14.4">
      <c r="B127" s="792"/>
      <c r="C127" s="792"/>
      <c r="D127" s="792"/>
      <c r="E127" s="792"/>
      <c r="F127" s="792"/>
    </row>
    <row r="128" spans="2:8">
      <c r="B128" s="713"/>
      <c r="C128" s="793"/>
      <c r="D128" s="794"/>
      <c r="E128" s="794"/>
      <c r="F128" s="794"/>
    </row>
    <row r="129" spans="2:6">
      <c r="B129" s="713"/>
      <c r="C129" s="793"/>
      <c r="D129" s="794"/>
      <c r="E129" s="794"/>
      <c r="F129" s="794"/>
    </row>
    <row r="130" spans="2:6">
      <c r="B130" s="713"/>
      <c r="C130" s="793"/>
      <c r="D130" s="794"/>
      <c r="E130" s="794"/>
      <c r="F130" s="794"/>
    </row>
    <row r="131" spans="2:6">
      <c r="B131" s="713"/>
      <c r="C131" s="793"/>
      <c r="D131" s="794"/>
      <c r="E131" s="794"/>
      <c r="F131" s="794"/>
    </row>
    <row r="132" spans="2:6">
      <c r="B132" s="713"/>
      <c r="C132" s="793"/>
      <c r="D132" s="794"/>
      <c r="E132" s="794"/>
      <c r="F132" s="794"/>
    </row>
    <row r="133" spans="2:6">
      <c r="B133" s="713"/>
      <c r="C133" s="793"/>
      <c r="D133" s="794"/>
      <c r="E133" s="794"/>
      <c r="F133" s="794"/>
    </row>
  </sheetData>
  <mergeCells count="9">
    <mergeCell ref="B112:H114"/>
    <mergeCell ref="B116:H118"/>
    <mergeCell ref="H7:H8"/>
    <mergeCell ref="A5:H5"/>
    <mergeCell ref="A2:H3"/>
    <mergeCell ref="D7:D8"/>
    <mergeCell ref="A7:A8"/>
    <mergeCell ref="B7:B8"/>
    <mergeCell ref="C7:C8"/>
  </mergeCells>
  <phoneticPr fontId="37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4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A1CFE-AAE3-458C-BC2C-A9B2ACE9C2E9}">
  <sheetPr>
    <tabColor theme="7"/>
  </sheetPr>
  <dimension ref="A3:P188"/>
  <sheetViews>
    <sheetView showGridLines="0" view="pageBreakPreview" topLeftCell="A77" zoomScaleNormal="100" zoomScaleSheetLayoutView="100" workbookViewId="0">
      <selection activeCell="C135" sqref="C135:C136"/>
    </sheetView>
  </sheetViews>
  <sheetFormatPr baseColWidth="10" defaultColWidth="13.33203125" defaultRowHeight="13.8" outlineLevelRow="1"/>
  <cols>
    <col min="1" max="1" width="7.77734375" style="94" customWidth="1"/>
    <col min="2" max="2" width="3.109375" style="94" customWidth="1"/>
    <col min="3" max="3" width="9.44140625" style="94" customWidth="1"/>
    <col min="4" max="4" width="10.33203125" style="94" bestFit="1" customWidth="1"/>
    <col min="5" max="5" width="17.109375" style="94" customWidth="1"/>
    <col min="6" max="6" width="18.109375" style="94" customWidth="1"/>
    <col min="7" max="7" width="16.6640625" style="94" customWidth="1"/>
    <col min="8" max="8" width="18.77734375" style="94" customWidth="1"/>
    <col min="9" max="13" width="17.109375" style="94" customWidth="1"/>
    <col min="14" max="14" width="3.109375" style="94" customWidth="1"/>
    <col min="15" max="15" width="26" style="94" customWidth="1"/>
    <col min="16" max="16384" width="13.33203125" style="94"/>
  </cols>
  <sheetData>
    <row r="3" spans="1:15" ht="23.25" customHeight="1" thickBot="1"/>
    <row r="4" spans="1:15" ht="15" customHeight="1">
      <c r="C4" s="1451" t="s">
        <v>250</v>
      </c>
      <c r="D4" s="1452"/>
      <c r="E4" s="1452"/>
      <c r="F4" s="1452"/>
      <c r="G4" s="1452"/>
      <c r="H4" s="1452"/>
      <c r="I4" s="1452"/>
      <c r="J4" s="1452"/>
      <c r="K4" s="1452"/>
      <c r="L4" s="1452"/>
      <c r="M4" s="1453"/>
    </row>
    <row r="5" spans="1:15" ht="15" customHeight="1" thickBot="1">
      <c r="C5" s="1454"/>
      <c r="D5" s="1455"/>
      <c r="E5" s="1455"/>
      <c r="F5" s="1455"/>
      <c r="G5" s="1455"/>
      <c r="H5" s="1455"/>
      <c r="I5" s="1455"/>
      <c r="J5" s="1455"/>
      <c r="K5" s="1455"/>
      <c r="L5" s="1455"/>
      <c r="M5" s="1456"/>
    </row>
    <row r="6" spans="1:15" ht="8.1" customHeight="1"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</row>
    <row r="7" spans="1:15" ht="8.1" customHeight="1"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</row>
    <row r="8" spans="1:15" ht="15" customHeight="1">
      <c r="C8" s="1457" t="s">
        <v>251</v>
      </c>
      <c r="D8" s="1457"/>
      <c r="E8" s="1457"/>
      <c r="F8" s="1457"/>
      <c r="H8" s="1458" t="s">
        <v>252</v>
      </c>
      <c r="I8" s="1458"/>
      <c r="J8" s="98">
        <f>365*8</f>
        <v>2920</v>
      </c>
      <c r="K8" s="1458" t="s">
        <v>253</v>
      </c>
      <c r="L8" s="1458"/>
      <c r="M8" s="1458"/>
    </row>
    <row r="9" spans="1:15" ht="15" customHeight="1">
      <c r="C9" s="1457"/>
      <c r="D9" s="1457"/>
      <c r="E9" s="1457"/>
      <c r="F9" s="1457"/>
      <c r="H9" s="1458" t="s">
        <v>254</v>
      </c>
      <c r="I9" s="1458"/>
      <c r="J9" s="98">
        <f>52*48+8</f>
        <v>2504</v>
      </c>
      <c r="K9" s="1458" t="s">
        <v>255</v>
      </c>
      <c r="L9" s="1458"/>
      <c r="M9" s="1458"/>
    </row>
    <row r="10" spans="1:15" ht="15" customHeight="1">
      <c r="C10" s="1459" t="s">
        <v>256</v>
      </c>
      <c r="D10" s="1460"/>
      <c r="E10" s="1467"/>
      <c r="F10" s="1463">
        <v>1750905</v>
      </c>
      <c r="H10" s="1458" t="s">
        <v>257</v>
      </c>
      <c r="I10" s="1458"/>
      <c r="J10" s="98">
        <f>+J8-(52+17+3)*8</f>
        <v>2344</v>
      </c>
      <c r="K10" s="1458" t="s">
        <v>258</v>
      </c>
      <c r="L10" s="1458"/>
      <c r="M10" s="1458"/>
    </row>
    <row r="11" spans="1:15" ht="15" customHeight="1">
      <c r="C11" s="1461"/>
      <c r="D11" s="1462"/>
      <c r="E11" s="1468"/>
      <c r="F11" s="1464"/>
      <c r="H11" s="1458" t="s">
        <v>259</v>
      </c>
      <c r="I11" s="1458"/>
      <c r="J11" s="1465" t="s">
        <v>260</v>
      </c>
      <c r="K11" s="1465"/>
      <c r="L11" s="1465"/>
      <c r="M11" s="1465"/>
    </row>
    <row r="12" spans="1:15" ht="15" customHeight="1">
      <c r="C12" s="1459" t="s">
        <v>261</v>
      </c>
      <c r="D12" s="1460"/>
      <c r="E12" s="1460"/>
      <c r="F12" s="1463">
        <v>249095</v>
      </c>
      <c r="H12" s="1458" t="s">
        <v>262</v>
      </c>
      <c r="I12" s="1458"/>
      <c r="J12" s="1465" t="s">
        <v>263</v>
      </c>
      <c r="K12" s="1465"/>
      <c r="L12" s="1465"/>
      <c r="M12" s="1465"/>
    </row>
    <row r="13" spans="1:15" ht="15" customHeight="1">
      <c r="C13" s="1461"/>
      <c r="D13" s="1462"/>
      <c r="E13" s="1462"/>
      <c r="F13" s="1464"/>
      <c r="H13" s="1466" t="s">
        <v>264</v>
      </c>
      <c r="I13" s="1466"/>
      <c r="J13" s="1457" t="s">
        <v>265</v>
      </c>
      <c r="K13" s="1457"/>
      <c r="L13" s="1457"/>
      <c r="M13" s="1457"/>
    </row>
    <row r="14" spans="1:15" ht="15" customHeight="1">
      <c r="A14" s="99"/>
      <c r="H14" s="100"/>
      <c r="I14" s="100"/>
      <c r="J14" s="101"/>
      <c r="K14" s="101"/>
      <c r="L14" s="101"/>
      <c r="M14" s="101"/>
      <c r="O14" s="721"/>
    </row>
    <row r="15" spans="1:15" ht="15" customHeight="1">
      <c r="C15" s="1469" t="s">
        <v>266</v>
      </c>
      <c r="D15" s="1469"/>
      <c r="E15" s="1469"/>
      <c r="F15" s="1469"/>
      <c r="G15" s="102"/>
      <c r="H15" s="97" t="s">
        <v>267</v>
      </c>
      <c r="I15" s="98">
        <v>365</v>
      </c>
      <c r="K15" s="101"/>
      <c r="L15" s="101"/>
      <c r="M15" s="101"/>
    </row>
    <row r="16" spans="1:15" ht="15" customHeight="1">
      <c r="C16" s="1469"/>
      <c r="D16" s="1469"/>
      <c r="E16" s="1469"/>
      <c r="F16" s="1469"/>
      <c r="G16" s="102"/>
      <c r="H16" s="97" t="s">
        <v>268</v>
      </c>
      <c r="I16" s="98">
        <v>360</v>
      </c>
      <c r="K16" s="1470" t="s">
        <v>269</v>
      </c>
      <c r="L16" s="103">
        <v>1.85</v>
      </c>
      <c r="M16" s="104" t="s">
        <v>270</v>
      </c>
    </row>
    <row r="17" spans="3:15" ht="27" customHeight="1">
      <c r="C17" s="1469"/>
      <c r="D17" s="1469"/>
      <c r="E17" s="1469"/>
      <c r="F17" s="1469"/>
      <c r="G17" s="102"/>
      <c r="H17" s="97" t="s">
        <v>271</v>
      </c>
      <c r="I17" s="98">
        <v>333</v>
      </c>
      <c r="K17" s="1471"/>
      <c r="L17" s="103">
        <v>1.71</v>
      </c>
      <c r="M17" s="104" t="s">
        <v>272</v>
      </c>
    </row>
    <row r="18" spans="3:15" ht="15" customHeight="1"/>
    <row r="19" spans="3:15" ht="15" customHeight="1">
      <c r="C19" s="105" t="s">
        <v>273</v>
      </c>
      <c r="D19" s="106"/>
      <c r="E19" s="106"/>
      <c r="F19" s="106"/>
      <c r="G19" s="106"/>
      <c r="H19" s="106"/>
      <c r="I19" s="106"/>
      <c r="J19" s="106"/>
      <c r="K19" s="106"/>
      <c r="L19" s="106"/>
      <c r="M19" s="107"/>
    </row>
    <row r="20" spans="3:15" ht="15" customHeight="1">
      <c r="C20" s="1472" t="s">
        <v>274</v>
      </c>
      <c r="D20" s="1472" t="s">
        <v>275</v>
      </c>
      <c r="E20" s="1457" t="s">
        <v>276</v>
      </c>
      <c r="F20" s="1457"/>
      <c r="G20" s="1457"/>
      <c r="H20" s="1472" t="s">
        <v>277</v>
      </c>
      <c r="I20" s="1472" t="s">
        <v>278</v>
      </c>
      <c r="J20" s="1472" t="s">
        <v>279</v>
      </c>
      <c r="K20" s="1473" t="s">
        <v>280</v>
      </c>
      <c r="L20" s="1473" t="s">
        <v>281</v>
      </c>
      <c r="M20" s="1473" t="s">
        <v>282</v>
      </c>
    </row>
    <row r="21" spans="3:15" ht="15" customHeight="1">
      <c r="C21" s="1472"/>
      <c r="D21" s="1472"/>
      <c r="E21" s="1457"/>
      <c r="F21" s="1457"/>
      <c r="G21" s="1457"/>
      <c r="H21" s="1472"/>
      <c r="I21" s="1472"/>
      <c r="J21" s="1472"/>
      <c r="K21" s="1474"/>
      <c r="L21" s="1474"/>
      <c r="M21" s="1474"/>
    </row>
    <row r="22" spans="3:15" ht="15" customHeight="1">
      <c r="C22" s="1472"/>
      <c r="D22" s="1472"/>
      <c r="E22" s="1457"/>
      <c r="F22" s="1457"/>
      <c r="G22" s="1457"/>
      <c r="H22" s="108" t="s">
        <v>283</v>
      </c>
      <c r="I22" s="1472"/>
      <c r="J22" s="108" t="s">
        <v>283</v>
      </c>
      <c r="K22" s="1475"/>
      <c r="L22" s="1475"/>
      <c r="M22" s="1475"/>
    </row>
    <row r="23" spans="3:15" ht="15" customHeight="1">
      <c r="C23" s="109" t="s">
        <v>284</v>
      </c>
      <c r="D23" s="110"/>
      <c r="E23" s="110"/>
      <c r="F23" s="110"/>
      <c r="G23" s="110"/>
      <c r="H23" s="110"/>
      <c r="I23" s="110"/>
      <c r="J23" s="110"/>
      <c r="K23" s="110"/>
      <c r="L23" s="110"/>
      <c r="M23" s="110"/>
    </row>
    <row r="24" spans="3:15" ht="15" customHeight="1">
      <c r="C24" s="111" t="s">
        <v>285</v>
      </c>
      <c r="D24" s="112">
        <v>1.8</v>
      </c>
      <c r="E24" s="1465" t="s">
        <v>286</v>
      </c>
      <c r="F24" s="1465"/>
      <c r="G24" s="1465"/>
      <c r="H24" s="113">
        <f>+$F$10*D24</f>
        <v>3151629</v>
      </c>
      <c r="I24" s="114">
        <v>1.7526999999999999</v>
      </c>
      <c r="J24" s="113">
        <f t="shared" ref="J24:J37" si="0">ROUND(H24*I24,0)</f>
        <v>5523860</v>
      </c>
      <c r="K24" s="113">
        <f t="shared" ref="K24:K37" si="1">(J24/30)/I24</f>
        <v>105054.29717958959</v>
      </c>
      <c r="L24" s="113">
        <f t="shared" ref="L24:L37" si="2">+K24*(I24-1)</f>
        <v>79074.369487077071</v>
      </c>
      <c r="M24" s="113">
        <f t="shared" ref="M24:M37" si="3">+K24+L24</f>
        <v>184128.66666666666</v>
      </c>
    </row>
    <row r="25" spans="3:15" ht="15" customHeight="1">
      <c r="C25" s="111" t="s">
        <v>287</v>
      </c>
      <c r="D25" s="112">
        <v>1.5</v>
      </c>
      <c r="E25" s="1465" t="s">
        <v>288</v>
      </c>
      <c r="F25" s="1465"/>
      <c r="G25" s="1465"/>
      <c r="H25" s="113">
        <f t="shared" ref="H25:H37" si="4">+$F$10*D25</f>
        <v>2626357.5</v>
      </c>
      <c r="I25" s="114">
        <v>1.7526999999999999</v>
      </c>
      <c r="J25" s="113">
        <f t="shared" si="0"/>
        <v>4603217</v>
      </c>
      <c r="K25" s="113">
        <f t="shared" si="1"/>
        <v>87545.253989083518</v>
      </c>
      <c r="L25" s="113">
        <f t="shared" si="2"/>
        <v>65895.312677583162</v>
      </c>
      <c r="M25" s="113">
        <f t="shared" si="3"/>
        <v>153440.56666666668</v>
      </c>
    </row>
    <row r="26" spans="3:15" ht="15" customHeight="1">
      <c r="C26" s="111" t="s">
        <v>289</v>
      </c>
      <c r="D26" s="112">
        <v>1</v>
      </c>
      <c r="E26" s="1465" t="s">
        <v>290</v>
      </c>
      <c r="F26" s="1465"/>
      <c r="G26" s="1465"/>
      <c r="H26" s="113">
        <f>+$F$10*D26</f>
        <v>1750905</v>
      </c>
      <c r="I26" s="114">
        <v>1.8002</v>
      </c>
      <c r="J26" s="113">
        <f t="shared" si="0"/>
        <v>3151979</v>
      </c>
      <c r="K26" s="113">
        <f t="shared" si="1"/>
        <v>58363.49664852053</v>
      </c>
      <c r="L26" s="113">
        <f t="shared" si="2"/>
        <v>46702.47001814613</v>
      </c>
      <c r="M26" s="113">
        <f t="shared" si="3"/>
        <v>105065.96666666666</v>
      </c>
    </row>
    <row r="27" spans="3:15" ht="15" customHeight="1">
      <c r="C27" s="111" t="s">
        <v>291</v>
      </c>
      <c r="D27" s="112">
        <v>1</v>
      </c>
      <c r="E27" s="1476" t="s">
        <v>292</v>
      </c>
      <c r="F27" s="1477"/>
      <c r="G27" s="1477"/>
      <c r="H27" s="113">
        <f t="shared" si="4"/>
        <v>1750905</v>
      </c>
      <c r="I27" s="114">
        <v>1.8002</v>
      </c>
      <c r="J27" s="113">
        <f t="shared" si="0"/>
        <v>3151979</v>
      </c>
      <c r="K27" s="113">
        <f t="shared" si="1"/>
        <v>58363.49664852053</v>
      </c>
      <c r="L27" s="113">
        <f t="shared" si="2"/>
        <v>46702.47001814613</v>
      </c>
      <c r="M27" s="113">
        <f t="shared" si="3"/>
        <v>105065.96666666666</v>
      </c>
      <c r="O27" s="115"/>
    </row>
    <row r="28" spans="3:15" ht="15" customHeight="1">
      <c r="C28" s="111" t="s">
        <v>293</v>
      </c>
      <c r="D28" s="112">
        <v>1</v>
      </c>
      <c r="E28" s="1476" t="s">
        <v>294</v>
      </c>
      <c r="F28" s="1477"/>
      <c r="G28" s="1477"/>
      <c r="H28" s="113">
        <f t="shared" si="4"/>
        <v>1750905</v>
      </c>
      <c r="I28" s="114">
        <v>1.8002</v>
      </c>
      <c r="J28" s="113">
        <f t="shared" si="0"/>
        <v>3151979</v>
      </c>
      <c r="K28" s="113">
        <f t="shared" si="1"/>
        <v>58363.49664852053</v>
      </c>
      <c r="L28" s="113">
        <f t="shared" si="2"/>
        <v>46702.47001814613</v>
      </c>
      <c r="M28" s="113">
        <f t="shared" si="3"/>
        <v>105065.96666666666</v>
      </c>
    </row>
    <row r="29" spans="3:15" ht="15" customHeight="1">
      <c r="C29" s="111" t="s">
        <v>295</v>
      </c>
      <c r="D29" s="112">
        <v>2</v>
      </c>
      <c r="E29" s="1465" t="s">
        <v>296</v>
      </c>
      <c r="F29" s="1465"/>
      <c r="G29" s="1465"/>
      <c r="H29" s="113">
        <f t="shared" si="4"/>
        <v>3501810</v>
      </c>
      <c r="I29" s="114">
        <v>1.7526999999999999</v>
      </c>
      <c r="J29" s="113">
        <f t="shared" si="0"/>
        <v>6137622</v>
      </c>
      <c r="K29" s="113">
        <f t="shared" si="1"/>
        <v>116726.99263992698</v>
      </c>
      <c r="L29" s="113">
        <f t="shared" si="2"/>
        <v>87860.407360073019</v>
      </c>
      <c r="M29" s="113">
        <f t="shared" si="3"/>
        <v>204587.4</v>
      </c>
    </row>
    <row r="30" spans="3:15" ht="15" customHeight="1">
      <c r="C30" s="111" t="s">
        <v>297</v>
      </c>
      <c r="D30" s="112">
        <v>1.2</v>
      </c>
      <c r="E30" s="1465" t="s">
        <v>298</v>
      </c>
      <c r="F30" s="1465"/>
      <c r="G30" s="1465"/>
      <c r="H30" s="113">
        <f t="shared" si="4"/>
        <v>2101086</v>
      </c>
      <c r="I30" s="114">
        <v>1.7526999999999999</v>
      </c>
      <c r="J30" s="113">
        <f t="shared" si="0"/>
        <v>3682573</v>
      </c>
      <c r="K30" s="113">
        <f t="shared" si="1"/>
        <v>70036.191780300869</v>
      </c>
      <c r="L30" s="113">
        <f t="shared" si="2"/>
        <v>52716.241553032458</v>
      </c>
      <c r="M30" s="113">
        <f t="shared" si="3"/>
        <v>122752.43333333332</v>
      </c>
    </row>
    <row r="31" spans="3:15" ht="15" customHeight="1">
      <c r="C31" s="111" t="s">
        <v>299</v>
      </c>
      <c r="D31" s="112">
        <v>2</v>
      </c>
      <c r="E31" s="1465" t="s">
        <v>300</v>
      </c>
      <c r="F31" s="1465"/>
      <c r="G31" s="1465"/>
      <c r="H31" s="113">
        <f t="shared" si="4"/>
        <v>3501810</v>
      </c>
      <c r="I31" s="114">
        <v>1.71</v>
      </c>
      <c r="J31" s="113">
        <f t="shared" si="0"/>
        <v>5988095</v>
      </c>
      <c r="K31" s="113">
        <f t="shared" si="1"/>
        <v>116726.99805068226</v>
      </c>
      <c r="L31" s="113">
        <f t="shared" si="2"/>
        <v>82876.168615984396</v>
      </c>
      <c r="M31" s="113">
        <f t="shared" si="3"/>
        <v>199603.16666666666</v>
      </c>
    </row>
    <row r="32" spans="3:15" ht="15" customHeight="1">
      <c r="C32" s="111" t="s">
        <v>301</v>
      </c>
      <c r="D32" s="112">
        <v>2</v>
      </c>
      <c r="E32" s="1465" t="s">
        <v>302</v>
      </c>
      <c r="F32" s="1465"/>
      <c r="G32" s="1465"/>
      <c r="H32" s="113">
        <f t="shared" si="4"/>
        <v>3501810</v>
      </c>
      <c r="I32" s="114">
        <v>1.7526999999999999</v>
      </c>
      <c r="J32" s="113">
        <f t="shared" si="0"/>
        <v>6137622</v>
      </c>
      <c r="K32" s="113">
        <f t="shared" si="1"/>
        <v>116726.99263992698</v>
      </c>
      <c r="L32" s="113">
        <f t="shared" si="2"/>
        <v>87860.407360073019</v>
      </c>
      <c r="M32" s="113">
        <f t="shared" si="3"/>
        <v>204587.4</v>
      </c>
    </row>
    <row r="33" spans="3:13" ht="15" customHeight="1">
      <c r="C33" s="111" t="s">
        <v>303</v>
      </c>
      <c r="D33" s="112">
        <v>2</v>
      </c>
      <c r="E33" s="1465" t="s">
        <v>304</v>
      </c>
      <c r="F33" s="1465"/>
      <c r="G33" s="1465"/>
      <c r="H33" s="113">
        <f t="shared" si="4"/>
        <v>3501810</v>
      </c>
      <c r="I33" s="114">
        <v>1.7526999999999999</v>
      </c>
      <c r="J33" s="113">
        <f t="shared" si="0"/>
        <v>6137622</v>
      </c>
      <c r="K33" s="113">
        <f t="shared" si="1"/>
        <v>116726.99263992698</v>
      </c>
      <c r="L33" s="113">
        <f t="shared" si="2"/>
        <v>87860.407360073019</v>
      </c>
      <c r="M33" s="113">
        <f t="shared" si="3"/>
        <v>204587.4</v>
      </c>
    </row>
    <row r="34" spans="3:13" ht="15" customHeight="1">
      <c r="C34" s="111" t="s">
        <v>305</v>
      </c>
      <c r="D34" s="112">
        <v>1.5</v>
      </c>
      <c r="E34" s="1465" t="s">
        <v>306</v>
      </c>
      <c r="F34" s="1465"/>
      <c r="G34" s="1465"/>
      <c r="H34" s="113">
        <f>+$F$10*D34</f>
        <v>2626357.5</v>
      </c>
      <c r="I34" s="114">
        <v>1.7526999999999999</v>
      </c>
      <c r="J34" s="113">
        <f>ROUND(H34*I34,0)</f>
        <v>4603217</v>
      </c>
      <c r="K34" s="113">
        <f>(J34/30)/I34</f>
        <v>87545.253989083518</v>
      </c>
      <c r="L34" s="113">
        <f>+K34*(I34-1)</f>
        <v>65895.312677583162</v>
      </c>
      <c r="M34" s="113">
        <f>+K34+L34</f>
        <v>153440.56666666668</v>
      </c>
    </row>
    <row r="35" spans="3:13" ht="15" customHeight="1">
      <c r="C35" s="111" t="s">
        <v>307</v>
      </c>
      <c r="D35" s="112">
        <v>1</v>
      </c>
      <c r="E35" s="1465" t="s">
        <v>308</v>
      </c>
      <c r="F35" s="1465"/>
      <c r="G35" s="1465"/>
      <c r="H35" s="113">
        <f>+$F$10*D35</f>
        <v>1750905</v>
      </c>
      <c r="I35" s="114">
        <v>1.8002</v>
      </c>
      <c r="J35" s="113">
        <f>ROUND(H35*I35,0)</f>
        <v>3151979</v>
      </c>
      <c r="K35" s="113">
        <f>(J35/30)/I35</f>
        <v>58363.49664852053</v>
      </c>
      <c r="L35" s="113">
        <f>+K35*(I35-1)</f>
        <v>46702.47001814613</v>
      </c>
      <c r="M35" s="113">
        <f>+K35+L35</f>
        <v>105065.96666666666</v>
      </c>
    </row>
    <row r="36" spans="3:13" ht="15" customHeight="1">
      <c r="C36" s="111" t="s">
        <v>309</v>
      </c>
      <c r="D36" s="112">
        <v>1.5</v>
      </c>
      <c r="E36" s="1465" t="s">
        <v>310</v>
      </c>
      <c r="F36" s="1465"/>
      <c r="G36" s="1465"/>
      <c r="H36" s="113">
        <f>+$F$10*D36</f>
        <v>2626357.5</v>
      </c>
      <c r="I36" s="114">
        <v>1.7526999999999999</v>
      </c>
      <c r="J36" s="113">
        <f>ROUND(H36*I36,0)</f>
        <v>4603217</v>
      </c>
      <c r="K36" s="113">
        <f>(J36/30)/I36</f>
        <v>87545.253989083518</v>
      </c>
      <c r="L36" s="113">
        <f>+K36*(I36-1)</f>
        <v>65895.312677583162</v>
      </c>
      <c r="M36" s="113">
        <f>+K36+L36</f>
        <v>153440.56666666668</v>
      </c>
    </row>
    <row r="37" spans="3:13" ht="15" customHeight="1">
      <c r="C37" s="111" t="s">
        <v>311</v>
      </c>
      <c r="D37" s="112">
        <v>1</v>
      </c>
      <c r="E37" s="1465" t="s">
        <v>312</v>
      </c>
      <c r="F37" s="1465"/>
      <c r="G37" s="1465"/>
      <c r="H37" s="113">
        <f t="shared" si="4"/>
        <v>1750905</v>
      </c>
      <c r="I37" s="114">
        <v>1.8002</v>
      </c>
      <c r="J37" s="113">
        <f t="shared" si="0"/>
        <v>3151979</v>
      </c>
      <c r="K37" s="113">
        <f t="shared" si="1"/>
        <v>58363.49664852053</v>
      </c>
      <c r="L37" s="113">
        <f t="shared" si="2"/>
        <v>46702.47001814613</v>
      </c>
      <c r="M37" s="113">
        <f t="shared" si="3"/>
        <v>105065.96666666666</v>
      </c>
    </row>
    <row r="38" spans="3:13" ht="15" customHeight="1">
      <c r="C38" s="111" t="s">
        <v>313</v>
      </c>
      <c r="D38" s="112">
        <v>1</v>
      </c>
      <c r="E38" s="1465" t="s">
        <v>314</v>
      </c>
      <c r="F38" s="1465"/>
      <c r="G38" s="1465"/>
      <c r="H38" s="113">
        <f>+$F$10*D38</f>
        <v>1750905</v>
      </c>
      <c r="I38" s="114">
        <v>1.8002</v>
      </c>
      <c r="J38" s="113">
        <f>ROUND(H38*I38,0)</f>
        <v>3151979</v>
      </c>
      <c r="K38" s="113">
        <f>(J38/30)/I38</f>
        <v>58363.49664852053</v>
      </c>
      <c r="L38" s="113">
        <f>+K38*(I38-1)</f>
        <v>46702.47001814613</v>
      </c>
      <c r="M38" s="113">
        <f>+K38+L38</f>
        <v>105065.96666666666</v>
      </c>
    </row>
    <row r="39" spans="3:13" ht="8.1" customHeight="1"/>
    <row r="40" spans="3:13" ht="15" customHeight="1">
      <c r="C40" s="100" t="s">
        <v>315</v>
      </c>
      <c r="D40" s="100"/>
    </row>
    <row r="41" spans="3:13" ht="8.1" customHeight="1"/>
    <row r="42" spans="3:13" ht="15" customHeight="1">
      <c r="C42" s="94" t="s">
        <v>316</v>
      </c>
      <c r="G42" s="116">
        <v>240</v>
      </c>
    </row>
    <row r="43" spans="3:13" ht="15" customHeight="1">
      <c r="C43" s="94" t="s">
        <v>317</v>
      </c>
      <c r="G43" s="117">
        <v>20</v>
      </c>
    </row>
    <row r="44" spans="3:13" ht="15" customHeight="1">
      <c r="C44" s="94" t="s">
        <v>318</v>
      </c>
      <c r="G44" s="117">
        <f>SUM(G42:G43)</f>
        <v>260</v>
      </c>
    </row>
    <row r="45" spans="3:13" ht="15" customHeight="1"/>
    <row r="46" spans="3:13" ht="15" customHeight="1">
      <c r="C46" s="100" t="s">
        <v>319</v>
      </c>
    </row>
    <row r="47" spans="3:13" ht="8.1" customHeight="1"/>
    <row r="48" spans="3:13" ht="15" customHeight="1">
      <c r="C48" s="1478" t="s">
        <v>320</v>
      </c>
      <c r="D48" s="1478"/>
      <c r="E48" s="1479" t="s">
        <v>246</v>
      </c>
      <c r="F48" s="1480" t="s">
        <v>321</v>
      </c>
      <c r="G48" s="1480" t="s">
        <v>322</v>
      </c>
      <c r="H48" s="1480" t="s">
        <v>323</v>
      </c>
      <c r="I48" s="1480" t="s">
        <v>324</v>
      </c>
    </row>
    <row r="49" spans="3:16" ht="15" customHeight="1">
      <c r="C49" s="1478"/>
      <c r="D49" s="1478"/>
      <c r="E49" s="1479"/>
      <c r="F49" s="1480"/>
      <c r="G49" s="1480"/>
      <c r="H49" s="1480"/>
      <c r="I49" s="1480"/>
    </row>
    <row r="50" spans="3:16" ht="15" customHeight="1">
      <c r="C50" s="1478"/>
      <c r="D50" s="1478"/>
      <c r="E50" s="1479"/>
      <c r="F50" s="1480"/>
      <c r="G50" s="1480"/>
      <c r="H50" s="1480"/>
      <c r="I50" s="1480"/>
      <c r="L50" s="118"/>
      <c r="M50" s="119"/>
      <c r="N50" s="120"/>
      <c r="O50" s="121"/>
      <c r="P50" s="122"/>
    </row>
    <row r="51" spans="3:16" ht="15" customHeight="1">
      <c r="C51" s="1485" t="s">
        <v>325</v>
      </c>
      <c r="D51" s="1486"/>
      <c r="E51" s="123" t="s">
        <v>326</v>
      </c>
      <c r="F51" s="124">
        <v>8</v>
      </c>
      <c r="G51" s="124">
        <v>1.25</v>
      </c>
      <c r="H51" s="124">
        <f>+F51*G51</f>
        <v>10</v>
      </c>
      <c r="I51" s="125">
        <f>+H51/240</f>
        <v>4.1666666666666664E-2</v>
      </c>
    </row>
    <row r="52" spans="3:16" ht="15" customHeight="1">
      <c r="C52" s="1485" t="s">
        <v>327</v>
      </c>
      <c r="D52" s="1486"/>
      <c r="E52" s="123" t="s">
        <v>326</v>
      </c>
      <c r="F52" s="124">
        <v>4</v>
      </c>
      <c r="G52" s="124">
        <v>1.75</v>
      </c>
      <c r="H52" s="124">
        <f>+F52*G52</f>
        <v>7</v>
      </c>
      <c r="I52" s="125">
        <f>+H52/240</f>
        <v>2.9166666666666667E-2</v>
      </c>
    </row>
    <row r="53" spans="3:16" ht="15" customHeight="1">
      <c r="C53" s="1485" t="s">
        <v>328</v>
      </c>
      <c r="D53" s="1486"/>
      <c r="E53" s="123" t="s">
        <v>326</v>
      </c>
      <c r="F53" s="124">
        <v>8</v>
      </c>
      <c r="G53" s="126">
        <v>1.75</v>
      </c>
      <c r="H53" s="124">
        <f>+F53*G53</f>
        <v>14</v>
      </c>
      <c r="I53" s="125">
        <f>+H53/240</f>
        <v>5.8333333333333334E-2</v>
      </c>
    </row>
    <row r="54" spans="3:16" ht="15" customHeight="1">
      <c r="C54" s="1478" t="s">
        <v>329</v>
      </c>
      <c r="D54" s="1478"/>
      <c r="E54" s="1478"/>
      <c r="F54" s="1478"/>
      <c r="G54" s="1478"/>
      <c r="H54" s="1478"/>
      <c r="I54" s="127">
        <f>SUM(I51:I53)</f>
        <v>0.12916666666666665</v>
      </c>
      <c r="L54" s="128"/>
    </row>
    <row r="55" spans="3:16" ht="15" customHeight="1"/>
    <row r="56" spans="3:16" ht="15" customHeight="1">
      <c r="C56" s="100" t="s">
        <v>330</v>
      </c>
    </row>
    <row r="57" spans="3:16" ht="8.1" customHeight="1">
      <c r="C57" s="129"/>
      <c r="D57" s="129"/>
      <c r="E57" s="129"/>
      <c r="F57" s="129"/>
      <c r="G57" s="129"/>
      <c r="H57" s="129"/>
      <c r="I57" s="129"/>
      <c r="J57" s="129"/>
      <c r="K57" s="129"/>
      <c r="L57" s="129"/>
      <c r="M57" s="129"/>
    </row>
    <row r="58" spans="3:16" ht="8.1" customHeight="1">
      <c r="C58" s="96"/>
      <c r="D58" s="96"/>
      <c r="E58" s="96"/>
      <c r="F58" s="96"/>
      <c r="G58" s="96"/>
      <c r="H58" s="96"/>
      <c r="I58" s="96"/>
      <c r="J58" s="96"/>
      <c r="K58" s="96"/>
      <c r="L58" s="96"/>
      <c r="M58" s="96"/>
    </row>
    <row r="59" spans="3:16" ht="15" customHeight="1"/>
    <row r="60" spans="3:16" ht="8.1" customHeight="1"/>
    <row r="61" spans="3:16" ht="15" customHeight="1">
      <c r="C61" s="1481" t="s">
        <v>331</v>
      </c>
      <c r="D61" s="1481"/>
      <c r="E61" s="1481"/>
      <c r="F61" s="1481"/>
      <c r="G61" s="1481"/>
      <c r="H61" s="1481"/>
      <c r="I61" s="1481"/>
      <c r="J61" s="1481"/>
    </row>
    <row r="62" spans="3:16" ht="15" customHeight="1">
      <c r="C62" s="1481"/>
      <c r="D62" s="1481"/>
      <c r="E62" s="1481"/>
      <c r="F62" s="1481"/>
      <c r="G62" s="1481"/>
      <c r="H62" s="1481"/>
      <c r="I62" s="1481"/>
      <c r="J62" s="1481"/>
    </row>
    <row r="63" spans="3:16" ht="8.1" customHeight="1">
      <c r="C63" s="130"/>
      <c r="D63" s="130"/>
      <c r="E63" s="130"/>
      <c r="F63" s="130"/>
      <c r="G63" s="130"/>
      <c r="H63" s="130"/>
      <c r="I63" s="130"/>
      <c r="J63" s="130"/>
    </row>
    <row r="64" spans="3:16" ht="8.1" customHeight="1">
      <c r="C64" s="131"/>
      <c r="D64" s="1482"/>
      <c r="E64" s="1482"/>
      <c r="F64" s="131"/>
      <c r="G64" s="131"/>
      <c r="H64" s="131"/>
      <c r="I64" s="131"/>
      <c r="J64" s="131"/>
    </row>
    <row r="65" spans="1:11" ht="24.9" customHeight="1">
      <c r="A65" s="132"/>
      <c r="C65" s="133" t="s">
        <v>332</v>
      </c>
      <c r="D65" s="134"/>
      <c r="E65" s="134"/>
      <c r="F65" s="134"/>
      <c r="G65" s="134"/>
      <c r="H65" s="135"/>
      <c r="I65" s="132" t="s">
        <v>333</v>
      </c>
      <c r="J65" s="136">
        <f>+J72</f>
        <v>210131.93333333332</v>
      </c>
      <c r="K65" s="94">
        <f>+F72/2</f>
        <v>58363.49664852053</v>
      </c>
    </row>
    <row r="66" spans="1:11" ht="8.1" customHeight="1" outlineLevel="1">
      <c r="C66" s="137"/>
    </row>
    <row r="67" spans="1:11" ht="15" customHeight="1" outlineLevel="1">
      <c r="C67" s="138" t="s">
        <v>274</v>
      </c>
      <c r="D67" s="1483" t="s">
        <v>334</v>
      </c>
      <c r="E67" s="1483"/>
      <c r="F67" s="138" t="s">
        <v>335</v>
      </c>
      <c r="G67" s="138" t="s">
        <v>336</v>
      </c>
      <c r="H67" s="138" t="s">
        <v>337</v>
      </c>
      <c r="I67" s="138" t="s">
        <v>247</v>
      </c>
      <c r="J67" s="138" t="s">
        <v>338</v>
      </c>
    </row>
    <row r="68" spans="1:11" ht="8.1" customHeight="1" outlineLevel="1">
      <c r="D68" s="138"/>
      <c r="E68" s="138"/>
      <c r="F68" s="138"/>
      <c r="G68" s="138"/>
      <c r="H68" s="138"/>
      <c r="I68" s="138"/>
      <c r="J68" s="138"/>
    </row>
    <row r="69" spans="1:11" ht="15" customHeight="1" outlineLevel="1">
      <c r="A69" s="139"/>
      <c r="C69" s="140" t="str">
        <f>+$C$26</f>
        <v>1.1.3</v>
      </c>
      <c r="D69" s="1484" t="str">
        <f>IF(C69="","",VLOOKUP(C69,$C$23:$M$30,3))</f>
        <v>AYUDANTE DE OBRA</v>
      </c>
      <c r="E69" s="1484"/>
      <c r="F69" s="142">
        <f>IF(C69="",,VLOOKUP(C69,$C$23:$M$30,9))</f>
        <v>58363.49664852053</v>
      </c>
      <c r="G69" s="142">
        <f>IF(C69="",,VLOOKUP(C69,$C$23:$M$30,10))</f>
        <v>46702.47001814613</v>
      </c>
      <c r="H69" s="142">
        <f>IF(C69="","",F69+G69)</f>
        <v>105065.96666666666</v>
      </c>
      <c r="I69" s="143">
        <v>2</v>
      </c>
      <c r="J69" s="142">
        <f>IF(C69="","",H69*I69)</f>
        <v>210131.93333333332</v>
      </c>
    </row>
    <row r="70" spans="1:11" ht="15" customHeight="1" outlineLevel="1">
      <c r="C70" s="140"/>
      <c r="D70" s="1484" t="str">
        <f>IF(C70="","",VLOOKUP(C70,$C$23:$M$30,3))</f>
        <v/>
      </c>
      <c r="E70" s="1484"/>
      <c r="F70" s="142">
        <f>IF(C70="",,VLOOKUP(C70,$C$23:$M$30,9))</f>
        <v>0</v>
      </c>
      <c r="G70" s="142">
        <f>IF(C70="",,VLOOKUP(C70,$C$23:$M$30,10))</f>
        <v>0</v>
      </c>
      <c r="H70" s="142" t="str">
        <f>IF(C70="","",F70+G70)</f>
        <v/>
      </c>
      <c r="I70" s="143"/>
      <c r="J70" s="142" t="str">
        <f>IF(C70="","",H70*I70)</f>
        <v/>
      </c>
    </row>
    <row r="71" spans="1:11" ht="15" customHeight="1" outlineLevel="1">
      <c r="C71" s="140"/>
      <c r="D71" s="1484" t="str">
        <f>IF(C71="","",VLOOKUP(C71,$C$23:$M$30,3))</f>
        <v/>
      </c>
      <c r="E71" s="1484"/>
      <c r="F71" s="142">
        <f>IF(C71="",,VLOOKUP(C71,$C$23:$M$30,9))</f>
        <v>0</v>
      </c>
      <c r="G71" s="142">
        <f>IF(C71="",,VLOOKUP(C71,$C$23:$M$30,10))</f>
        <v>0</v>
      </c>
      <c r="H71" s="142" t="str">
        <f>IF(C71="","",F71+G71)</f>
        <v/>
      </c>
      <c r="I71" s="143"/>
      <c r="J71" s="142" t="str">
        <f>IF(C71="","",H71*I71)</f>
        <v/>
      </c>
    </row>
    <row r="72" spans="1:11" ht="15" customHeight="1">
      <c r="A72" s="94" t="s">
        <v>339</v>
      </c>
      <c r="B72" s="94" t="s">
        <v>340</v>
      </c>
      <c r="C72" s="1487" t="s">
        <v>341</v>
      </c>
      <c r="D72" s="1487"/>
      <c r="E72" s="1487"/>
      <c r="F72" s="144">
        <f>F69*I69+F70*I70+F71*I71</f>
        <v>116726.99329704106</v>
      </c>
      <c r="G72" s="144">
        <f>G69*I69+G70*I70+G71*I71</f>
        <v>93404.940036292261</v>
      </c>
      <c r="H72" s="144">
        <f>SUM(F72:G72)</f>
        <v>210131.93333333332</v>
      </c>
      <c r="I72" s="145">
        <f>SUM(I69:I71)</f>
        <v>2</v>
      </c>
      <c r="J72" s="144">
        <f>SUM(J69:J71)</f>
        <v>210131.93333333332</v>
      </c>
    </row>
    <row r="73" spans="1:11" ht="8.1" customHeight="1">
      <c r="C73" s="146"/>
      <c r="D73" s="146"/>
      <c r="E73" s="146"/>
      <c r="F73" s="146"/>
      <c r="G73" s="146"/>
      <c r="H73" s="146"/>
      <c r="I73" s="146"/>
      <c r="J73" s="146"/>
    </row>
    <row r="74" spans="1:11" ht="8.1" customHeight="1">
      <c r="C74" s="131"/>
      <c r="D74" s="1482"/>
      <c r="E74" s="1482"/>
      <c r="F74" s="131"/>
      <c r="G74" s="131"/>
      <c r="H74" s="131"/>
      <c r="I74" s="131"/>
      <c r="J74" s="131"/>
    </row>
    <row r="75" spans="1:11" ht="24.9" customHeight="1">
      <c r="A75" s="132"/>
      <c r="C75" s="133" t="s">
        <v>342</v>
      </c>
      <c r="D75" s="134"/>
      <c r="E75" s="134"/>
      <c r="F75" s="134"/>
      <c r="G75" s="134"/>
      <c r="H75" s="135"/>
      <c r="I75" s="132" t="s">
        <v>333</v>
      </c>
      <c r="J75" s="136">
        <f>+J82</f>
        <v>315197.89999999997</v>
      </c>
    </row>
    <row r="76" spans="1:11" ht="8.1" customHeight="1" outlineLevel="1">
      <c r="C76" s="137"/>
    </row>
    <row r="77" spans="1:11" ht="15" customHeight="1" outlineLevel="1">
      <c r="C77" s="138" t="s">
        <v>274</v>
      </c>
      <c r="D77" s="1483" t="s">
        <v>334</v>
      </c>
      <c r="E77" s="1483"/>
      <c r="F77" s="138" t="s">
        <v>335</v>
      </c>
      <c r="G77" s="138" t="s">
        <v>336</v>
      </c>
      <c r="H77" s="138" t="s">
        <v>337</v>
      </c>
      <c r="I77" s="138" t="s">
        <v>247</v>
      </c>
      <c r="J77" s="138" t="s">
        <v>338</v>
      </c>
    </row>
    <row r="78" spans="1:11" ht="8.1" customHeight="1" outlineLevel="1">
      <c r="C78" s="140"/>
      <c r="D78" s="138"/>
      <c r="E78" s="138"/>
      <c r="F78" s="138"/>
      <c r="G78" s="138"/>
      <c r="H78" s="138"/>
      <c r="I78" s="138"/>
      <c r="J78" s="138"/>
    </row>
    <row r="79" spans="1:11" ht="15" customHeight="1" outlineLevel="1">
      <c r="A79" s="139"/>
      <c r="C79" s="140" t="str">
        <f>+$C$26</f>
        <v>1.1.3</v>
      </c>
      <c r="D79" s="1484" t="str">
        <f>IF(C79="","",VLOOKUP(C79,$C$23:$M$30,3))</f>
        <v>AYUDANTE DE OBRA</v>
      </c>
      <c r="E79" s="1484"/>
      <c r="F79" s="142">
        <f>IF(C79="",,VLOOKUP(C79,$C$23:$M$30,9))</f>
        <v>58363.49664852053</v>
      </c>
      <c r="G79" s="142">
        <f>IF(C79="",,VLOOKUP(C79,$C$23:$M$30,10))</f>
        <v>46702.47001814613</v>
      </c>
      <c r="H79" s="142">
        <f>IF(C79="","",F79+G79)</f>
        <v>105065.96666666666</v>
      </c>
      <c r="I79" s="143">
        <v>3</v>
      </c>
      <c r="J79" s="142">
        <f>IF(C79="","",H79*I79)</f>
        <v>315197.89999999997</v>
      </c>
    </row>
    <row r="80" spans="1:11" ht="15" customHeight="1" outlineLevel="1">
      <c r="C80" s="141"/>
      <c r="D80" s="1484" t="str">
        <f>IF(C80="","",VLOOKUP(C80,$C$23:$M$30,3))</f>
        <v/>
      </c>
      <c r="E80" s="1484"/>
      <c r="F80" s="142">
        <f>IF(C80="",,VLOOKUP(C80,$C$23:$M$30,9))</f>
        <v>0</v>
      </c>
      <c r="G80" s="142">
        <f>IF(C80="",,VLOOKUP(C80,$C$23:$M$30,10))</f>
        <v>0</v>
      </c>
      <c r="H80" s="142" t="str">
        <f>IF(C80="","",F80+G80)</f>
        <v/>
      </c>
      <c r="I80" s="143"/>
      <c r="J80" s="142" t="str">
        <f>IF(C80="","",H80*I80)</f>
        <v/>
      </c>
    </row>
    <row r="81" spans="1:11" ht="15" customHeight="1" outlineLevel="1">
      <c r="C81" s="141"/>
      <c r="D81" s="1484" t="str">
        <f>IF(C81="","",VLOOKUP(C81,$C$23:$M$30,3))</f>
        <v/>
      </c>
      <c r="E81" s="1484"/>
      <c r="F81" s="142">
        <f>IF(C81="",,VLOOKUP(C81,$C$23:$M$30,9))</f>
        <v>0</v>
      </c>
      <c r="G81" s="142">
        <f>IF(C81="",,VLOOKUP(C81,$C$23:$M$30,10))</f>
        <v>0</v>
      </c>
      <c r="H81" s="142" t="str">
        <f>IF(C81="","",F81+G81)</f>
        <v/>
      </c>
      <c r="I81" s="143"/>
      <c r="J81" s="142" t="str">
        <f>IF(C81="","",H81*I81)</f>
        <v/>
      </c>
    </row>
    <row r="82" spans="1:11" ht="15" customHeight="1">
      <c r="A82" s="94" t="s">
        <v>343</v>
      </c>
      <c r="C82" s="1487" t="s">
        <v>341</v>
      </c>
      <c r="D82" s="1487"/>
      <c r="E82" s="1487"/>
      <c r="F82" s="144">
        <f>F79*I79+F80*I80+F81*I81</f>
        <v>175090.4899455616</v>
      </c>
      <c r="G82" s="144">
        <f>G79*I79+G80*I80+G81*I81</f>
        <v>140107.4100544384</v>
      </c>
      <c r="H82" s="144">
        <f>SUM(F82:G82)</f>
        <v>315197.90000000002</v>
      </c>
      <c r="I82" s="145">
        <f>SUM(I79:I81)</f>
        <v>3</v>
      </c>
      <c r="J82" s="144">
        <f>SUM(J79:J81)</f>
        <v>315197.89999999997</v>
      </c>
    </row>
    <row r="83" spans="1:11" ht="8.1" customHeight="1">
      <c r="C83" s="146"/>
      <c r="D83" s="146"/>
      <c r="E83" s="146"/>
      <c r="F83" s="146"/>
      <c r="G83" s="146"/>
      <c r="H83" s="146"/>
      <c r="I83" s="146"/>
      <c r="J83" s="146"/>
    </row>
    <row r="84" spans="1:11" ht="8.1" customHeight="1">
      <c r="C84" s="131"/>
      <c r="D84" s="1482"/>
      <c r="E84" s="1482"/>
      <c r="F84" s="131"/>
      <c r="G84" s="131"/>
      <c r="H84" s="131"/>
      <c r="I84" s="131"/>
      <c r="J84" s="131"/>
    </row>
    <row r="85" spans="1:11" ht="24.9" customHeight="1">
      <c r="A85" s="132"/>
      <c r="C85" s="133" t="s">
        <v>344</v>
      </c>
      <c r="D85" s="134"/>
      <c r="E85" s="134"/>
      <c r="F85" s="134"/>
      <c r="G85" s="134"/>
      <c r="H85" s="135"/>
      <c r="I85" s="132" t="s">
        <v>333</v>
      </c>
      <c r="J85" s="136">
        <f>+J92</f>
        <v>258506.53333333333</v>
      </c>
    </row>
    <row r="86" spans="1:11" ht="8.1" customHeight="1" outlineLevel="1">
      <c r="C86" s="137"/>
    </row>
    <row r="87" spans="1:11" ht="15" customHeight="1" outlineLevel="1">
      <c r="C87" s="138" t="s">
        <v>274</v>
      </c>
      <c r="D87" s="1483" t="s">
        <v>334</v>
      </c>
      <c r="E87" s="1483"/>
      <c r="F87" s="138" t="s">
        <v>335</v>
      </c>
      <c r="G87" s="138" t="s">
        <v>336</v>
      </c>
      <c r="H87" s="138" t="s">
        <v>337</v>
      </c>
      <c r="I87" s="138" t="s">
        <v>247</v>
      </c>
      <c r="J87" s="138" t="s">
        <v>338</v>
      </c>
    </row>
    <row r="88" spans="1:11" ht="8.1" customHeight="1" outlineLevel="1">
      <c r="D88" s="138"/>
      <c r="E88" s="138"/>
      <c r="F88" s="138"/>
      <c r="G88" s="138"/>
      <c r="H88" s="138"/>
      <c r="I88" s="138"/>
      <c r="J88" s="138"/>
    </row>
    <row r="89" spans="1:11" ht="15" customHeight="1" outlineLevel="1">
      <c r="A89" s="139"/>
      <c r="C89" s="140" t="str">
        <f>+$C$25</f>
        <v>1.1.2</v>
      </c>
      <c r="D89" s="1484" t="str">
        <f>IF(C89="","",VLOOKUP(C89,$C$23:$M$30,3))</f>
        <v>OFICIAL DE OBRA</v>
      </c>
      <c r="E89" s="1484"/>
      <c r="F89" s="142">
        <f>IF(C89="",,VLOOKUP(C89,$C$23:$M$30,9))</f>
        <v>87545.253989083518</v>
      </c>
      <c r="G89" s="142">
        <f>IF(C89="",,VLOOKUP(C89,$C$23:$M$30,10))</f>
        <v>65895.312677583162</v>
      </c>
      <c r="H89" s="142">
        <f>IF(C89="","",F89+G89)</f>
        <v>153440.56666666668</v>
      </c>
      <c r="I89" s="143">
        <v>1</v>
      </c>
      <c r="J89" s="142">
        <f>IF(C89="","",H89*I89)</f>
        <v>153440.56666666668</v>
      </c>
    </row>
    <row r="90" spans="1:11" ht="15" customHeight="1" outlineLevel="1">
      <c r="C90" s="140" t="str">
        <f>+$C$26</f>
        <v>1.1.3</v>
      </c>
      <c r="D90" s="1484" t="str">
        <f>IF(C90="","",VLOOKUP(C90,$C$23:$M$30,3))</f>
        <v>AYUDANTE DE OBRA</v>
      </c>
      <c r="E90" s="1484"/>
      <c r="F90" s="142">
        <f>IF(C90="",,VLOOKUP(C90,$C$23:$M$30,9))</f>
        <v>58363.49664852053</v>
      </c>
      <c r="G90" s="142">
        <f>IF(C90="",,VLOOKUP(C90,$C$23:$M$30,10))</f>
        <v>46702.47001814613</v>
      </c>
      <c r="H90" s="142">
        <f>IF(C90="","",F90+G90)</f>
        <v>105065.96666666666</v>
      </c>
      <c r="I90" s="143">
        <v>1</v>
      </c>
      <c r="J90" s="142">
        <f>IF(C90="","",H90*I90)</f>
        <v>105065.96666666666</v>
      </c>
    </row>
    <row r="91" spans="1:11" ht="15" customHeight="1" outlineLevel="1">
      <c r="C91" s="141"/>
      <c r="D91" s="1484" t="str">
        <f>IF(C91="","",VLOOKUP(C91,$C$23:$M$30,3))</f>
        <v/>
      </c>
      <c r="E91" s="1484"/>
      <c r="F91" s="142">
        <f>IF(C91="",,VLOOKUP(C91,$C$23:$M$30,9))</f>
        <v>0</v>
      </c>
      <c r="G91" s="142">
        <f>IF(C91="",,VLOOKUP(C91,$C$23:$M$30,10))</f>
        <v>0</v>
      </c>
      <c r="H91" s="142" t="str">
        <f>IF(C91="","",F91+G91)</f>
        <v/>
      </c>
      <c r="I91" s="143"/>
      <c r="J91" s="142" t="str">
        <f>IF(C91="","",H91*I91)</f>
        <v/>
      </c>
    </row>
    <row r="92" spans="1:11" ht="15" customHeight="1">
      <c r="A92" s="94" t="s">
        <v>345</v>
      </c>
      <c r="C92" s="1487" t="s">
        <v>341</v>
      </c>
      <c r="D92" s="1487"/>
      <c r="E92" s="1487"/>
      <c r="F92" s="144">
        <f>F89*I89+F90*I90+F91*I91</f>
        <v>145908.75063760404</v>
      </c>
      <c r="G92" s="144">
        <f>G89*I89+G90*I90+G91*I91</f>
        <v>112597.78269572929</v>
      </c>
      <c r="H92" s="144">
        <f>SUM(F92:G92)</f>
        <v>258506.53333333333</v>
      </c>
      <c r="I92" s="145">
        <f>SUM(I89:I91)</f>
        <v>2</v>
      </c>
      <c r="J92" s="144">
        <f>SUM(J89:J91)</f>
        <v>258506.53333333333</v>
      </c>
      <c r="K92" s="721">
        <f>+F92-K65</f>
        <v>87545.253989083518</v>
      </c>
    </row>
    <row r="93" spans="1:11" ht="8.1" customHeight="1">
      <c r="C93" s="146"/>
      <c r="D93" s="146"/>
      <c r="E93" s="146"/>
      <c r="F93" s="146"/>
      <c r="G93" s="146"/>
      <c r="H93" s="146"/>
      <c r="I93" s="146"/>
      <c r="J93" s="146"/>
    </row>
    <row r="94" spans="1:11" ht="8.1" customHeight="1">
      <c r="C94" s="131"/>
      <c r="D94" s="1482"/>
      <c r="E94" s="1482"/>
      <c r="F94" s="131"/>
      <c r="G94" s="131"/>
      <c r="H94" s="131"/>
      <c r="I94" s="131"/>
      <c r="J94" s="131"/>
    </row>
    <row r="95" spans="1:11" ht="24.9" customHeight="1">
      <c r="A95" s="132"/>
      <c r="C95" s="133" t="s">
        <v>346</v>
      </c>
      <c r="D95" s="134"/>
      <c r="E95" s="134"/>
      <c r="F95" s="134"/>
      <c r="G95" s="134"/>
      <c r="H95" s="135"/>
      <c r="I95" s="132" t="s">
        <v>333</v>
      </c>
      <c r="J95" s="136">
        <f>+J102</f>
        <v>363572.5</v>
      </c>
    </row>
    <row r="96" spans="1:11" ht="8.1" customHeight="1" outlineLevel="1">
      <c r="C96" s="137"/>
    </row>
    <row r="97" spans="1:10" ht="15" customHeight="1" outlineLevel="1">
      <c r="C97" s="138" t="s">
        <v>274</v>
      </c>
      <c r="D97" s="1483" t="s">
        <v>334</v>
      </c>
      <c r="E97" s="1483"/>
      <c r="F97" s="138" t="s">
        <v>335</v>
      </c>
      <c r="G97" s="138" t="s">
        <v>336</v>
      </c>
      <c r="H97" s="138" t="s">
        <v>337</v>
      </c>
      <c r="I97" s="138" t="s">
        <v>247</v>
      </c>
      <c r="J97" s="138" t="s">
        <v>338</v>
      </c>
    </row>
    <row r="98" spans="1:10" ht="8.1" customHeight="1" outlineLevel="1">
      <c r="D98" s="138"/>
      <c r="E98" s="138"/>
      <c r="F98" s="138"/>
      <c r="G98" s="138"/>
      <c r="H98" s="138"/>
      <c r="I98" s="138"/>
      <c r="J98" s="138"/>
    </row>
    <row r="99" spans="1:10" ht="15" customHeight="1" outlineLevel="1">
      <c r="A99" s="139"/>
      <c r="C99" s="140" t="str">
        <f>+$C$25</f>
        <v>1.1.2</v>
      </c>
      <c r="D99" s="1484" t="str">
        <f>IF(C99="","",VLOOKUP(C99,$C$23:$M$30,3))</f>
        <v>OFICIAL DE OBRA</v>
      </c>
      <c r="E99" s="1484"/>
      <c r="F99" s="142">
        <f>IF(C99="",,VLOOKUP(C99,$C$23:$M$30,9))</f>
        <v>87545.253989083518</v>
      </c>
      <c r="G99" s="142">
        <f>IF(C99="",,VLOOKUP(C99,$C$23:$M$30,10))</f>
        <v>65895.312677583162</v>
      </c>
      <c r="H99" s="142">
        <f>IF(C99="","",F99+G99)</f>
        <v>153440.56666666668</v>
      </c>
      <c r="I99" s="143">
        <v>1</v>
      </c>
      <c r="J99" s="142">
        <f>IF(C99="","",H99*I99)</f>
        <v>153440.56666666668</v>
      </c>
    </row>
    <row r="100" spans="1:10" ht="15" customHeight="1" outlineLevel="1">
      <c r="C100" s="140" t="str">
        <f>+$C$26</f>
        <v>1.1.3</v>
      </c>
      <c r="D100" s="1484" t="str">
        <f>IF(C100="","",VLOOKUP(C100,$C$23:$M$30,3))</f>
        <v>AYUDANTE DE OBRA</v>
      </c>
      <c r="E100" s="1484"/>
      <c r="F100" s="142">
        <f>IF(C100="",,VLOOKUP(C100,$C$23:$M$30,9))</f>
        <v>58363.49664852053</v>
      </c>
      <c r="G100" s="142">
        <f>IF(C100="",,VLOOKUP(C100,$C$23:$M$30,10))</f>
        <v>46702.47001814613</v>
      </c>
      <c r="H100" s="142">
        <f>IF(C100="","",F100+G100)</f>
        <v>105065.96666666666</v>
      </c>
      <c r="I100" s="143">
        <v>2</v>
      </c>
      <c r="J100" s="142">
        <f>IF(C100="","",H100*I100)</f>
        <v>210131.93333333332</v>
      </c>
    </row>
    <row r="101" spans="1:10" ht="15" customHeight="1" outlineLevel="1">
      <c r="C101" s="141"/>
      <c r="D101" s="1484" t="str">
        <f>IF(C101="","",VLOOKUP(C101,$C$23:$M$30,3))</f>
        <v/>
      </c>
      <c r="E101" s="1484"/>
      <c r="F101" s="142">
        <f>IF(C101="",,VLOOKUP(C101,$C$23:$M$30,9))</f>
        <v>0</v>
      </c>
      <c r="G101" s="142">
        <f>IF(C101="",,VLOOKUP(C101,$C$23:$M$30,10))</f>
        <v>0</v>
      </c>
      <c r="H101" s="142" t="str">
        <f>IF(C101="","",F101+G101)</f>
        <v/>
      </c>
      <c r="I101" s="143"/>
      <c r="J101" s="142" t="str">
        <f>IF(C101="","",H101*I101)</f>
        <v/>
      </c>
    </row>
    <row r="102" spans="1:10" ht="15" customHeight="1">
      <c r="A102" s="94" t="s">
        <v>345</v>
      </c>
      <c r="C102" s="1487" t="s">
        <v>341</v>
      </c>
      <c r="D102" s="1487"/>
      <c r="E102" s="1487"/>
      <c r="F102" s="144">
        <f>F99*I99+F100*I100+F101*I101</f>
        <v>204272.24728612456</v>
      </c>
      <c r="G102" s="144">
        <f>G99*I99+G100*I100+G101*I101</f>
        <v>159300.25271387544</v>
      </c>
      <c r="H102" s="144">
        <f>SUM(F102:G102)</f>
        <v>363572.5</v>
      </c>
      <c r="I102" s="145">
        <f>SUM(I99:I101)</f>
        <v>3</v>
      </c>
      <c r="J102" s="144">
        <f>SUM(J99:J101)</f>
        <v>363572.5</v>
      </c>
    </row>
    <row r="103" spans="1:10" ht="8.1" customHeight="1">
      <c r="C103" s="146"/>
      <c r="D103" s="146"/>
      <c r="E103" s="146"/>
      <c r="F103" s="146"/>
      <c r="G103" s="146"/>
      <c r="H103" s="146"/>
      <c r="I103" s="146"/>
      <c r="J103" s="146"/>
    </row>
    <row r="104" spans="1:10" ht="8.1" customHeight="1">
      <c r="C104" s="131"/>
      <c r="D104" s="1482"/>
      <c r="E104" s="1482"/>
      <c r="F104" s="131"/>
      <c r="G104" s="131"/>
      <c r="H104" s="131"/>
      <c r="I104" s="131"/>
      <c r="J104" s="131"/>
    </row>
    <row r="105" spans="1:10" ht="24.9" customHeight="1">
      <c r="A105" s="132"/>
      <c r="C105" s="133" t="s">
        <v>347</v>
      </c>
      <c r="D105" s="134"/>
      <c r="E105" s="134"/>
      <c r="F105" s="134"/>
      <c r="G105" s="134"/>
      <c r="H105" s="135"/>
      <c r="I105" s="132" t="s">
        <v>333</v>
      </c>
      <c r="J105" s="136">
        <f>+J112</f>
        <v>468638.46666666667</v>
      </c>
    </row>
    <row r="106" spans="1:10" ht="8.1" customHeight="1" outlineLevel="1">
      <c r="C106" s="137"/>
    </row>
    <row r="107" spans="1:10" ht="15" customHeight="1" outlineLevel="1">
      <c r="C107" s="138" t="s">
        <v>274</v>
      </c>
      <c r="D107" s="1483" t="s">
        <v>334</v>
      </c>
      <c r="E107" s="1483"/>
      <c r="F107" s="138" t="s">
        <v>335</v>
      </c>
      <c r="G107" s="138" t="s">
        <v>336</v>
      </c>
      <c r="H107" s="138" t="s">
        <v>337</v>
      </c>
      <c r="I107" s="138" t="s">
        <v>247</v>
      </c>
      <c r="J107" s="138" t="s">
        <v>338</v>
      </c>
    </row>
    <row r="108" spans="1:10" ht="8.1" customHeight="1" outlineLevel="1">
      <c r="D108" s="138"/>
      <c r="E108" s="138"/>
      <c r="F108" s="138"/>
      <c r="G108" s="138"/>
      <c r="H108" s="138"/>
      <c r="I108" s="138"/>
      <c r="J108" s="138"/>
    </row>
    <row r="109" spans="1:10" ht="15" customHeight="1" outlineLevel="1">
      <c r="A109" s="139"/>
      <c r="C109" s="140" t="str">
        <f>+$C$25</f>
        <v>1.1.2</v>
      </c>
      <c r="D109" s="1484" t="str">
        <f>IF(C109="","",VLOOKUP(C109,$C$23:$M$30,3))</f>
        <v>OFICIAL DE OBRA</v>
      </c>
      <c r="E109" s="1484"/>
      <c r="F109" s="142">
        <f>IF(C109="",,VLOOKUP(C109,$C$23:$M$30,9))</f>
        <v>87545.253989083518</v>
      </c>
      <c r="G109" s="142">
        <f>IF(C109="",,VLOOKUP(C109,$C$23:$M$30,10))</f>
        <v>65895.312677583162</v>
      </c>
      <c r="H109" s="142">
        <f>IF(C109="","",F109+G109)</f>
        <v>153440.56666666668</v>
      </c>
      <c r="I109" s="143">
        <v>1</v>
      </c>
      <c r="J109" s="142">
        <f>IF(C109="","",H109*I109)</f>
        <v>153440.56666666668</v>
      </c>
    </row>
    <row r="110" spans="1:10" ht="15" customHeight="1" outlineLevel="1">
      <c r="C110" s="140" t="str">
        <f>+$C$26</f>
        <v>1.1.3</v>
      </c>
      <c r="D110" s="1484" t="str">
        <f>IF(C110="","",VLOOKUP(C110,$C$23:$M$30,3))</f>
        <v>AYUDANTE DE OBRA</v>
      </c>
      <c r="E110" s="1484"/>
      <c r="F110" s="142">
        <f>IF(C110="",,VLOOKUP(C110,$C$23:$M$30,9))</f>
        <v>58363.49664852053</v>
      </c>
      <c r="G110" s="142">
        <f>IF(C110="",,VLOOKUP(C110,$C$23:$M$30,10))</f>
        <v>46702.47001814613</v>
      </c>
      <c r="H110" s="142">
        <f>IF(C110="","",F110+G110)</f>
        <v>105065.96666666666</v>
      </c>
      <c r="I110" s="143">
        <v>3</v>
      </c>
      <c r="J110" s="142">
        <f>IF(C110="","",H110*I110)</f>
        <v>315197.89999999997</v>
      </c>
    </row>
    <row r="111" spans="1:10" ht="15" customHeight="1" outlineLevel="1">
      <c r="C111" s="141"/>
      <c r="D111" s="1484" t="str">
        <f>IF(C111="","",VLOOKUP(C111,$C$23:$M$30,3))</f>
        <v/>
      </c>
      <c r="E111" s="1484"/>
      <c r="F111" s="142">
        <f>IF(C111="",,VLOOKUP(C111,$C$23:$M$30,9))</f>
        <v>0</v>
      </c>
      <c r="G111" s="142">
        <f>IF(C111="",,VLOOKUP(C111,$C$23:$M$30,10))</f>
        <v>0</v>
      </c>
      <c r="H111" s="142" t="str">
        <f>IF(C111="","",F111+G111)</f>
        <v/>
      </c>
      <c r="I111" s="143"/>
      <c r="J111" s="142" t="str">
        <f>IF(C111="","",H111*I111)</f>
        <v/>
      </c>
    </row>
    <row r="112" spans="1:10" ht="15" customHeight="1">
      <c r="A112" s="94" t="s">
        <v>348</v>
      </c>
      <c r="C112" s="1487" t="s">
        <v>341</v>
      </c>
      <c r="D112" s="1487"/>
      <c r="E112" s="1487"/>
      <c r="F112" s="144">
        <f>F109*I109+F110*I110+F111*I111</f>
        <v>262635.74393464508</v>
      </c>
      <c r="G112" s="144">
        <f>G109*I109+G110*I110+G111*I111</f>
        <v>206002.72273202156</v>
      </c>
      <c r="H112" s="144">
        <f>SUM(F112:G112)</f>
        <v>468638.46666666667</v>
      </c>
      <c r="I112" s="145">
        <f>SUM(I109:I111)</f>
        <v>4</v>
      </c>
      <c r="J112" s="144">
        <f>SUM(J109:J111)</f>
        <v>468638.46666666667</v>
      </c>
    </row>
    <row r="113" spans="1:10" ht="8.1" customHeight="1">
      <c r="C113" s="146"/>
      <c r="D113" s="146"/>
      <c r="E113" s="146"/>
      <c r="F113" s="146"/>
      <c r="G113" s="146"/>
      <c r="H113" s="146"/>
      <c r="I113" s="146"/>
      <c r="J113" s="146"/>
    </row>
    <row r="114" spans="1:10" ht="8.1" customHeight="1">
      <c r="C114" s="131"/>
      <c r="D114" s="1482"/>
      <c r="E114" s="1482"/>
      <c r="F114" s="131"/>
      <c r="G114" s="131"/>
      <c r="H114" s="131"/>
      <c r="I114" s="131"/>
      <c r="J114" s="131"/>
    </row>
    <row r="115" spans="1:10" ht="24.9" customHeight="1">
      <c r="A115" s="132"/>
      <c r="C115" s="133" t="s">
        <v>349</v>
      </c>
      <c r="D115" s="134"/>
      <c r="E115" s="134"/>
      <c r="F115" s="134"/>
      <c r="G115" s="134"/>
      <c r="H115" s="135"/>
      <c r="I115" s="132" t="s">
        <v>333</v>
      </c>
      <c r="J115" s="136">
        <f>+J122</f>
        <v>573704.43333333335</v>
      </c>
    </row>
    <row r="116" spans="1:10" ht="8.1" customHeight="1" outlineLevel="1">
      <c r="C116" s="137"/>
    </row>
    <row r="117" spans="1:10" ht="15" customHeight="1" outlineLevel="1">
      <c r="C117" s="138" t="s">
        <v>274</v>
      </c>
      <c r="D117" s="1483" t="s">
        <v>334</v>
      </c>
      <c r="E117" s="1483"/>
      <c r="F117" s="138" t="s">
        <v>335</v>
      </c>
      <c r="G117" s="138" t="s">
        <v>336</v>
      </c>
      <c r="H117" s="138" t="s">
        <v>337</v>
      </c>
      <c r="I117" s="138" t="s">
        <v>247</v>
      </c>
      <c r="J117" s="138" t="s">
        <v>338</v>
      </c>
    </row>
    <row r="118" spans="1:10" ht="8.1" customHeight="1" outlineLevel="1">
      <c r="D118" s="138"/>
      <c r="E118" s="138"/>
      <c r="F118" s="138"/>
      <c r="G118" s="138"/>
      <c r="H118" s="138"/>
      <c r="I118" s="138"/>
      <c r="J118" s="138"/>
    </row>
    <row r="119" spans="1:10" ht="15" customHeight="1" outlineLevel="1">
      <c r="A119" s="139"/>
      <c r="C119" s="140" t="str">
        <f>+$C$25</f>
        <v>1.1.2</v>
      </c>
      <c r="D119" s="1484" t="str">
        <f>IF(C119="","",VLOOKUP(C119,$C$23:$M$30,3))</f>
        <v>OFICIAL DE OBRA</v>
      </c>
      <c r="E119" s="1484"/>
      <c r="F119" s="142">
        <f>IF(C119="",,VLOOKUP(C119,$C$23:$M$30,9))</f>
        <v>87545.253989083518</v>
      </c>
      <c r="G119" s="142">
        <f>IF(C119="",,VLOOKUP(C119,$C$23:$M$30,10))</f>
        <v>65895.312677583162</v>
      </c>
      <c r="H119" s="142">
        <f>IF(C119="","",F119+G119)</f>
        <v>153440.56666666668</v>
      </c>
      <c r="I119" s="143">
        <v>1</v>
      </c>
      <c r="J119" s="142">
        <f>IF(C119="","",H119*I119)</f>
        <v>153440.56666666668</v>
      </c>
    </row>
    <row r="120" spans="1:10" ht="15" customHeight="1" outlineLevel="1">
      <c r="C120" s="140" t="str">
        <f>+$C$26</f>
        <v>1.1.3</v>
      </c>
      <c r="D120" s="1484" t="str">
        <f>IF(C120="","",VLOOKUP(C120,$C$23:$M$30,3))</f>
        <v>AYUDANTE DE OBRA</v>
      </c>
      <c r="E120" s="1484"/>
      <c r="F120" s="142">
        <f>IF(C120="",,VLOOKUP(C120,$C$23:$M$30,9))</f>
        <v>58363.49664852053</v>
      </c>
      <c r="G120" s="142">
        <f>IF(C120="",,VLOOKUP(C120,$C$23:$M$30,10))</f>
        <v>46702.47001814613</v>
      </c>
      <c r="H120" s="142">
        <f>IF(C120="","",F120+G120)</f>
        <v>105065.96666666666</v>
      </c>
      <c r="I120" s="143">
        <v>4</v>
      </c>
      <c r="J120" s="142">
        <f>IF(C120="","",H120*I120)</f>
        <v>420263.86666666664</v>
      </c>
    </row>
    <row r="121" spans="1:10" ht="15" customHeight="1" outlineLevel="1">
      <c r="C121" s="141"/>
      <c r="D121" s="1484" t="str">
        <f>IF(C121="","",VLOOKUP(C121,$C$23:$M$30,3))</f>
        <v/>
      </c>
      <c r="E121" s="1484"/>
      <c r="F121" s="142">
        <f>IF(C121="",,VLOOKUP(C121,$C$23:$M$30,9))</f>
        <v>0</v>
      </c>
      <c r="G121" s="142">
        <f>IF(C121="",,VLOOKUP(C121,$C$23:$M$30,10))</f>
        <v>0</v>
      </c>
      <c r="H121" s="142" t="str">
        <f>IF(C121="","",F121+G121)</f>
        <v/>
      </c>
      <c r="I121" s="143"/>
      <c r="J121" s="142" t="str">
        <f>IF(C121="","",H121*I121)</f>
        <v/>
      </c>
    </row>
    <row r="122" spans="1:10" ht="14.25" customHeight="1">
      <c r="A122" s="94" t="s">
        <v>350</v>
      </c>
      <c r="C122" s="1487" t="s">
        <v>341</v>
      </c>
      <c r="D122" s="1487"/>
      <c r="E122" s="1487"/>
      <c r="F122" s="144">
        <f>F119*I119+F120*I120+F121*I121</f>
        <v>320999.24058316567</v>
      </c>
      <c r="G122" s="144">
        <f>G119*I119+G120*I120+G121*I121</f>
        <v>252705.19275016768</v>
      </c>
      <c r="H122" s="144">
        <f>SUM(F122:G122)</f>
        <v>573704.43333333335</v>
      </c>
      <c r="I122" s="145">
        <f>SUM(I119:I121)</f>
        <v>5</v>
      </c>
      <c r="J122" s="144">
        <f>SUM(J119:J121)</f>
        <v>573704.43333333335</v>
      </c>
    </row>
    <row r="123" spans="1:10" ht="8.1" customHeight="1">
      <c r="C123" s="146"/>
      <c r="D123" s="146"/>
      <c r="E123" s="146"/>
      <c r="F123" s="146"/>
      <c r="G123" s="146"/>
      <c r="H123" s="146"/>
      <c r="I123" s="146"/>
      <c r="J123" s="146"/>
    </row>
    <row r="124" spans="1:10" ht="8.1" customHeight="1">
      <c r="C124" s="131"/>
      <c r="D124" s="1482"/>
      <c r="E124" s="1482"/>
      <c r="F124" s="131"/>
      <c r="G124" s="131"/>
      <c r="H124" s="131"/>
      <c r="I124" s="131"/>
      <c r="J124" s="131"/>
    </row>
    <row r="125" spans="1:10" ht="24.9" customHeight="1">
      <c r="A125" s="132"/>
      <c r="C125" s="133" t="s">
        <v>351</v>
      </c>
      <c r="D125" s="134"/>
      <c r="E125" s="134"/>
      <c r="F125" s="134"/>
      <c r="G125" s="134"/>
      <c r="H125" s="135"/>
      <c r="I125" s="132" t="s">
        <v>333</v>
      </c>
      <c r="J125" s="136">
        <f>+J132</f>
        <v>993968.29999999993</v>
      </c>
    </row>
    <row r="126" spans="1:10" ht="8.1" hidden="1" customHeight="1" outlineLevel="1">
      <c r="C126" s="137"/>
    </row>
    <row r="127" spans="1:10" ht="15" hidden="1" customHeight="1" outlineLevel="1">
      <c r="C127" s="138" t="s">
        <v>274</v>
      </c>
      <c r="D127" s="1483" t="s">
        <v>334</v>
      </c>
      <c r="E127" s="1483"/>
      <c r="F127" s="138" t="s">
        <v>335</v>
      </c>
      <c r="G127" s="138" t="s">
        <v>336</v>
      </c>
      <c r="H127" s="138" t="s">
        <v>337</v>
      </c>
      <c r="I127" s="138" t="s">
        <v>247</v>
      </c>
      <c r="J127" s="138" t="s">
        <v>338</v>
      </c>
    </row>
    <row r="128" spans="1:10" ht="8.1" hidden="1" customHeight="1" outlineLevel="1">
      <c r="D128" s="138"/>
      <c r="E128" s="138"/>
      <c r="F128" s="138"/>
      <c r="G128" s="138"/>
      <c r="H128" s="138"/>
      <c r="I128" s="138"/>
      <c r="J128" s="138"/>
    </row>
    <row r="129" spans="1:10" ht="15" hidden="1" customHeight="1" outlineLevel="1">
      <c r="A129" s="139"/>
      <c r="C129" s="140" t="str">
        <f>+$C$25</f>
        <v>1.1.2</v>
      </c>
      <c r="D129" s="1484" t="str">
        <f>IF(C129="","",VLOOKUP(C129,$C$23:$M$30,3))</f>
        <v>OFICIAL DE OBRA</v>
      </c>
      <c r="E129" s="1484"/>
      <c r="F129" s="142">
        <f>IF(C129="",,VLOOKUP(C129,$C$23:$M$30,9))</f>
        <v>87545.253989083518</v>
      </c>
      <c r="G129" s="142">
        <f>IF(C129="",,VLOOKUP(C129,$C$23:$M$30,10))</f>
        <v>65895.312677583162</v>
      </c>
      <c r="H129" s="142">
        <f>IF(C129="","",F129+G129)</f>
        <v>153440.56666666668</v>
      </c>
      <c r="I129" s="143">
        <v>1</v>
      </c>
      <c r="J129" s="142">
        <f>IF(C129="","",H129*I129)</f>
        <v>153440.56666666668</v>
      </c>
    </row>
    <row r="130" spans="1:10" ht="15" hidden="1" customHeight="1" outlineLevel="1">
      <c r="C130" s="140" t="str">
        <f>+$C$26</f>
        <v>1.1.3</v>
      </c>
      <c r="D130" s="1484" t="str">
        <f>IF(C130="","",VLOOKUP(C130,$C$23:$M$30,3))</f>
        <v>AYUDANTE DE OBRA</v>
      </c>
      <c r="E130" s="1484"/>
      <c r="F130" s="142">
        <f>IF(C130="",,VLOOKUP(C130,$C$23:$M$30,9))</f>
        <v>58363.49664852053</v>
      </c>
      <c r="G130" s="142">
        <f>IF(C130="",,VLOOKUP(C130,$C$23:$M$30,10))</f>
        <v>46702.47001814613</v>
      </c>
      <c r="H130" s="142">
        <f>IF(C130="","",F130+G130)</f>
        <v>105065.96666666666</v>
      </c>
      <c r="I130" s="143">
        <v>8</v>
      </c>
      <c r="J130" s="142">
        <f>IF(C130="","",H130*I130)</f>
        <v>840527.73333333328</v>
      </c>
    </row>
    <row r="131" spans="1:10" ht="15" hidden="1" customHeight="1" outlineLevel="1">
      <c r="C131" s="141"/>
      <c r="D131" s="1484" t="str">
        <f>IF(C131="","",VLOOKUP(C131,$C$23:$M$30,3))</f>
        <v/>
      </c>
      <c r="E131" s="1484"/>
      <c r="F131" s="142">
        <f>IF(C131="",,VLOOKUP(C131,$C$23:$M$30,9))</f>
        <v>0</v>
      </c>
      <c r="G131" s="142">
        <f>IF(C131="",,VLOOKUP(C131,$C$23:$M$30,10))</f>
        <v>0</v>
      </c>
      <c r="H131" s="142" t="str">
        <f>IF(C131="","",F131+G131)</f>
        <v/>
      </c>
      <c r="I131" s="143"/>
      <c r="J131" s="142" t="str">
        <f>IF(C131="","",H131*I131)</f>
        <v/>
      </c>
    </row>
    <row r="132" spans="1:10" ht="15" customHeight="1" collapsed="1">
      <c r="A132" s="94" t="s">
        <v>352</v>
      </c>
      <c r="C132" s="1487" t="s">
        <v>341</v>
      </c>
      <c r="D132" s="1487"/>
      <c r="E132" s="1487"/>
      <c r="F132" s="144">
        <f>F129*I129+F130*I130+F131*I131</f>
        <v>554453.22717724775</v>
      </c>
      <c r="G132" s="144">
        <f>G129*I129+G130*I130+G131*I131</f>
        <v>439515.07282275218</v>
      </c>
      <c r="H132" s="144">
        <f>SUM(F132:G132)</f>
        <v>993968.29999999993</v>
      </c>
      <c r="I132" s="145">
        <f>SUM(I129:I131)</f>
        <v>9</v>
      </c>
      <c r="J132" s="144">
        <f>SUM(J129:J131)</f>
        <v>993968.29999999993</v>
      </c>
    </row>
    <row r="133" spans="1:10" ht="8.1" customHeight="1">
      <c r="C133" s="146"/>
      <c r="D133" s="146"/>
      <c r="E133" s="146"/>
      <c r="F133" s="146"/>
      <c r="G133" s="146"/>
      <c r="H133" s="146"/>
      <c r="I133" s="146"/>
      <c r="J133" s="146"/>
    </row>
    <row r="134" spans="1:10" ht="8.1" customHeight="1">
      <c r="C134" s="131"/>
      <c r="D134" s="1482"/>
      <c r="E134" s="1482"/>
      <c r="F134" s="131"/>
      <c r="G134" s="131"/>
      <c r="H134" s="131"/>
      <c r="I134" s="131"/>
      <c r="J134" s="131"/>
    </row>
    <row r="135" spans="1:10" ht="24.9" customHeight="1">
      <c r="A135" s="132" t="s">
        <v>353</v>
      </c>
      <c r="C135" s="133" t="s">
        <v>354</v>
      </c>
      <c r="D135" s="134"/>
      <c r="E135" s="134"/>
      <c r="F135" s="134"/>
      <c r="G135" s="134"/>
      <c r="H135" s="135"/>
      <c r="I135" s="132" t="s">
        <v>333</v>
      </c>
      <c r="J135" s="136">
        <f>+J142</f>
        <v>862899.06666666665</v>
      </c>
    </row>
    <row r="136" spans="1:10" ht="8.1" hidden="1" customHeight="1" outlineLevel="1">
      <c r="C136" s="137"/>
    </row>
    <row r="137" spans="1:10" ht="15" hidden="1" customHeight="1" outlineLevel="1">
      <c r="C137" s="138" t="s">
        <v>274</v>
      </c>
      <c r="D137" s="1483" t="s">
        <v>334</v>
      </c>
      <c r="E137" s="1483"/>
      <c r="F137" s="138" t="s">
        <v>335</v>
      </c>
      <c r="G137" s="138" t="s">
        <v>336</v>
      </c>
      <c r="H137" s="138" t="s">
        <v>337</v>
      </c>
      <c r="I137" s="138" t="s">
        <v>247</v>
      </c>
      <c r="J137" s="138" t="s">
        <v>338</v>
      </c>
    </row>
    <row r="138" spans="1:10" ht="8.1" hidden="1" customHeight="1" outlineLevel="1">
      <c r="D138" s="138"/>
      <c r="E138" s="138"/>
      <c r="F138" s="138"/>
      <c r="G138" s="138"/>
      <c r="H138" s="138"/>
      <c r="I138" s="138"/>
      <c r="J138" s="138"/>
    </row>
    <row r="139" spans="1:10" ht="15" hidden="1" customHeight="1" outlineLevel="1">
      <c r="A139" s="139"/>
      <c r="C139" s="140" t="str">
        <f>+$C$24</f>
        <v>1.1.1</v>
      </c>
      <c r="D139" s="1484" t="str">
        <f>IF(C139="","",VLOOKUP(C139,$C$23:$M$30,3))</f>
        <v>MAESTRO DE OBRA</v>
      </c>
      <c r="E139" s="1484"/>
      <c r="F139" s="142">
        <f>IF(C139="",,VLOOKUP(C139,$C$23:$M$30,9))</f>
        <v>105054.29717958959</v>
      </c>
      <c r="G139" s="142">
        <f>IF(C139="",,VLOOKUP(C139,$C$23:$M$30,10))</f>
        <v>79074.369487077071</v>
      </c>
      <c r="H139" s="142">
        <f>IF(C139="","",F139+G139)</f>
        <v>184128.66666666666</v>
      </c>
      <c r="I139" s="143">
        <v>1</v>
      </c>
      <c r="J139" s="142">
        <f>IF(C139="","",H139*I139)</f>
        <v>184128.66666666666</v>
      </c>
    </row>
    <row r="140" spans="1:10" ht="15" hidden="1" customHeight="1" outlineLevel="1">
      <c r="C140" s="140" t="str">
        <f>+$C$25</f>
        <v>1.1.2</v>
      </c>
      <c r="D140" s="1484" t="str">
        <f>IF(C140="","",VLOOKUP(C140,$C$23:$M$30,3))</f>
        <v>OFICIAL DE OBRA</v>
      </c>
      <c r="E140" s="1484"/>
      <c r="F140" s="142">
        <f>IF(C140="",,VLOOKUP(C140,$C$23:$M$30,9))</f>
        <v>87545.253989083518</v>
      </c>
      <c r="G140" s="142">
        <f>IF(C140="",,VLOOKUP(C140,$C$23:$M$30,10))</f>
        <v>65895.312677583162</v>
      </c>
      <c r="H140" s="142">
        <f>IF(C140="","",F140+G140)</f>
        <v>153440.56666666668</v>
      </c>
      <c r="I140" s="143">
        <v>1</v>
      </c>
      <c r="J140" s="142">
        <f>IF(C140="","",H140*I140)</f>
        <v>153440.56666666668</v>
      </c>
    </row>
    <row r="141" spans="1:10" ht="15" hidden="1" customHeight="1" outlineLevel="1">
      <c r="C141" s="140" t="str">
        <f>+$C$26</f>
        <v>1.1.3</v>
      </c>
      <c r="D141" s="1484" t="str">
        <f>IF(C141="","",VLOOKUP(C141,$C$23:$M$30,3))</f>
        <v>AYUDANTE DE OBRA</v>
      </c>
      <c r="E141" s="1484"/>
      <c r="F141" s="142">
        <f>IF(C141="",,VLOOKUP(C141,$C$23:$M$30,9))</f>
        <v>58363.49664852053</v>
      </c>
      <c r="G141" s="142">
        <f>IF(C141="",,VLOOKUP(C141,$C$23:$M$30,10))</f>
        <v>46702.47001814613</v>
      </c>
      <c r="H141" s="142">
        <f>IF(C141="","",F141+G141)</f>
        <v>105065.96666666666</v>
      </c>
      <c r="I141" s="143">
        <v>5</v>
      </c>
      <c r="J141" s="142">
        <f>IF(C141="","",H141*I141)</f>
        <v>525329.83333333326</v>
      </c>
    </row>
    <row r="142" spans="1:10" ht="15" customHeight="1" collapsed="1">
      <c r="A142" s="94" t="s">
        <v>353</v>
      </c>
      <c r="C142" s="1487" t="s">
        <v>341</v>
      </c>
      <c r="D142" s="1487"/>
      <c r="E142" s="1487"/>
      <c r="F142" s="144">
        <f>F139*I139+F140*I140+F141*I141</f>
        <v>484417.03441127576</v>
      </c>
      <c r="G142" s="144">
        <f>G139*I139+G140*I140+G141*I141</f>
        <v>378482.03225539089</v>
      </c>
      <c r="H142" s="144">
        <f>SUM(F142:G142)</f>
        <v>862899.06666666665</v>
      </c>
      <c r="I142" s="145">
        <f>SUM(I139:I141)</f>
        <v>7</v>
      </c>
      <c r="J142" s="144">
        <f>SUM(J139:J141)</f>
        <v>862899.06666666665</v>
      </c>
    </row>
    <row r="143" spans="1:10" ht="8.1" customHeight="1">
      <c r="C143" s="146"/>
      <c r="D143" s="146"/>
      <c r="E143" s="146"/>
      <c r="F143" s="146"/>
      <c r="G143" s="146"/>
      <c r="H143" s="146"/>
      <c r="I143" s="146"/>
      <c r="J143" s="146"/>
    </row>
    <row r="144" spans="1:10" ht="8.1" customHeight="1">
      <c r="C144" s="131"/>
      <c r="D144" s="1482"/>
      <c r="E144" s="1482"/>
      <c r="F144" s="131"/>
      <c r="G144" s="131"/>
      <c r="H144" s="131"/>
      <c r="I144" s="131"/>
      <c r="J144" s="131"/>
    </row>
    <row r="145" spans="1:10" ht="24.9" customHeight="1">
      <c r="A145" s="132" t="s">
        <v>355</v>
      </c>
      <c r="C145" s="133" t="s">
        <v>356</v>
      </c>
      <c r="D145" s="134"/>
      <c r="E145" s="134"/>
      <c r="F145" s="134"/>
      <c r="G145" s="134"/>
      <c r="H145" s="135"/>
      <c r="I145" s="132" t="s">
        <v>333</v>
      </c>
      <c r="J145" s="136">
        <f>+J152</f>
        <v>1388228.9</v>
      </c>
    </row>
    <row r="146" spans="1:10" ht="8.1" customHeight="1" outlineLevel="1">
      <c r="C146" s="137"/>
    </row>
    <row r="147" spans="1:10" ht="15" customHeight="1" outlineLevel="1">
      <c r="C147" s="138" t="s">
        <v>274</v>
      </c>
      <c r="D147" s="1483" t="s">
        <v>334</v>
      </c>
      <c r="E147" s="1483"/>
      <c r="F147" s="138" t="s">
        <v>335</v>
      </c>
      <c r="G147" s="138" t="s">
        <v>336</v>
      </c>
      <c r="H147" s="138" t="s">
        <v>337</v>
      </c>
      <c r="I147" s="138" t="s">
        <v>247</v>
      </c>
      <c r="J147" s="138" t="s">
        <v>338</v>
      </c>
    </row>
    <row r="148" spans="1:10" ht="8.1" customHeight="1" outlineLevel="1">
      <c r="D148" s="138"/>
      <c r="E148" s="138"/>
      <c r="F148" s="138"/>
      <c r="G148" s="138"/>
      <c r="H148" s="138"/>
      <c r="I148" s="138"/>
      <c r="J148" s="138"/>
    </row>
    <row r="149" spans="1:10" ht="15" customHeight="1" outlineLevel="1">
      <c r="A149" s="139"/>
      <c r="C149" s="140" t="str">
        <f>+$C$24</f>
        <v>1.1.1</v>
      </c>
      <c r="D149" s="1484" t="str">
        <f>IF(C149="","",VLOOKUP(C149,$C$23:$M$30,3))</f>
        <v>MAESTRO DE OBRA</v>
      </c>
      <c r="E149" s="1484"/>
      <c r="F149" s="142">
        <f>IF(C149="",,VLOOKUP(C149,$C$23:$M$30,9))</f>
        <v>105054.29717958959</v>
      </c>
      <c r="G149" s="142">
        <f>IF(C149="",,VLOOKUP(C149,$C$23:$M$30,10))</f>
        <v>79074.369487077071</v>
      </c>
      <c r="H149" s="142">
        <f>IF(C149="","",F149+G149)</f>
        <v>184128.66666666666</v>
      </c>
      <c r="I149" s="143">
        <v>1</v>
      </c>
      <c r="J149" s="142">
        <f>IF(C149="","",H149*I149)</f>
        <v>184128.66666666666</v>
      </c>
    </row>
    <row r="150" spans="1:10" ht="15" customHeight="1" outlineLevel="1">
      <c r="C150" s="140" t="str">
        <f>+$C$25</f>
        <v>1.1.2</v>
      </c>
      <c r="D150" s="1484" t="str">
        <f>IF(C150="","",VLOOKUP(C150,$C$23:$M$30,3))</f>
        <v>OFICIAL DE OBRA</v>
      </c>
      <c r="E150" s="1484"/>
      <c r="F150" s="142">
        <f>IF(C150="",,VLOOKUP(C150,$C$23:$M$30,9))</f>
        <v>87545.253989083518</v>
      </c>
      <c r="G150" s="142">
        <f>IF(C150="",,VLOOKUP(C150,$C$23:$M$30,10))</f>
        <v>65895.312677583162</v>
      </c>
      <c r="H150" s="142">
        <f>IF(C150="","",F150+G150)</f>
        <v>153440.56666666668</v>
      </c>
      <c r="I150" s="143">
        <v>1</v>
      </c>
      <c r="J150" s="142">
        <f>IF(C150="","",H150*I150)</f>
        <v>153440.56666666668</v>
      </c>
    </row>
    <row r="151" spans="1:10" ht="15" customHeight="1" outlineLevel="1">
      <c r="C151" s="140" t="str">
        <f>+$C$26</f>
        <v>1.1.3</v>
      </c>
      <c r="D151" s="1484" t="str">
        <f>IF(C151="","",VLOOKUP(C151,$C$23:$M$30,3))</f>
        <v>AYUDANTE DE OBRA</v>
      </c>
      <c r="E151" s="1484"/>
      <c r="F151" s="142">
        <f>IF(C151="",,VLOOKUP(C151,$C$23:$M$30,9))</f>
        <v>58363.49664852053</v>
      </c>
      <c r="G151" s="142">
        <f>IF(C151="",,VLOOKUP(C151,$C$23:$M$30,10))</f>
        <v>46702.47001814613</v>
      </c>
      <c r="H151" s="142">
        <f>IF(C151="","",F151+G151)</f>
        <v>105065.96666666666</v>
      </c>
      <c r="I151" s="143">
        <v>10</v>
      </c>
      <c r="J151" s="142">
        <f>IF(C151="","",H151*I151)</f>
        <v>1050659.6666666665</v>
      </c>
    </row>
    <row r="152" spans="1:10" ht="15" customHeight="1">
      <c r="A152" s="94" t="s">
        <v>355</v>
      </c>
      <c r="C152" s="1487" t="s">
        <v>341</v>
      </c>
      <c r="D152" s="1487"/>
      <c r="E152" s="1487"/>
      <c r="F152" s="144">
        <f>F149*I149+F150*I150+F151*I151</f>
        <v>776234.51765387843</v>
      </c>
      <c r="G152" s="144">
        <f>G149*I149+G150*I150+G151*I151</f>
        <v>611994.38234612159</v>
      </c>
      <c r="H152" s="144">
        <f>SUM(F152:G152)</f>
        <v>1388228.9</v>
      </c>
      <c r="I152" s="145">
        <f>SUM(I149:I151)</f>
        <v>12</v>
      </c>
      <c r="J152" s="144">
        <f>SUM(J149:J151)</f>
        <v>1388228.9</v>
      </c>
    </row>
    <row r="153" spans="1:10" ht="8.1" customHeight="1">
      <c r="C153" s="146"/>
      <c r="D153" s="146"/>
      <c r="E153" s="146"/>
      <c r="F153" s="146"/>
      <c r="G153" s="146"/>
      <c r="H153" s="146"/>
      <c r="I153" s="146"/>
      <c r="J153" s="146"/>
    </row>
    <row r="154" spans="1:10" ht="8.1" customHeight="1">
      <c r="C154" s="131"/>
      <c r="D154" s="1482"/>
      <c r="E154" s="1482"/>
      <c r="F154" s="131"/>
      <c r="G154" s="131"/>
      <c r="H154" s="131"/>
      <c r="I154" s="131"/>
      <c r="J154" s="131"/>
    </row>
    <row r="155" spans="1:10" ht="24.9" customHeight="1">
      <c r="A155" s="132" t="s">
        <v>357</v>
      </c>
      <c r="C155" s="133" t="s">
        <v>358</v>
      </c>
      <c r="D155" s="134"/>
      <c r="E155" s="134"/>
      <c r="F155" s="134"/>
      <c r="G155" s="134"/>
      <c r="H155" s="135"/>
      <c r="I155" s="132" t="s">
        <v>333</v>
      </c>
      <c r="J155" s="136">
        <f>+J162</f>
        <v>525329.83333333326</v>
      </c>
    </row>
    <row r="156" spans="1:10" ht="8.1" customHeight="1" outlineLevel="1">
      <c r="C156" s="137"/>
    </row>
    <row r="157" spans="1:10" ht="15" customHeight="1" outlineLevel="1">
      <c r="C157" s="138" t="s">
        <v>274</v>
      </c>
      <c r="D157" s="1483" t="s">
        <v>334</v>
      </c>
      <c r="E157" s="1483"/>
      <c r="F157" s="138" t="s">
        <v>335</v>
      </c>
      <c r="G157" s="138" t="s">
        <v>336</v>
      </c>
      <c r="H157" s="138" t="s">
        <v>337</v>
      </c>
      <c r="I157" s="138" t="s">
        <v>247</v>
      </c>
      <c r="J157" s="138" t="s">
        <v>338</v>
      </c>
    </row>
    <row r="158" spans="1:10" ht="8.1" customHeight="1" outlineLevel="1">
      <c r="D158" s="138"/>
      <c r="E158" s="138"/>
      <c r="F158" s="138"/>
      <c r="G158" s="138"/>
      <c r="H158" s="138"/>
      <c r="I158" s="138"/>
      <c r="J158" s="138"/>
    </row>
    <row r="159" spans="1:10" ht="15" customHeight="1" outlineLevel="1">
      <c r="A159" s="139"/>
      <c r="C159" s="140" t="str">
        <f>+$C$27</f>
        <v>1.1.4</v>
      </c>
      <c r="D159" s="1484" t="str">
        <f>IF(C159="","",VLOOKUP(C159,$C$23:$M$30,3))</f>
        <v>OBRERO OFICIOS VARIOS</v>
      </c>
      <c r="E159" s="1484"/>
      <c r="F159" s="142">
        <f>IF(C159="",,VLOOKUP(C159,$C$23:$M$30,9))</f>
        <v>58363.49664852053</v>
      </c>
      <c r="G159" s="142">
        <f>IF(C159="",,VLOOKUP(C159,$C$23:$M$30,10))</f>
        <v>46702.47001814613</v>
      </c>
      <c r="H159" s="142">
        <f>IF(C159="","",F159+G159)</f>
        <v>105065.96666666666</v>
      </c>
      <c r="I159" s="143">
        <v>5</v>
      </c>
      <c r="J159" s="142">
        <f>IF(C159="","",H159*I159)</f>
        <v>525329.83333333326</v>
      </c>
    </row>
    <row r="160" spans="1:10" ht="15" customHeight="1" outlineLevel="1">
      <c r="C160" s="141"/>
      <c r="D160" s="1484" t="str">
        <f>IF(C160="","",VLOOKUP(C160,$C$23:$M$30,3))</f>
        <v/>
      </c>
      <c r="E160" s="1484"/>
      <c r="F160" s="142">
        <f>IF(C160="",,VLOOKUP(C160,$C$23:$M$30,9))</f>
        <v>0</v>
      </c>
      <c r="G160" s="142">
        <f>IF(C160="",,VLOOKUP(C160,$C$23:$M$30,10))</f>
        <v>0</v>
      </c>
      <c r="H160" s="142" t="str">
        <f>IF(C160="","",F160+G160)</f>
        <v/>
      </c>
      <c r="I160" s="143"/>
      <c r="J160" s="142" t="str">
        <f>IF(C160="","",H160*I160)</f>
        <v/>
      </c>
    </row>
    <row r="161" spans="1:10" ht="15" customHeight="1" outlineLevel="1">
      <c r="C161" s="141"/>
      <c r="D161" s="1484" t="str">
        <f>IF(C161="","",VLOOKUP(C161,$C$23:$M$30,3))</f>
        <v/>
      </c>
      <c r="E161" s="1484"/>
      <c r="F161" s="142">
        <f>IF(C161="",,VLOOKUP(C161,$C$23:$M$30,9))</f>
        <v>0</v>
      </c>
      <c r="G161" s="142">
        <f>IF(C161="",,VLOOKUP(C161,$C$23:$M$30,10))</f>
        <v>0</v>
      </c>
      <c r="H161" s="142" t="str">
        <f>IF(C161="","",F161+G161)</f>
        <v/>
      </c>
      <c r="I161" s="143"/>
      <c r="J161" s="142" t="str">
        <f>IF(C161="","",H161*I161)</f>
        <v/>
      </c>
    </row>
    <row r="162" spans="1:10" ht="15" customHeight="1">
      <c r="A162" s="94" t="s">
        <v>359</v>
      </c>
      <c r="C162" s="1487" t="s">
        <v>341</v>
      </c>
      <c r="D162" s="1487"/>
      <c r="E162" s="1487"/>
      <c r="F162" s="144">
        <f>F159*I159+F160*I160+F161*I161</f>
        <v>291817.48324260267</v>
      </c>
      <c r="G162" s="144">
        <f>G159*I159+G160*I160+G161*I161</f>
        <v>233512.35009073064</v>
      </c>
      <c r="H162" s="144">
        <f>SUM(F162:G162)</f>
        <v>525329.83333333326</v>
      </c>
      <c r="I162" s="145">
        <f>SUM(I159:I161)</f>
        <v>5</v>
      </c>
      <c r="J162" s="144">
        <f>SUM(J159:J161)</f>
        <v>525329.83333333326</v>
      </c>
    </row>
    <row r="163" spans="1:10" ht="8.1" customHeight="1">
      <c r="C163" s="146"/>
      <c r="D163" s="146"/>
      <c r="E163" s="146"/>
      <c r="F163" s="146"/>
      <c r="G163" s="146"/>
      <c r="H163" s="146"/>
      <c r="I163" s="146"/>
      <c r="J163" s="146"/>
    </row>
    <row r="164" spans="1:10" ht="8.1" customHeight="1">
      <c r="C164" s="131"/>
      <c r="D164" s="1482"/>
      <c r="E164" s="1482"/>
      <c r="F164" s="131"/>
      <c r="G164" s="131"/>
      <c r="H164" s="131"/>
      <c r="I164" s="131"/>
      <c r="J164" s="131"/>
    </row>
    <row r="165" spans="1:10" ht="24.9" customHeight="1">
      <c r="A165" s="132" t="s">
        <v>360</v>
      </c>
      <c r="C165" s="133" t="s">
        <v>361</v>
      </c>
      <c r="D165" s="134"/>
      <c r="E165" s="134"/>
      <c r="F165" s="134"/>
      <c r="G165" s="134"/>
      <c r="H165" s="135"/>
      <c r="I165" s="132" t="s">
        <v>333</v>
      </c>
      <c r="J165" s="136">
        <f>+J172</f>
        <v>450092.2666666666</v>
      </c>
    </row>
    <row r="166" spans="1:10" ht="8.1" customHeight="1" outlineLevel="1">
      <c r="C166" s="137"/>
    </row>
    <row r="167" spans="1:10" ht="15" customHeight="1" outlineLevel="1">
      <c r="C167" s="138" t="s">
        <v>274</v>
      </c>
      <c r="D167" s="1483" t="s">
        <v>334</v>
      </c>
      <c r="E167" s="1483"/>
      <c r="F167" s="138" t="s">
        <v>335</v>
      </c>
      <c r="G167" s="138" t="s">
        <v>336</v>
      </c>
      <c r="H167" s="138" t="s">
        <v>337</v>
      </c>
      <c r="I167" s="138" t="s">
        <v>247</v>
      </c>
      <c r="J167" s="138" t="s">
        <v>338</v>
      </c>
    </row>
    <row r="168" spans="1:10" ht="8.1" customHeight="1" outlineLevel="1">
      <c r="D168" s="138"/>
      <c r="E168" s="138"/>
      <c r="F168" s="138"/>
      <c r="G168" s="138"/>
      <c r="H168" s="138"/>
      <c r="I168" s="138"/>
      <c r="J168" s="138"/>
    </row>
    <row r="169" spans="1:10" ht="15" customHeight="1" outlineLevel="1">
      <c r="A169" s="139"/>
      <c r="C169" s="140" t="str">
        <f>+$C$29</f>
        <v>1.1.6</v>
      </c>
      <c r="D169" s="1484" t="str">
        <f>IF(C169="","",VLOOKUP(C169,$C$23:$M$30,3))</f>
        <v>TOPÓGRAFO</v>
      </c>
      <c r="E169" s="1484"/>
      <c r="F169" s="142">
        <f>IF(C169="",,VLOOKUP(C169,$C$23:$M$30,9))</f>
        <v>116726.99263992698</v>
      </c>
      <c r="G169" s="142">
        <f>IF(C169="",,VLOOKUP(C169,$C$23:$M$30,10))</f>
        <v>87860.407360073019</v>
      </c>
      <c r="H169" s="142">
        <f>IF(C169="","",F169+G169)</f>
        <v>204587.4</v>
      </c>
      <c r="I169" s="143">
        <v>1</v>
      </c>
      <c r="J169" s="142">
        <f>IF(C169="","",H169*I169)</f>
        <v>204587.4</v>
      </c>
    </row>
    <row r="170" spans="1:10" ht="15" customHeight="1" outlineLevel="1">
      <c r="C170" s="140" t="str">
        <f>+$C$30</f>
        <v>1.1.7</v>
      </c>
      <c r="D170" s="1484" t="str">
        <f>IF(C170="","",VLOOKUP(C170,$C$23:$M$30,3))</f>
        <v>CADENERO</v>
      </c>
      <c r="E170" s="1484"/>
      <c r="F170" s="142">
        <f>IF(C170="",,VLOOKUP(C170,$C$23:$M$30,9))</f>
        <v>70036.191780300869</v>
      </c>
      <c r="G170" s="142">
        <f>IF(C170="",,VLOOKUP(C170,$C$23:$M$30,10))</f>
        <v>52716.241553032458</v>
      </c>
      <c r="H170" s="142">
        <f>IF(C170="","",F170+G170)</f>
        <v>122752.43333333332</v>
      </c>
      <c r="I170" s="143">
        <v>2</v>
      </c>
      <c r="J170" s="142">
        <f>IF(C170="","",H170*I170)</f>
        <v>245504.86666666664</v>
      </c>
    </row>
    <row r="171" spans="1:10" ht="15" customHeight="1" outlineLevel="1">
      <c r="C171" s="141"/>
      <c r="D171" s="1484" t="str">
        <f>IF(C171="","",VLOOKUP(C171,$C$23:$M$30,3))</f>
        <v/>
      </c>
      <c r="E171" s="1484"/>
      <c r="F171" s="142">
        <f>IF(C171="",,VLOOKUP(C171,$C$23:$M$30,9))</f>
        <v>0</v>
      </c>
      <c r="G171" s="142">
        <f>IF(C171="",,VLOOKUP(C171,$C$23:$M$30,10))</f>
        <v>0</v>
      </c>
      <c r="H171" s="142" t="str">
        <f>IF(C171="","",F171+G171)</f>
        <v/>
      </c>
      <c r="I171" s="143"/>
      <c r="J171" s="142" t="str">
        <f>IF(C171="","",H171*I171)</f>
        <v/>
      </c>
    </row>
    <row r="172" spans="1:10" ht="15" customHeight="1">
      <c r="A172" s="94" t="s">
        <v>360</v>
      </c>
      <c r="C172" s="1487" t="s">
        <v>341</v>
      </c>
      <c r="D172" s="1487"/>
      <c r="E172" s="1487"/>
      <c r="F172" s="144">
        <f>F169*I169+F170*I170+F171*I171</f>
        <v>256799.3762005287</v>
      </c>
      <c r="G172" s="144">
        <f>G169*I169+G170*I170+G171*I171</f>
        <v>193292.89046613793</v>
      </c>
      <c r="H172" s="144">
        <f>SUM(F172:G172)</f>
        <v>450092.2666666666</v>
      </c>
      <c r="I172" s="145">
        <f>SUM(I169:I171)</f>
        <v>3</v>
      </c>
      <c r="J172" s="144">
        <f>SUM(J169:J171)</f>
        <v>450092.2666666666</v>
      </c>
    </row>
    <row r="173" spans="1:10" ht="8.1" customHeight="1">
      <c r="C173" s="146"/>
      <c r="D173" s="146"/>
      <c r="E173" s="146"/>
      <c r="F173" s="146"/>
      <c r="G173" s="146"/>
      <c r="H173" s="146"/>
      <c r="I173" s="146"/>
      <c r="J173" s="146"/>
    </row>
    <row r="174" spans="1:10" ht="8.1" customHeight="1">
      <c r="C174" s="131"/>
      <c r="D174" s="1482"/>
      <c r="E174" s="1482"/>
      <c r="F174" s="131"/>
      <c r="G174" s="131"/>
      <c r="H174" s="131"/>
      <c r="I174" s="131"/>
      <c r="J174" s="131"/>
    </row>
    <row r="175" spans="1:10" ht="24.9" customHeight="1">
      <c r="A175" s="132" t="s">
        <v>362</v>
      </c>
      <c r="C175" s="133" t="s">
        <v>363</v>
      </c>
      <c r="D175" s="134"/>
      <c r="E175" s="134"/>
      <c r="F175" s="134"/>
      <c r="G175" s="134"/>
      <c r="H175" s="135"/>
      <c r="I175" s="132" t="s">
        <v>333</v>
      </c>
      <c r="J175" s="136">
        <f>+J182</f>
        <v>210131.93333333332</v>
      </c>
    </row>
    <row r="176" spans="1:10" ht="8.1" customHeight="1" outlineLevel="1">
      <c r="C176" s="137"/>
    </row>
    <row r="177" spans="1:10" ht="15" customHeight="1" outlineLevel="1">
      <c r="C177" s="138" t="s">
        <v>274</v>
      </c>
      <c r="D177" s="1483" t="s">
        <v>334</v>
      </c>
      <c r="E177" s="1483"/>
      <c r="F177" s="138" t="s">
        <v>335</v>
      </c>
      <c r="G177" s="138" t="s">
        <v>336</v>
      </c>
      <c r="H177" s="138" t="s">
        <v>337</v>
      </c>
      <c r="I177" s="138" t="s">
        <v>247</v>
      </c>
      <c r="J177" s="138" t="s">
        <v>338</v>
      </c>
    </row>
    <row r="178" spans="1:10" ht="8.1" customHeight="1" outlineLevel="1">
      <c r="D178" s="138"/>
      <c r="E178" s="138"/>
      <c r="F178" s="138"/>
      <c r="G178" s="138"/>
      <c r="H178" s="138"/>
      <c r="I178" s="138"/>
      <c r="J178" s="138"/>
    </row>
    <row r="179" spans="1:10" ht="15" customHeight="1" outlineLevel="1">
      <c r="A179" s="139"/>
      <c r="C179" s="140" t="str">
        <f>+C28</f>
        <v>1.1.5</v>
      </c>
      <c r="D179" s="1484" t="str">
        <f>IF(C179="","",VLOOKUP(C179,$C$23:$M$30,3))</f>
        <v>PALETERO</v>
      </c>
      <c r="E179" s="1484"/>
      <c r="F179" s="142">
        <f>IF(C179="",,VLOOKUP(C179,$C$23:$M$30,9))</f>
        <v>58363.49664852053</v>
      </c>
      <c r="G179" s="142">
        <f>IF(C179="",,VLOOKUP(C179,$C$23:$M$30,10))</f>
        <v>46702.47001814613</v>
      </c>
      <c r="H179" s="142">
        <f>IF(C179="","",F179+G179)</f>
        <v>105065.96666666666</v>
      </c>
      <c r="I179" s="143">
        <v>2</v>
      </c>
      <c r="J179" s="142">
        <f>IF(C179="","",H179*I179)</f>
        <v>210131.93333333332</v>
      </c>
    </row>
    <row r="180" spans="1:10" ht="15" customHeight="1" outlineLevel="1">
      <c r="C180" s="140"/>
      <c r="D180" s="1484" t="str">
        <f>IF(C180="","",VLOOKUP(C180,$C$23:$M$30,3))</f>
        <v/>
      </c>
      <c r="E180" s="1484"/>
      <c r="F180" s="142">
        <f>IF(C180="",,VLOOKUP(C180,$C$23:$M$30,9))</f>
        <v>0</v>
      </c>
      <c r="G180" s="142">
        <f>IF(C180="",,VLOOKUP(C180,$C$23:$M$30,10))</f>
        <v>0</v>
      </c>
      <c r="H180" s="142" t="str">
        <f>IF(C180="","",F180+G180)</f>
        <v/>
      </c>
      <c r="I180" s="143"/>
      <c r="J180" s="142" t="str">
        <f>IF(C180="","",H180*I180)</f>
        <v/>
      </c>
    </row>
    <row r="181" spans="1:10" ht="15" customHeight="1" outlineLevel="1">
      <c r="C181" s="141"/>
      <c r="D181" s="1484" t="str">
        <f>IF(C181="","",VLOOKUP(C181,$C$23:$M$30,3))</f>
        <v/>
      </c>
      <c r="E181" s="1484"/>
      <c r="F181" s="142">
        <f>IF(C181="",,VLOOKUP(C181,$C$23:$M$30,9))</f>
        <v>0</v>
      </c>
      <c r="G181" s="142">
        <f>IF(C181="",,VLOOKUP(C181,$C$23:$M$30,10))</f>
        <v>0</v>
      </c>
      <c r="H181" s="142" t="str">
        <f>IF(C181="","",F181+G181)</f>
        <v/>
      </c>
      <c r="I181" s="143"/>
      <c r="J181" s="142" t="str">
        <f>IF(C181="","",H181*I181)</f>
        <v/>
      </c>
    </row>
    <row r="182" spans="1:10" ht="15" customHeight="1">
      <c r="A182" s="94" t="s">
        <v>362</v>
      </c>
      <c r="C182" s="1487" t="s">
        <v>341</v>
      </c>
      <c r="D182" s="1487"/>
      <c r="E182" s="1487"/>
      <c r="F182" s="144">
        <f>F179*I179+F180*I180+F181*I181</f>
        <v>116726.99329704106</v>
      </c>
      <c r="G182" s="144">
        <f>G179*I179+G180*I180+G181*I181</f>
        <v>93404.940036292261</v>
      </c>
      <c r="H182" s="144">
        <f>SUM(F182:G182)</f>
        <v>210131.93333333332</v>
      </c>
      <c r="I182" s="145">
        <f>SUM(I179:I181)</f>
        <v>2</v>
      </c>
      <c r="J182" s="144">
        <f>SUM(J179:J181)</f>
        <v>210131.93333333332</v>
      </c>
    </row>
    <row r="183" spans="1:10" ht="8.1" customHeight="1">
      <c r="C183" s="146"/>
      <c r="D183" s="146"/>
      <c r="E183" s="146"/>
      <c r="F183" s="146"/>
      <c r="G183" s="146"/>
      <c r="H183" s="146"/>
      <c r="I183" s="146"/>
      <c r="J183" s="146"/>
    </row>
    <row r="184" spans="1:10">
      <c r="D184" s="1484"/>
      <c r="E184" s="1484"/>
    </row>
    <row r="185" spans="1:10">
      <c r="D185" s="1484"/>
      <c r="E185" s="1484"/>
    </row>
    <row r="187" spans="1:10">
      <c r="C187" s="649" t="str">
        <f>+'CANTIDADES OBRA'!B170</f>
        <v>JOSÉ DAVID VARGAS ARIAS</v>
      </c>
      <c r="I187" s="649" t="str">
        <f>+'CANTIDADES OBRA'!I170</f>
        <v>Vo.Bo. ALEJANDRO PARRA COLLAZOS</v>
      </c>
    </row>
    <row r="188" spans="1:10">
      <c r="C188" s="94" t="str">
        <f>+'CANTIDADES OBRA'!B171</f>
        <v>INGENIERO CIVIL</v>
      </c>
      <c r="I188" s="94" t="str">
        <f>+'CANTIDADES OBRA'!I171</f>
        <v>SEC DE PLANEACION</v>
      </c>
    </row>
  </sheetData>
  <mergeCells count="129">
    <mergeCell ref="C182:E182"/>
    <mergeCell ref="D184:E184"/>
    <mergeCell ref="D185:E185"/>
    <mergeCell ref="C172:E172"/>
    <mergeCell ref="D174:E174"/>
    <mergeCell ref="D177:E177"/>
    <mergeCell ref="D179:E179"/>
    <mergeCell ref="D180:E180"/>
    <mergeCell ref="D181:E181"/>
    <mergeCell ref="C162:E162"/>
    <mergeCell ref="D164:E164"/>
    <mergeCell ref="D167:E167"/>
    <mergeCell ref="D169:E169"/>
    <mergeCell ref="D170:E170"/>
    <mergeCell ref="D171:E171"/>
    <mergeCell ref="C152:E152"/>
    <mergeCell ref="D154:E154"/>
    <mergeCell ref="D157:E157"/>
    <mergeCell ref="D159:E159"/>
    <mergeCell ref="D160:E160"/>
    <mergeCell ref="D161:E161"/>
    <mergeCell ref="C142:E142"/>
    <mergeCell ref="D144:E144"/>
    <mergeCell ref="D147:E147"/>
    <mergeCell ref="D149:E149"/>
    <mergeCell ref="D150:E150"/>
    <mergeCell ref="D151:E151"/>
    <mergeCell ref="C132:E132"/>
    <mergeCell ref="D134:E134"/>
    <mergeCell ref="D137:E137"/>
    <mergeCell ref="D139:E139"/>
    <mergeCell ref="D140:E140"/>
    <mergeCell ref="D141:E141"/>
    <mergeCell ref="C122:E122"/>
    <mergeCell ref="D124:E124"/>
    <mergeCell ref="D127:E127"/>
    <mergeCell ref="D129:E129"/>
    <mergeCell ref="D130:E130"/>
    <mergeCell ref="D131:E131"/>
    <mergeCell ref="C112:E112"/>
    <mergeCell ref="D114:E114"/>
    <mergeCell ref="D117:E117"/>
    <mergeCell ref="D119:E119"/>
    <mergeCell ref="D120:E120"/>
    <mergeCell ref="D121:E121"/>
    <mergeCell ref="C102:E102"/>
    <mergeCell ref="D104:E104"/>
    <mergeCell ref="D107:E107"/>
    <mergeCell ref="D109:E109"/>
    <mergeCell ref="D110:E110"/>
    <mergeCell ref="D111:E111"/>
    <mergeCell ref="C92:E92"/>
    <mergeCell ref="D94:E94"/>
    <mergeCell ref="D97:E97"/>
    <mergeCell ref="D99:E99"/>
    <mergeCell ref="D100:E100"/>
    <mergeCell ref="D101:E101"/>
    <mergeCell ref="C82:E82"/>
    <mergeCell ref="D84:E84"/>
    <mergeCell ref="D87:E87"/>
    <mergeCell ref="D89:E89"/>
    <mergeCell ref="D90:E90"/>
    <mergeCell ref="D91:E91"/>
    <mergeCell ref="C72:E72"/>
    <mergeCell ref="D74:E74"/>
    <mergeCell ref="D77:E77"/>
    <mergeCell ref="D79:E79"/>
    <mergeCell ref="D80:E80"/>
    <mergeCell ref="D81:E81"/>
    <mergeCell ref="C61:J62"/>
    <mergeCell ref="D64:E64"/>
    <mergeCell ref="D67:E67"/>
    <mergeCell ref="D69:E69"/>
    <mergeCell ref="D70:E70"/>
    <mergeCell ref="D71:E71"/>
    <mergeCell ref="H48:H50"/>
    <mergeCell ref="I48:I50"/>
    <mergeCell ref="C51:D51"/>
    <mergeCell ref="C52:D52"/>
    <mergeCell ref="C53:D53"/>
    <mergeCell ref="C54:H54"/>
    <mergeCell ref="E34:G34"/>
    <mergeCell ref="E35:G35"/>
    <mergeCell ref="E36:G36"/>
    <mergeCell ref="E37:G37"/>
    <mergeCell ref="E38:G38"/>
    <mergeCell ref="C48:D50"/>
    <mergeCell ref="E48:E50"/>
    <mergeCell ref="F48:F50"/>
    <mergeCell ref="G48:G50"/>
    <mergeCell ref="E28:G28"/>
    <mergeCell ref="E29:G29"/>
    <mergeCell ref="E30:G30"/>
    <mergeCell ref="E31:G31"/>
    <mergeCell ref="E32:G32"/>
    <mergeCell ref="E33:G33"/>
    <mergeCell ref="L20:L22"/>
    <mergeCell ref="M20:M22"/>
    <mergeCell ref="E24:G24"/>
    <mergeCell ref="E25:G25"/>
    <mergeCell ref="E26:G26"/>
    <mergeCell ref="E27:G27"/>
    <mergeCell ref="C15:F17"/>
    <mergeCell ref="K16:K17"/>
    <mergeCell ref="C20:C22"/>
    <mergeCell ref="D20:D22"/>
    <mergeCell ref="E20:G22"/>
    <mergeCell ref="H20:H21"/>
    <mergeCell ref="I20:I22"/>
    <mergeCell ref="J20:J21"/>
    <mergeCell ref="K20:K22"/>
    <mergeCell ref="C4:M5"/>
    <mergeCell ref="C8:F9"/>
    <mergeCell ref="H8:I8"/>
    <mergeCell ref="K8:M8"/>
    <mergeCell ref="H9:I9"/>
    <mergeCell ref="K9:M9"/>
    <mergeCell ref="C12:E13"/>
    <mergeCell ref="F12:F13"/>
    <mergeCell ref="H12:I12"/>
    <mergeCell ref="J12:M12"/>
    <mergeCell ref="H13:I13"/>
    <mergeCell ref="J13:M13"/>
    <mergeCell ref="C10:E11"/>
    <mergeCell ref="F10:F11"/>
    <mergeCell ref="H10:I10"/>
    <mergeCell ref="K10:M10"/>
    <mergeCell ref="H11:I11"/>
    <mergeCell ref="J11:M11"/>
  </mergeCells>
  <printOptions horizontalCentered="1"/>
  <pageMargins left="0.70866141732283472" right="0.70866141732283472" top="0.59055118110236227" bottom="0.39370078740157483" header="0.31496062992125984" footer="0.31496062992125984"/>
  <pageSetup scale="80" orientation="portrait" r:id="rId1"/>
  <rowBreaks count="1" manualBreakCount="1">
    <brk id="124" min="2" max="9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CE49C-A08C-467E-B104-16E45C42D3D5}">
  <dimension ref="A1:G77"/>
  <sheetViews>
    <sheetView view="pageBreakPreview" topLeftCell="A23" zoomScaleNormal="100" zoomScaleSheetLayoutView="100" workbookViewId="0">
      <selection activeCell="D23" sqref="D23:D33"/>
    </sheetView>
  </sheetViews>
  <sheetFormatPr baseColWidth="10" defaultColWidth="12" defaultRowHeight="14.4"/>
  <cols>
    <col min="1" max="1" width="7" style="207" customWidth="1"/>
    <col min="2" max="2" width="45.109375" style="208" customWidth="1"/>
    <col min="3" max="4" width="12" style="207"/>
    <col min="5" max="5" width="18.77734375" style="209" customWidth="1"/>
    <col min="6" max="6" width="20.6640625" style="207" customWidth="1"/>
    <col min="7" max="7" width="24" style="202" customWidth="1"/>
    <col min="8" max="16384" width="12" style="202"/>
  </cols>
  <sheetData>
    <row r="1" spans="1:7" ht="21" customHeight="1">
      <c r="A1" s="1489" t="s">
        <v>678</v>
      </c>
      <c r="B1" s="1489"/>
      <c r="C1" s="1489"/>
      <c r="D1" s="1489"/>
      <c r="E1" s="1489"/>
      <c r="F1" s="1489"/>
      <c r="G1" s="1489"/>
    </row>
    <row r="2" spans="1:7" ht="21" customHeight="1">
      <c r="A2" s="1489" t="s">
        <v>679</v>
      </c>
      <c r="B2" s="1489"/>
      <c r="C2" s="1489"/>
      <c r="D2" s="1489"/>
      <c r="E2" s="1489"/>
      <c r="F2" s="1489"/>
      <c r="G2" s="1489"/>
    </row>
    <row r="5" spans="1:7" ht="18">
      <c r="A5" s="1490" t="s">
        <v>680</v>
      </c>
      <c r="B5" s="1490"/>
      <c r="C5" s="1490"/>
      <c r="D5" s="1490"/>
      <c r="E5" s="1490"/>
      <c r="F5" s="1490"/>
      <c r="G5" s="1490"/>
    </row>
    <row r="7" spans="1:7" ht="45" customHeight="1">
      <c r="A7" s="1491" t="s">
        <v>681</v>
      </c>
      <c r="B7" s="1489"/>
      <c r="C7" s="1489"/>
      <c r="D7" s="1489"/>
      <c r="E7" s="1489"/>
      <c r="F7" s="1489"/>
      <c r="G7" s="1489"/>
    </row>
    <row r="8" spans="1:7">
      <c r="C8" s="1488" t="s">
        <v>682</v>
      </c>
      <c r="D8" s="1488"/>
      <c r="E8" s="227" t="s">
        <v>685</v>
      </c>
    </row>
    <row r="9" spans="1:7">
      <c r="C9" s="1488" t="s">
        <v>683</v>
      </c>
      <c r="D9" s="1488"/>
      <c r="E9" s="227" t="s">
        <v>686</v>
      </c>
    </row>
    <row r="10" spans="1:7">
      <c r="C10" s="1488" t="s">
        <v>684</v>
      </c>
      <c r="D10" s="1488"/>
      <c r="E10" s="227" t="s">
        <v>687</v>
      </c>
    </row>
    <row r="12" spans="1:7">
      <c r="A12" s="198" t="s">
        <v>595</v>
      </c>
      <c r="B12" s="199" t="s">
        <v>596</v>
      </c>
      <c r="C12" s="198" t="s">
        <v>244</v>
      </c>
      <c r="D12" s="198" t="s">
        <v>597</v>
      </c>
      <c r="E12" s="200" t="s">
        <v>598</v>
      </c>
      <c r="F12" s="198" t="s">
        <v>599</v>
      </c>
      <c r="G12" s="198" t="s">
        <v>600</v>
      </c>
    </row>
    <row r="13" spans="1:7">
      <c r="A13" s="203">
        <v>1</v>
      </c>
      <c r="B13" s="204" t="s">
        <v>601</v>
      </c>
      <c r="C13" s="203"/>
      <c r="D13" s="203"/>
      <c r="E13" s="341"/>
      <c r="F13" s="203"/>
      <c r="G13" s="205" t="e">
        <f>ROUND(SUM(F14:F21),0)</f>
        <v>#REF!</v>
      </c>
    </row>
    <row r="14" spans="1:7">
      <c r="A14" s="203">
        <v>1.1000000000000001</v>
      </c>
      <c r="B14" s="335" t="s">
        <v>602</v>
      </c>
      <c r="C14" s="203" t="s">
        <v>603</v>
      </c>
      <c r="D14" s="336" t="e">
        <f>+#REF!</f>
        <v>#REF!</v>
      </c>
      <c r="E14" s="341">
        <f>+'APU1.1'!H29</f>
        <v>2721</v>
      </c>
      <c r="F14" s="337" t="e">
        <f>ROUND(D14*E14,0)</f>
        <v>#REF!</v>
      </c>
      <c r="G14" s="206"/>
    </row>
    <row r="15" spans="1:7">
      <c r="A15" s="203">
        <v>1.2</v>
      </c>
      <c r="B15" s="335" t="s">
        <v>688</v>
      </c>
      <c r="C15" s="203" t="s">
        <v>617</v>
      </c>
      <c r="D15" s="336" t="e">
        <f>+#REF!</f>
        <v>#REF!</v>
      </c>
      <c r="E15" s="341" t="e">
        <f>+#REF!</f>
        <v>#REF!</v>
      </c>
      <c r="F15" s="337" t="e">
        <f t="shared" ref="F15:F39" si="0">ROUND(D15*E15,0)</f>
        <v>#REF!</v>
      </c>
      <c r="G15" s="206"/>
    </row>
    <row r="16" spans="1:7" ht="28.8">
      <c r="A16" s="203">
        <v>1.3</v>
      </c>
      <c r="B16" s="335" t="s">
        <v>604</v>
      </c>
      <c r="C16" s="203" t="s">
        <v>605</v>
      </c>
      <c r="D16" s="336" t="e">
        <f>+#REF!</f>
        <v>#REF!</v>
      </c>
      <c r="E16" s="341">
        <f>+'APU1.2'!H29</f>
        <v>85310</v>
      </c>
      <c r="F16" s="337" t="e">
        <f t="shared" si="0"/>
        <v>#REF!</v>
      </c>
      <c r="G16" s="206"/>
    </row>
    <row r="17" spans="1:7">
      <c r="A17" s="203">
        <v>1.4</v>
      </c>
      <c r="B17" s="335" t="s">
        <v>606</v>
      </c>
      <c r="C17" s="203" t="s">
        <v>605</v>
      </c>
      <c r="D17" s="336" t="e">
        <f>+#REF!</f>
        <v>#REF!</v>
      </c>
      <c r="E17" s="341">
        <f>+'APU1.3'!H33</f>
        <v>70703</v>
      </c>
      <c r="F17" s="337" t="e">
        <f t="shared" si="0"/>
        <v>#REF!</v>
      </c>
      <c r="G17" s="206"/>
    </row>
    <row r="18" spans="1:7">
      <c r="A18" s="203">
        <v>1.5</v>
      </c>
      <c r="B18" s="335" t="s">
        <v>607</v>
      </c>
      <c r="C18" s="203" t="s">
        <v>605</v>
      </c>
      <c r="D18" s="336" t="e">
        <f>+#REF!</f>
        <v>#REF!</v>
      </c>
      <c r="E18" s="341">
        <f>+'APU1.4'!H30</f>
        <v>124149</v>
      </c>
      <c r="F18" s="337" t="e">
        <f t="shared" si="0"/>
        <v>#REF!</v>
      </c>
      <c r="G18" s="206"/>
    </row>
    <row r="19" spans="1:7">
      <c r="A19" s="203">
        <v>1.6</v>
      </c>
      <c r="B19" s="335" t="s">
        <v>608</v>
      </c>
      <c r="C19" s="203" t="s">
        <v>605</v>
      </c>
      <c r="D19" s="336" t="e">
        <f>+#REF!</f>
        <v>#REF!</v>
      </c>
      <c r="E19" s="341">
        <f>+'APU1.5'!G27</f>
        <v>32627</v>
      </c>
      <c r="F19" s="337" t="e">
        <f t="shared" si="0"/>
        <v>#REF!</v>
      </c>
      <c r="G19" s="206"/>
    </row>
    <row r="20" spans="1:7">
      <c r="A20" s="203">
        <v>1.7</v>
      </c>
      <c r="B20" s="335" t="s">
        <v>609</v>
      </c>
      <c r="C20" s="203" t="s">
        <v>603</v>
      </c>
      <c r="D20" s="336" t="e">
        <f>+#REF!</f>
        <v>#REF!</v>
      </c>
      <c r="E20" s="341">
        <f>+'APU1.6'!F29</f>
        <v>27214</v>
      </c>
      <c r="F20" s="337" t="e">
        <f t="shared" si="0"/>
        <v>#REF!</v>
      </c>
      <c r="G20" s="206"/>
    </row>
    <row r="21" spans="1:7" ht="63" customHeight="1">
      <c r="A21" s="203">
        <v>1.8</v>
      </c>
      <c r="B21" s="335" t="s">
        <v>610</v>
      </c>
      <c r="C21" s="203" t="s">
        <v>443</v>
      </c>
      <c r="D21" s="336" t="e">
        <f>+#REF!</f>
        <v>#REF!</v>
      </c>
      <c r="E21" s="341">
        <f>+'APU1.7'!F32</f>
        <v>1239218</v>
      </c>
      <c r="F21" s="337" t="e">
        <f t="shared" si="0"/>
        <v>#REF!</v>
      </c>
      <c r="G21" s="206"/>
    </row>
    <row r="22" spans="1:7">
      <c r="A22" s="198">
        <v>2</v>
      </c>
      <c r="B22" s="204" t="s">
        <v>611</v>
      </c>
      <c r="C22" s="198"/>
      <c r="D22" s="228"/>
      <c r="E22" s="342"/>
      <c r="F22" s="229"/>
      <c r="G22" s="205" t="e">
        <f>ROUND(SUM(F23:F33),0)</f>
        <v>#REF!</v>
      </c>
    </row>
    <row r="23" spans="1:7" ht="28.8">
      <c r="A23" s="203">
        <v>2.1</v>
      </c>
      <c r="B23" s="335" t="s">
        <v>612</v>
      </c>
      <c r="C23" s="203" t="s">
        <v>605</v>
      </c>
      <c r="D23" s="336" t="e">
        <f>+#REF!</f>
        <v>#REF!</v>
      </c>
      <c r="E23" s="341">
        <f>+'APU2.1'!G27</f>
        <v>1107042</v>
      </c>
      <c r="F23" s="337" t="e">
        <f t="shared" si="0"/>
        <v>#REF!</v>
      </c>
      <c r="G23" s="206"/>
    </row>
    <row r="24" spans="1:7" ht="28.8">
      <c r="A24" s="203">
        <v>2.2000000000000002</v>
      </c>
      <c r="B24" s="335" t="s">
        <v>613</v>
      </c>
      <c r="C24" s="203" t="s">
        <v>603</v>
      </c>
      <c r="D24" s="336" t="e">
        <f>+#REF!</f>
        <v>#REF!</v>
      </c>
      <c r="E24" s="341">
        <f>+'APU2.2'!F29</f>
        <v>146942</v>
      </c>
      <c r="F24" s="337" t="e">
        <f t="shared" si="0"/>
        <v>#REF!</v>
      </c>
      <c r="G24" s="206"/>
    </row>
    <row r="25" spans="1:7">
      <c r="A25" s="203">
        <v>2.2999999999999998</v>
      </c>
      <c r="B25" s="335" t="s">
        <v>614</v>
      </c>
      <c r="C25" s="203" t="s">
        <v>605</v>
      </c>
      <c r="D25" s="336" t="e">
        <f>+#REF!</f>
        <v>#REF!</v>
      </c>
      <c r="E25" s="341">
        <f>+'APU2.3'!G27</f>
        <v>953042</v>
      </c>
      <c r="F25" s="337" t="e">
        <f t="shared" si="0"/>
        <v>#REF!</v>
      </c>
      <c r="G25" s="206"/>
    </row>
    <row r="26" spans="1:7" ht="28.8">
      <c r="A26" s="203">
        <v>2.4</v>
      </c>
      <c r="B26" s="335" t="s">
        <v>615</v>
      </c>
      <c r="C26" s="203" t="s">
        <v>605</v>
      </c>
      <c r="D26" s="336" t="e">
        <f>+#REF!</f>
        <v>#REF!</v>
      </c>
      <c r="E26" s="341">
        <f>+'APU2.4'!G27</f>
        <v>1458168</v>
      </c>
      <c r="F26" s="337" t="e">
        <f t="shared" si="0"/>
        <v>#REF!</v>
      </c>
      <c r="G26" s="206"/>
    </row>
    <row r="27" spans="1:7" ht="28.8">
      <c r="A27" s="203">
        <v>2.5</v>
      </c>
      <c r="B27" s="335" t="s">
        <v>616</v>
      </c>
      <c r="C27" s="203" t="s">
        <v>605</v>
      </c>
      <c r="D27" s="336" t="e">
        <f>+#REF!</f>
        <v>#REF!</v>
      </c>
      <c r="E27" s="341">
        <f>+'APU2.5'!G27</f>
        <v>1516977</v>
      </c>
      <c r="F27" s="337" t="e">
        <f t="shared" si="0"/>
        <v>#REF!</v>
      </c>
      <c r="G27" s="206"/>
    </row>
    <row r="28" spans="1:7" ht="28.8">
      <c r="A28" s="203">
        <v>2.6</v>
      </c>
      <c r="B28" s="335" t="s">
        <v>749</v>
      </c>
      <c r="C28" s="203" t="s">
        <v>617</v>
      </c>
      <c r="D28" s="336" t="e">
        <f>+#REF!</f>
        <v>#REF!</v>
      </c>
      <c r="E28" s="341">
        <f>+'APU2.6'!G26</f>
        <v>222737</v>
      </c>
      <c r="F28" s="337" t="e">
        <f t="shared" si="0"/>
        <v>#REF!</v>
      </c>
      <c r="G28" s="206"/>
    </row>
    <row r="29" spans="1:7">
      <c r="A29" s="203">
        <v>2.7</v>
      </c>
      <c r="B29" s="335" t="s">
        <v>618</v>
      </c>
      <c r="C29" s="203" t="s">
        <v>619</v>
      </c>
      <c r="D29" s="336" t="e">
        <f>+#REF!</f>
        <v>#REF!</v>
      </c>
      <c r="E29" s="341">
        <f>+'APU2.7'!F28</f>
        <v>9493</v>
      </c>
      <c r="F29" s="337" t="e">
        <f t="shared" si="0"/>
        <v>#REF!</v>
      </c>
      <c r="G29" s="206"/>
    </row>
    <row r="30" spans="1:7" ht="28.8">
      <c r="A30" s="203">
        <v>2.8</v>
      </c>
      <c r="B30" s="335" t="s">
        <v>620</v>
      </c>
      <c r="C30" s="203" t="s">
        <v>497</v>
      </c>
      <c r="D30" s="336" t="e">
        <f>+#REF!</f>
        <v>#REF!</v>
      </c>
      <c r="E30" s="341">
        <f>+'APU2.8'!F29</f>
        <v>443933</v>
      </c>
      <c r="F30" s="337" t="e">
        <f t="shared" si="0"/>
        <v>#REF!</v>
      </c>
      <c r="G30" s="206"/>
    </row>
    <row r="31" spans="1:7" ht="28.8">
      <c r="A31" s="203">
        <v>2.9</v>
      </c>
      <c r="B31" s="335" t="s">
        <v>621</v>
      </c>
      <c r="C31" s="203" t="s">
        <v>603</v>
      </c>
      <c r="D31" s="336" t="e">
        <f>+#REF!</f>
        <v>#REF!</v>
      </c>
      <c r="E31" s="341">
        <f>+'APU2.9'!F24</f>
        <v>792361</v>
      </c>
      <c r="F31" s="337" t="e">
        <f t="shared" si="0"/>
        <v>#REF!</v>
      </c>
      <c r="G31" s="206"/>
    </row>
    <row r="32" spans="1:7" ht="28.8">
      <c r="A32" s="336">
        <v>2.1</v>
      </c>
      <c r="B32" s="335" t="s">
        <v>622</v>
      </c>
      <c r="C32" s="203" t="s">
        <v>605</v>
      </c>
      <c r="D32" s="336" t="e">
        <f>+#REF!</f>
        <v>#REF!</v>
      </c>
      <c r="E32" s="341">
        <f>+'APU2.10'!G31</f>
        <v>760678</v>
      </c>
      <c r="F32" s="337" t="e">
        <f t="shared" si="0"/>
        <v>#REF!</v>
      </c>
      <c r="G32" s="206"/>
    </row>
    <row r="33" spans="1:7" ht="28.8">
      <c r="A33" s="203">
        <v>2.11</v>
      </c>
      <c r="B33" s="335" t="s">
        <v>623</v>
      </c>
      <c r="C33" s="203" t="s">
        <v>480</v>
      </c>
      <c r="D33" s="336" t="e">
        <f>+#REF!</f>
        <v>#REF!</v>
      </c>
      <c r="E33" s="341">
        <f>+'APU2.11'!G27</f>
        <v>91990</v>
      </c>
      <c r="F33" s="337" t="e">
        <f t="shared" si="0"/>
        <v>#REF!</v>
      </c>
      <c r="G33" s="206"/>
    </row>
    <row r="34" spans="1:7" ht="24.75" customHeight="1">
      <c r="A34" s="198">
        <v>3</v>
      </c>
      <c r="B34" s="204" t="s">
        <v>624</v>
      </c>
      <c r="C34" s="198"/>
      <c r="D34" s="228"/>
      <c r="E34" s="342"/>
      <c r="F34" s="229"/>
      <c r="G34" s="205" t="e">
        <f>ROUND(SUM(F35:F39),0)</f>
        <v>#REF!</v>
      </c>
    </row>
    <row r="35" spans="1:7" ht="115.2">
      <c r="A35" s="203">
        <v>3.1</v>
      </c>
      <c r="B35" s="335" t="s">
        <v>761</v>
      </c>
      <c r="C35" s="203" t="s">
        <v>603</v>
      </c>
      <c r="D35" s="336" t="e">
        <f>+#REF!</f>
        <v>#REF!</v>
      </c>
      <c r="E35" s="341">
        <f>+'APU3.1'!F29</f>
        <v>299476</v>
      </c>
      <c r="F35" s="337" t="e">
        <f t="shared" si="0"/>
        <v>#REF!</v>
      </c>
      <c r="G35" s="206"/>
    </row>
    <row r="36" spans="1:7" ht="72">
      <c r="A36" s="203">
        <v>3.2</v>
      </c>
      <c r="B36" s="335" t="s">
        <v>625</v>
      </c>
      <c r="C36" s="203" t="s">
        <v>497</v>
      </c>
      <c r="D36" s="336" t="e">
        <f>+#REF!</f>
        <v>#REF!</v>
      </c>
      <c r="E36" s="341">
        <f>+'APU3.2'!F30</f>
        <v>137468</v>
      </c>
      <c r="F36" s="337" t="e">
        <f t="shared" si="0"/>
        <v>#REF!</v>
      </c>
      <c r="G36" s="206"/>
    </row>
    <row r="37" spans="1:7" ht="66" customHeight="1">
      <c r="A37" s="203">
        <v>3.3</v>
      </c>
      <c r="B37" s="335" t="s">
        <v>626</v>
      </c>
      <c r="C37" s="203" t="s">
        <v>480</v>
      </c>
      <c r="D37" s="336" t="e">
        <f>+#REF!</f>
        <v>#REF!</v>
      </c>
      <c r="E37" s="341">
        <f>+'APU3.3'!F30</f>
        <v>635386</v>
      </c>
      <c r="F37" s="337" t="e">
        <f t="shared" si="0"/>
        <v>#REF!</v>
      </c>
      <c r="G37" s="206"/>
    </row>
    <row r="38" spans="1:7" ht="28.8">
      <c r="A38" s="203">
        <v>3.4</v>
      </c>
      <c r="B38" s="335" t="s">
        <v>627</v>
      </c>
      <c r="C38" s="203" t="s">
        <v>480</v>
      </c>
      <c r="D38" s="336" t="e">
        <f>+#REF!</f>
        <v>#REF!</v>
      </c>
      <c r="E38" s="341">
        <f>+'APU3.4'!F28</f>
        <v>85832</v>
      </c>
      <c r="F38" s="337" t="e">
        <f t="shared" si="0"/>
        <v>#REF!</v>
      </c>
      <c r="G38" s="206"/>
    </row>
    <row r="39" spans="1:7" ht="86.4">
      <c r="A39" s="203">
        <v>3.5</v>
      </c>
      <c r="B39" s="335" t="s">
        <v>628</v>
      </c>
      <c r="C39" s="203" t="s">
        <v>480</v>
      </c>
      <c r="D39" s="336" t="e">
        <f>+#REF!</f>
        <v>#REF!</v>
      </c>
      <c r="E39" s="341">
        <f>+'APU3.5'!F30</f>
        <v>852428</v>
      </c>
      <c r="F39" s="337" t="e">
        <f t="shared" si="0"/>
        <v>#REF!</v>
      </c>
      <c r="G39" s="206"/>
    </row>
    <row r="40" spans="1:7">
      <c r="A40" s="198">
        <v>4</v>
      </c>
      <c r="B40" s="204" t="s">
        <v>629</v>
      </c>
      <c r="C40" s="198"/>
      <c r="D40" s="228"/>
      <c r="E40" s="342"/>
      <c r="F40" s="229"/>
      <c r="G40" s="205">
        <f>ROUND(SUM(F42:F61),0)</f>
        <v>39483523</v>
      </c>
    </row>
    <row r="41" spans="1:7" ht="28.8">
      <c r="A41" s="198">
        <v>4.0999999999999996</v>
      </c>
      <c r="B41" s="204" t="s">
        <v>630</v>
      </c>
      <c r="C41" s="203"/>
      <c r="D41" s="336"/>
      <c r="E41" s="341"/>
      <c r="F41" s="337"/>
      <c r="G41" s="206"/>
    </row>
    <row r="42" spans="1:7" ht="57.6">
      <c r="A42" s="203" t="s">
        <v>631</v>
      </c>
      <c r="B42" s="335" t="s">
        <v>632</v>
      </c>
      <c r="C42" s="203" t="s">
        <v>480</v>
      </c>
      <c r="D42" s="336">
        <v>100</v>
      </c>
      <c r="E42" s="341">
        <f>+'APU4.1.1'!F29</f>
        <v>38115</v>
      </c>
      <c r="F42" s="337">
        <f t="shared" ref="F42:F47" si="1">ROUND(D42*E42,0)</f>
        <v>3811500</v>
      </c>
      <c r="G42" s="206"/>
    </row>
    <row r="43" spans="1:7" ht="57.6">
      <c r="A43" s="203" t="s">
        <v>633</v>
      </c>
      <c r="B43" s="335" t="s">
        <v>779</v>
      </c>
      <c r="C43" s="203" t="s">
        <v>497</v>
      </c>
      <c r="D43" s="336">
        <v>16</v>
      </c>
      <c r="E43" s="341">
        <f>+'APU4.1.2'!F29</f>
        <v>291624</v>
      </c>
      <c r="F43" s="337">
        <f t="shared" si="1"/>
        <v>4665984</v>
      </c>
      <c r="G43" s="206"/>
    </row>
    <row r="44" spans="1:7" s="201" customFormat="1" ht="57.6">
      <c r="A44" s="203" t="s">
        <v>634</v>
      </c>
      <c r="B44" s="335" t="s">
        <v>635</v>
      </c>
      <c r="C44" s="203" t="s">
        <v>497</v>
      </c>
      <c r="D44" s="336">
        <v>1</v>
      </c>
      <c r="E44" s="341">
        <f>+'APU4.1.3'!F28</f>
        <v>620067</v>
      </c>
      <c r="F44" s="337">
        <f t="shared" si="1"/>
        <v>620067</v>
      </c>
      <c r="G44" s="206"/>
    </row>
    <row r="45" spans="1:7" s="201" customFormat="1" ht="43.2">
      <c r="A45" s="203" t="s">
        <v>636</v>
      </c>
      <c r="B45" s="335" t="s">
        <v>637</v>
      </c>
      <c r="C45" s="203" t="s">
        <v>497</v>
      </c>
      <c r="D45" s="336">
        <v>1</v>
      </c>
      <c r="E45" s="341">
        <f>+'APU4.1.4'!F28</f>
        <v>488609</v>
      </c>
      <c r="F45" s="337">
        <f t="shared" si="1"/>
        <v>488609</v>
      </c>
      <c r="G45" s="206"/>
    </row>
    <row r="46" spans="1:7" s="201" customFormat="1" ht="96.75" customHeight="1">
      <c r="A46" s="203" t="s">
        <v>638</v>
      </c>
      <c r="B46" s="335" t="s">
        <v>786</v>
      </c>
      <c r="C46" s="203" t="s">
        <v>480</v>
      </c>
      <c r="D46" s="336">
        <v>30</v>
      </c>
      <c r="E46" s="341">
        <f>+'APU4.1.5'!F28</f>
        <v>76331</v>
      </c>
      <c r="F46" s="337">
        <f t="shared" si="1"/>
        <v>2289930</v>
      </c>
      <c r="G46" s="206"/>
    </row>
    <row r="47" spans="1:7" s="201" customFormat="1" ht="43.2">
      <c r="A47" s="203" t="s">
        <v>639</v>
      </c>
      <c r="B47" s="335" t="s">
        <v>640</v>
      </c>
      <c r="C47" s="203" t="s">
        <v>497</v>
      </c>
      <c r="D47" s="336">
        <v>1</v>
      </c>
      <c r="E47" s="341">
        <f>+'APU4.1.6'!F31</f>
        <v>1344252</v>
      </c>
      <c r="F47" s="337">
        <f t="shared" si="1"/>
        <v>1344252</v>
      </c>
      <c r="G47" s="206"/>
    </row>
    <row r="48" spans="1:7" s="201" customFormat="1">
      <c r="A48" s="198">
        <v>4.2</v>
      </c>
      <c r="B48" s="204" t="s">
        <v>641</v>
      </c>
      <c r="C48" s="203"/>
      <c r="D48" s="336"/>
      <c r="E48" s="341"/>
      <c r="F48" s="337"/>
      <c r="G48" s="205"/>
    </row>
    <row r="49" spans="1:7" s="201" customFormat="1" ht="43.2">
      <c r="A49" s="203" t="s">
        <v>642</v>
      </c>
      <c r="B49" s="335" t="s">
        <v>643</v>
      </c>
      <c r="C49" s="203" t="s">
        <v>497</v>
      </c>
      <c r="D49" s="336">
        <v>6</v>
      </c>
      <c r="E49" s="341">
        <f>+'APU4.2.1'!F26</f>
        <v>157955</v>
      </c>
      <c r="F49" s="337">
        <f t="shared" ref="F49:F56" si="2">ROUND(D49*E49,0)</f>
        <v>947730</v>
      </c>
      <c r="G49" s="206"/>
    </row>
    <row r="50" spans="1:7" s="201" customFormat="1" ht="57.6">
      <c r="A50" s="203" t="s">
        <v>644</v>
      </c>
      <c r="B50" s="335" t="s">
        <v>645</v>
      </c>
      <c r="C50" s="203" t="s">
        <v>497</v>
      </c>
      <c r="D50" s="336">
        <v>6</v>
      </c>
      <c r="E50" s="341">
        <f>+'APU4.2.2'!F26</f>
        <v>174930</v>
      </c>
      <c r="F50" s="337">
        <f t="shared" si="2"/>
        <v>1049580</v>
      </c>
      <c r="G50" s="206"/>
    </row>
    <row r="51" spans="1:7" s="201" customFormat="1" ht="28.8">
      <c r="A51" s="203" t="s">
        <v>646</v>
      </c>
      <c r="B51" s="335" t="s">
        <v>647</v>
      </c>
      <c r="C51" s="203" t="s">
        <v>480</v>
      </c>
      <c r="D51" s="336">
        <v>77</v>
      </c>
      <c r="E51" s="341">
        <f>+'APU4.2.3'!F26</f>
        <v>22342</v>
      </c>
      <c r="F51" s="337">
        <f t="shared" si="2"/>
        <v>1720334</v>
      </c>
      <c r="G51" s="206"/>
    </row>
    <row r="52" spans="1:7" s="201" customFormat="1" ht="28.8">
      <c r="A52" s="203" t="s">
        <v>648</v>
      </c>
      <c r="B52" s="335" t="s">
        <v>649</v>
      </c>
      <c r="C52" s="203" t="s">
        <v>497</v>
      </c>
      <c r="D52" s="336">
        <v>6</v>
      </c>
      <c r="E52" s="341">
        <f>+'APU4.2.4'!F26</f>
        <v>383594</v>
      </c>
      <c r="F52" s="337">
        <f t="shared" si="2"/>
        <v>2301564</v>
      </c>
      <c r="G52" s="206"/>
    </row>
    <row r="53" spans="1:7" s="201" customFormat="1" ht="28.8">
      <c r="A53" s="203" t="s">
        <v>650</v>
      </c>
      <c r="B53" s="335" t="s">
        <v>651</v>
      </c>
      <c r="C53" s="203" t="s">
        <v>497</v>
      </c>
      <c r="D53" s="336">
        <v>6</v>
      </c>
      <c r="E53" s="341">
        <f>+'APU4.2.5'!F26</f>
        <v>304980</v>
      </c>
      <c r="F53" s="337">
        <f t="shared" si="2"/>
        <v>1829880</v>
      </c>
      <c r="G53" s="206"/>
    </row>
    <row r="54" spans="1:7" s="201" customFormat="1" ht="28.8">
      <c r="A54" s="203" t="s">
        <v>652</v>
      </c>
      <c r="B54" s="335" t="s">
        <v>653</v>
      </c>
      <c r="C54" s="203" t="s">
        <v>497</v>
      </c>
      <c r="D54" s="336">
        <v>6</v>
      </c>
      <c r="E54" s="341">
        <f>+'APU4.2.6'!F26</f>
        <v>61758</v>
      </c>
      <c r="F54" s="337">
        <f t="shared" si="2"/>
        <v>370548</v>
      </c>
      <c r="G54" s="206"/>
    </row>
    <row r="55" spans="1:7" s="201" customFormat="1" ht="28.8">
      <c r="A55" s="203" t="s">
        <v>654</v>
      </c>
      <c r="B55" s="335" t="s">
        <v>655</v>
      </c>
      <c r="C55" s="203" t="s">
        <v>497</v>
      </c>
      <c r="D55" s="336">
        <v>6</v>
      </c>
      <c r="E55" s="341">
        <f>+'APU4.2.7'!F26</f>
        <v>366827</v>
      </c>
      <c r="F55" s="337">
        <f t="shared" si="2"/>
        <v>2200962</v>
      </c>
      <c r="G55" s="206"/>
    </row>
    <row r="56" spans="1:7" s="201" customFormat="1" ht="28.8">
      <c r="A56" s="203" t="s">
        <v>656</v>
      </c>
      <c r="B56" s="335" t="s">
        <v>657</v>
      </c>
      <c r="C56" s="203" t="s">
        <v>480</v>
      </c>
      <c r="D56" s="336">
        <v>120</v>
      </c>
      <c r="E56" s="341">
        <f>+'APU4.2.8'!F26</f>
        <v>66507</v>
      </c>
      <c r="F56" s="337">
        <f t="shared" si="2"/>
        <v>7980840</v>
      </c>
      <c r="G56" s="206"/>
    </row>
    <row r="57" spans="1:7" s="201" customFormat="1">
      <c r="A57" s="198">
        <v>4.3</v>
      </c>
      <c r="B57" s="204" t="s">
        <v>658</v>
      </c>
      <c r="C57" s="203"/>
      <c r="D57" s="336"/>
      <c r="E57" s="341"/>
      <c r="F57" s="337"/>
      <c r="G57" s="205"/>
    </row>
    <row r="58" spans="1:7" s="201" customFormat="1" ht="29.25" customHeight="1">
      <c r="A58" s="203" t="s">
        <v>659</v>
      </c>
      <c r="B58" s="335" t="s">
        <v>809</v>
      </c>
      <c r="C58" s="203" t="s">
        <v>497</v>
      </c>
      <c r="D58" s="336">
        <v>8</v>
      </c>
      <c r="E58" s="341">
        <f>+'APU4.3.1'!F26</f>
        <v>662240</v>
      </c>
      <c r="F58" s="337">
        <f t="shared" ref="F58" si="3">ROUND(D58*E58,0)</f>
        <v>5297920</v>
      </c>
      <c r="G58" s="206"/>
    </row>
    <row r="59" spans="1:7" s="201" customFormat="1">
      <c r="A59" s="198">
        <v>4.4000000000000004</v>
      </c>
      <c r="B59" s="204" t="s">
        <v>660</v>
      </c>
      <c r="C59" s="203"/>
      <c r="D59" s="336"/>
      <c r="E59" s="341"/>
      <c r="F59" s="337"/>
      <c r="G59" s="205"/>
    </row>
    <row r="60" spans="1:7" s="201" customFormat="1" ht="28.8">
      <c r="A60" s="203" t="s">
        <v>661</v>
      </c>
      <c r="B60" s="335" t="s">
        <v>662</v>
      </c>
      <c r="C60" s="203" t="s">
        <v>497</v>
      </c>
      <c r="D60" s="336">
        <v>1</v>
      </c>
      <c r="E60" s="341">
        <f>+'APU4.4.1'!F26</f>
        <v>907251</v>
      </c>
      <c r="F60" s="337">
        <f t="shared" ref="F60:F61" si="4">ROUND(D60*E60,0)</f>
        <v>907251</v>
      </c>
      <c r="G60" s="206"/>
    </row>
    <row r="61" spans="1:7" s="201" customFormat="1" ht="28.8">
      <c r="A61" s="203" t="s">
        <v>663</v>
      </c>
      <c r="B61" s="335" t="s">
        <v>664</v>
      </c>
      <c r="C61" s="203" t="s">
        <v>497</v>
      </c>
      <c r="D61" s="336">
        <v>1</v>
      </c>
      <c r="E61" s="341">
        <f>+'APU4.4.2'!F31</f>
        <v>1656572</v>
      </c>
      <c r="F61" s="337">
        <f t="shared" si="4"/>
        <v>1656572</v>
      </c>
      <c r="G61" s="206"/>
    </row>
    <row r="62" spans="1:7" s="201" customFormat="1">
      <c r="A62" s="198">
        <v>5</v>
      </c>
      <c r="B62" s="204" t="s">
        <v>665</v>
      </c>
      <c r="C62" s="203"/>
      <c r="D62" s="336"/>
      <c r="E62" s="341"/>
      <c r="F62" s="337"/>
      <c r="G62" s="205" t="e">
        <f>ROUND(SUM(F63:F67),0)</f>
        <v>#REF!</v>
      </c>
    </row>
    <row r="63" spans="1:7" s="201" customFormat="1" ht="28.8">
      <c r="A63" s="203">
        <v>5.0999999999999996</v>
      </c>
      <c r="B63" s="335" t="s">
        <v>666</v>
      </c>
      <c r="C63" s="203" t="s">
        <v>497</v>
      </c>
      <c r="D63" s="336">
        <v>154.96</v>
      </c>
      <c r="E63" s="341">
        <f>+'APU5.1'!F27</f>
        <v>49214</v>
      </c>
      <c r="F63" s="337">
        <f t="shared" ref="F63:F67" si="5">ROUND(D63*E63,0)</f>
        <v>7626201</v>
      </c>
      <c r="G63" s="338"/>
    </row>
    <row r="64" spans="1:7" s="201" customFormat="1">
      <c r="A64" s="203">
        <v>5.2</v>
      </c>
      <c r="B64" s="335" t="s">
        <v>667</v>
      </c>
      <c r="C64" s="203" t="s">
        <v>603</v>
      </c>
      <c r="D64" s="336">
        <v>30</v>
      </c>
      <c r="E64" s="341">
        <f>+'APU5.2'!F27</f>
        <v>33833</v>
      </c>
      <c r="F64" s="337">
        <f t="shared" si="5"/>
        <v>1014990</v>
      </c>
      <c r="G64" s="338"/>
    </row>
    <row r="65" spans="1:7" s="201" customFormat="1" ht="28.8">
      <c r="A65" s="203">
        <v>5.3</v>
      </c>
      <c r="B65" s="335" t="s">
        <v>668</v>
      </c>
      <c r="C65" s="203" t="s">
        <v>603</v>
      </c>
      <c r="D65" s="336">
        <v>432</v>
      </c>
      <c r="E65" s="341">
        <f>+'APU5.3'!F27</f>
        <v>32360</v>
      </c>
      <c r="F65" s="337">
        <f t="shared" si="5"/>
        <v>13979520</v>
      </c>
      <c r="G65" s="338"/>
    </row>
    <row r="66" spans="1:7" s="201" customFormat="1">
      <c r="A66" s="203">
        <v>5.4</v>
      </c>
      <c r="B66" s="335" t="s">
        <v>669</v>
      </c>
      <c r="C66" s="203" t="s">
        <v>497</v>
      </c>
      <c r="D66" s="336">
        <v>1</v>
      </c>
      <c r="E66" s="341" t="e">
        <f>+#REF!</f>
        <v>#REF!</v>
      </c>
      <c r="F66" s="337" t="e">
        <f t="shared" si="5"/>
        <v>#REF!</v>
      </c>
      <c r="G66" s="338"/>
    </row>
    <row r="67" spans="1:7" s="201" customFormat="1" ht="72">
      <c r="A67" s="203">
        <v>5.5</v>
      </c>
      <c r="B67" s="335" t="s">
        <v>819</v>
      </c>
      <c r="C67" s="203" t="s">
        <v>497</v>
      </c>
      <c r="D67" s="336">
        <v>2</v>
      </c>
      <c r="E67" s="341" t="e">
        <f>+#REF!</f>
        <v>#REF!</v>
      </c>
      <c r="F67" s="337" t="e">
        <f t="shared" si="5"/>
        <v>#REF!</v>
      </c>
      <c r="G67" s="338"/>
    </row>
    <row r="68" spans="1:7" s="201" customFormat="1">
      <c r="A68" s="203"/>
      <c r="B68" s="204" t="s">
        <v>670</v>
      </c>
      <c r="C68" s="203"/>
      <c r="D68" s="203"/>
      <c r="E68" s="341"/>
      <c r="F68" s="203"/>
      <c r="G68" s="205" t="e">
        <f>ROUND(SUM(G13:G67),0)</f>
        <v>#REF!</v>
      </c>
    </row>
    <row r="69" spans="1:7" s="201" customFormat="1">
      <c r="A69" s="203"/>
      <c r="B69" s="204" t="s">
        <v>671</v>
      </c>
      <c r="C69" s="203"/>
      <c r="D69" s="203"/>
      <c r="E69" s="341"/>
      <c r="F69" s="339">
        <v>0.26</v>
      </c>
      <c r="G69" s="340" t="e">
        <f>ROUND(G68*F69,0)</f>
        <v>#REF!</v>
      </c>
    </row>
    <row r="70" spans="1:7" s="201" customFormat="1">
      <c r="A70" s="203"/>
      <c r="B70" s="204" t="s">
        <v>672</v>
      </c>
      <c r="C70" s="203"/>
      <c r="D70" s="203"/>
      <c r="E70" s="341"/>
      <c r="F70" s="339">
        <v>0.01</v>
      </c>
      <c r="G70" s="340" t="e">
        <f>ROUND(G68*F70,0)</f>
        <v>#REF!</v>
      </c>
    </row>
    <row r="71" spans="1:7" s="201" customFormat="1">
      <c r="A71" s="203"/>
      <c r="B71" s="204" t="s">
        <v>673</v>
      </c>
      <c r="C71" s="203"/>
      <c r="D71" s="203"/>
      <c r="E71" s="341"/>
      <c r="F71" s="339">
        <v>0.05</v>
      </c>
      <c r="G71" s="340" t="e">
        <f>ROUND(G68*F71,0)</f>
        <v>#REF!</v>
      </c>
    </row>
    <row r="72" spans="1:7" s="201" customFormat="1">
      <c r="A72" s="203"/>
      <c r="B72" s="204" t="s">
        <v>674</v>
      </c>
      <c r="C72" s="203"/>
      <c r="D72" s="203"/>
      <c r="E72" s="341"/>
      <c r="F72" s="339"/>
      <c r="G72" s="205" t="e">
        <f>ROUND(SUM(G69:G71),0)</f>
        <v>#REF!</v>
      </c>
    </row>
    <row r="73" spans="1:7" s="201" customFormat="1">
      <c r="A73" s="203"/>
      <c r="B73" s="204" t="s">
        <v>675</v>
      </c>
      <c r="C73" s="203"/>
      <c r="D73" s="203"/>
      <c r="E73" s="341"/>
      <c r="F73" s="339"/>
      <c r="G73" s="343">
        <v>6000000</v>
      </c>
    </row>
    <row r="74" spans="1:7" s="201" customFormat="1" ht="28.8">
      <c r="A74" s="203"/>
      <c r="B74" s="204" t="s">
        <v>847</v>
      </c>
      <c r="C74" s="203"/>
      <c r="D74" s="203"/>
      <c r="E74" s="341"/>
      <c r="F74" s="339"/>
      <c r="G74" s="343">
        <v>8500000</v>
      </c>
    </row>
    <row r="75" spans="1:7" s="201" customFormat="1">
      <c r="A75" s="203"/>
      <c r="B75" s="204" t="s">
        <v>676</v>
      </c>
      <c r="C75" s="203"/>
      <c r="D75" s="203"/>
      <c r="E75" s="341"/>
      <c r="F75" s="339"/>
      <c r="G75" s="475" t="e">
        <f>G68+G72+G73+G74</f>
        <v>#REF!</v>
      </c>
    </row>
    <row r="76" spans="1:7" s="201" customFormat="1">
      <c r="A76" s="203"/>
      <c r="B76" s="204" t="s">
        <v>867</v>
      </c>
      <c r="C76" s="203"/>
      <c r="D76" s="203"/>
      <c r="E76" s="341"/>
      <c r="F76" s="339"/>
      <c r="G76" s="343">
        <v>58462620</v>
      </c>
    </row>
    <row r="77" spans="1:7" s="201" customFormat="1">
      <c r="A77" s="203"/>
      <c r="B77" s="204" t="s">
        <v>677</v>
      </c>
      <c r="C77" s="203"/>
      <c r="D77" s="203"/>
      <c r="E77" s="341"/>
      <c r="F77" s="339"/>
      <c r="G77" s="205" t="e">
        <f>+G76+G75</f>
        <v>#REF!</v>
      </c>
    </row>
  </sheetData>
  <mergeCells count="7">
    <mergeCell ref="C10:D10"/>
    <mergeCell ref="C9:D9"/>
    <mergeCell ref="A1:G1"/>
    <mergeCell ref="A2:G2"/>
    <mergeCell ref="A5:G5"/>
    <mergeCell ref="A7:G7"/>
    <mergeCell ref="C8:D8"/>
  </mergeCells>
  <pageMargins left="0.7" right="0.7" top="0.75" bottom="0.75" header="0.3" footer="0.3"/>
  <pageSetup scale="72" orientation="portrait" horizontalDpi="4294967293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2CABD-FCC2-4022-A51B-BF8CC42203C3}">
  <sheetPr>
    <tabColor indexed="13"/>
  </sheetPr>
  <dimension ref="A1:T2830"/>
  <sheetViews>
    <sheetView view="pageBreakPreview" topLeftCell="C67" zoomScale="115" zoomScaleNormal="80" zoomScaleSheetLayoutView="115" workbookViewId="0">
      <selection activeCell="G67" sqref="G67"/>
    </sheetView>
  </sheetViews>
  <sheetFormatPr baseColWidth="10" defaultColWidth="11.44140625" defaultRowHeight="13.2"/>
  <cols>
    <col min="1" max="1" width="16.109375" style="645" customWidth="1"/>
    <col min="2" max="2" width="41.77734375" style="646" customWidth="1"/>
    <col min="3" max="3" width="8.109375" style="629" customWidth="1"/>
    <col min="4" max="4" width="8.77734375" style="630" bestFit="1" customWidth="1"/>
    <col min="5" max="5" width="6.6640625" style="630" customWidth="1"/>
    <col min="6" max="7" width="7.6640625" style="630" customWidth="1"/>
    <col min="8" max="8" width="11.33203125" style="629" customWidth="1"/>
    <col min="9" max="9" width="11.109375" style="630" customWidth="1"/>
    <col min="10" max="10" width="14.44140625" style="630" customWidth="1"/>
    <col min="11" max="11" width="12.6640625" style="630" customWidth="1"/>
    <col min="12" max="12" width="40.44140625" style="539" bestFit="1" customWidth="1"/>
    <col min="13" max="13" width="11.44140625" style="539" customWidth="1"/>
    <col min="14" max="256" width="11.44140625" style="539"/>
    <col min="257" max="257" width="16.109375" style="539" customWidth="1"/>
    <col min="258" max="258" width="41.77734375" style="539" customWidth="1"/>
    <col min="259" max="259" width="8.109375" style="539" customWidth="1"/>
    <col min="260" max="260" width="8.77734375" style="539" bestFit="1" customWidth="1"/>
    <col min="261" max="261" width="6.6640625" style="539" customWidth="1"/>
    <col min="262" max="263" width="7.6640625" style="539" customWidth="1"/>
    <col min="264" max="264" width="11.33203125" style="539" customWidth="1"/>
    <col min="265" max="265" width="11.109375" style="539" customWidth="1"/>
    <col min="266" max="266" width="14.44140625" style="539" customWidth="1"/>
    <col min="267" max="267" width="12.6640625" style="539" customWidth="1"/>
    <col min="268" max="512" width="11.44140625" style="539"/>
    <col min="513" max="513" width="16.109375" style="539" customWidth="1"/>
    <col min="514" max="514" width="41.77734375" style="539" customWidth="1"/>
    <col min="515" max="515" width="8.109375" style="539" customWidth="1"/>
    <col min="516" max="516" width="8.77734375" style="539" bestFit="1" customWidth="1"/>
    <col min="517" max="517" width="6.6640625" style="539" customWidth="1"/>
    <col min="518" max="519" width="7.6640625" style="539" customWidth="1"/>
    <col min="520" max="520" width="11.33203125" style="539" customWidth="1"/>
    <col min="521" max="521" width="11.109375" style="539" customWidth="1"/>
    <col min="522" max="522" width="14.44140625" style="539" customWidth="1"/>
    <col min="523" max="523" width="12.6640625" style="539" customWidth="1"/>
    <col min="524" max="768" width="11.44140625" style="539"/>
    <col min="769" max="769" width="16.109375" style="539" customWidth="1"/>
    <col min="770" max="770" width="41.77734375" style="539" customWidth="1"/>
    <col min="771" max="771" width="8.109375" style="539" customWidth="1"/>
    <col min="772" max="772" width="8.77734375" style="539" bestFit="1" customWidth="1"/>
    <col min="773" max="773" width="6.6640625" style="539" customWidth="1"/>
    <col min="774" max="775" width="7.6640625" style="539" customWidth="1"/>
    <col min="776" max="776" width="11.33203125" style="539" customWidth="1"/>
    <col min="777" max="777" width="11.109375" style="539" customWidth="1"/>
    <col min="778" max="778" width="14.44140625" style="539" customWidth="1"/>
    <col min="779" max="779" width="12.6640625" style="539" customWidth="1"/>
    <col min="780" max="1024" width="11.44140625" style="539"/>
    <col min="1025" max="1025" width="16.109375" style="539" customWidth="1"/>
    <col min="1026" max="1026" width="41.77734375" style="539" customWidth="1"/>
    <col min="1027" max="1027" width="8.109375" style="539" customWidth="1"/>
    <col min="1028" max="1028" width="8.77734375" style="539" bestFit="1" customWidth="1"/>
    <col min="1029" max="1029" width="6.6640625" style="539" customWidth="1"/>
    <col min="1030" max="1031" width="7.6640625" style="539" customWidth="1"/>
    <col min="1032" max="1032" width="11.33203125" style="539" customWidth="1"/>
    <col min="1033" max="1033" width="11.109375" style="539" customWidth="1"/>
    <col min="1034" max="1034" width="14.44140625" style="539" customWidth="1"/>
    <col min="1035" max="1035" width="12.6640625" style="539" customWidth="1"/>
    <col min="1036" max="1280" width="11.44140625" style="539"/>
    <col min="1281" max="1281" width="16.109375" style="539" customWidth="1"/>
    <col min="1282" max="1282" width="41.77734375" style="539" customWidth="1"/>
    <col min="1283" max="1283" width="8.109375" style="539" customWidth="1"/>
    <col min="1284" max="1284" width="8.77734375" style="539" bestFit="1" customWidth="1"/>
    <col min="1285" max="1285" width="6.6640625" style="539" customWidth="1"/>
    <col min="1286" max="1287" width="7.6640625" style="539" customWidth="1"/>
    <col min="1288" max="1288" width="11.33203125" style="539" customWidth="1"/>
    <col min="1289" max="1289" width="11.109375" style="539" customWidth="1"/>
    <col min="1290" max="1290" width="14.44140625" style="539" customWidth="1"/>
    <col min="1291" max="1291" width="12.6640625" style="539" customWidth="1"/>
    <col min="1292" max="1536" width="11.44140625" style="539"/>
    <col min="1537" max="1537" width="16.109375" style="539" customWidth="1"/>
    <col min="1538" max="1538" width="41.77734375" style="539" customWidth="1"/>
    <col min="1539" max="1539" width="8.109375" style="539" customWidth="1"/>
    <col min="1540" max="1540" width="8.77734375" style="539" bestFit="1" customWidth="1"/>
    <col min="1541" max="1541" width="6.6640625" style="539" customWidth="1"/>
    <col min="1542" max="1543" width="7.6640625" style="539" customWidth="1"/>
    <col min="1544" max="1544" width="11.33203125" style="539" customWidth="1"/>
    <col min="1545" max="1545" width="11.109375" style="539" customWidth="1"/>
    <col min="1546" max="1546" width="14.44140625" style="539" customWidth="1"/>
    <col min="1547" max="1547" width="12.6640625" style="539" customWidth="1"/>
    <col min="1548" max="1792" width="11.44140625" style="539"/>
    <col min="1793" max="1793" width="16.109375" style="539" customWidth="1"/>
    <col min="1794" max="1794" width="41.77734375" style="539" customWidth="1"/>
    <col min="1795" max="1795" width="8.109375" style="539" customWidth="1"/>
    <col min="1796" max="1796" width="8.77734375" style="539" bestFit="1" customWidth="1"/>
    <col min="1797" max="1797" width="6.6640625" style="539" customWidth="1"/>
    <col min="1798" max="1799" width="7.6640625" style="539" customWidth="1"/>
    <col min="1800" max="1800" width="11.33203125" style="539" customWidth="1"/>
    <col min="1801" max="1801" width="11.109375" style="539" customWidth="1"/>
    <col min="1802" max="1802" width="14.44140625" style="539" customWidth="1"/>
    <col min="1803" max="1803" width="12.6640625" style="539" customWidth="1"/>
    <col min="1804" max="2048" width="11.44140625" style="539"/>
    <col min="2049" max="2049" width="16.109375" style="539" customWidth="1"/>
    <col min="2050" max="2050" width="41.77734375" style="539" customWidth="1"/>
    <col min="2051" max="2051" width="8.109375" style="539" customWidth="1"/>
    <col min="2052" max="2052" width="8.77734375" style="539" bestFit="1" customWidth="1"/>
    <col min="2053" max="2053" width="6.6640625" style="539" customWidth="1"/>
    <col min="2054" max="2055" width="7.6640625" style="539" customWidth="1"/>
    <col min="2056" max="2056" width="11.33203125" style="539" customWidth="1"/>
    <col min="2057" max="2057" width="11.109375" style="539" customWidth="1"/>
    <col min="2058" max="2058" width="14.44140625" style="539" customWidth="1"/>
    <col min="2059" max="2059" width="12.6640625" style="539" customWidth="1"/>
    <col min="2060" max="2304" width="11.44140625" style="539"/>
    <col min="2305" max="2305" width="16.109375" style="539" customWidth="1"/>
    <col min="2306" max="2306" width="41.77734375" style="539" customWidth="1"/>
    <col min="2307" max="2307" width="8.109375" style="539" customWidth="1"/>
    <col min="2308" max="2308" width="8.77734375" style="539" bestFit="1" customWidth="1"/>
    <col min="2309" max="2309" width="6.6640625" style="539" customWidth="1"/>
    <col min="2310" max="2311" width="7.6640625" style="539" customWidth="1"/>
    <col min="2312" max="2312" width="11.33203125" style="539" customWidth="1"/>
    <col min="2313" max="2313" width="11.109375" style="539" customWidth="1"/>
    <col min="2314" max="2314" width="14.44140625" style="539" customWidth="1"/>
    <col min="2315" max="2315" width="12.6640625" style="539" customWidth="1"/>
    <col min="2316" max="2560" width="11.44140625" style="539"/>
    <col min="2561" max="2561" width="16.109375" style="539" customWidth="1"/>
    <col min="2562" max="2562" width="41.77734375" style="539" customWidth="1"/>
    <col min="2563" max="2563" width="8.109375" style="539" customWidth="1"/>
    <col min="2564" max="2564" width="8.77734375" style="539" bestFit="1" customWidth="1"/>
    <col min="2565" max="2565" width="6.6640625" style="539" customWidth="1"/>
    <col min="2566" max="2567" width="7.6640625" style="539" customWidth="1"/>
    <col min="2568" max="2568" width="11.33203125" style="539" customWidth="1"/>
    <col min="2569" max="2569" width="11.109375" style="539" customWidth="1"/>
    <col min="2570" max="2570" width="14.44140625" style="539" customWidth="1"/>
    <col min="2571" max="2571" width="12.6640625" style="539" customWidth="1"/>
    <col min="2572" max="2816" width="11.44140625" style="539"/>
    <col min="2817" max="2817" width="16.109375" style="539" customWidth="1"/>
    <col min="2818" max="2818" width="41.77734375" style="539" customWidth="1"/>
    <col min="2819" max="2819" width="8.109375" style="539" customWidth="1"/>
    <col min="2820" max="2820" width="8.77734375" style="539" bestFit="1" customWidth="1"/>
    <col min="2821" max="2821" width="6.6640625" style="539" customWidth="1"/>
    <col min="2822" max="2823" width="7.6640625" style="539" customWidth="1"/>
    <col min="2824" max="2824" width="11.33203125" style="539" customWidth="1"/>
    <col min="2825" max="2825" width="11.109375" style="539" customWidth="1"/>
    <col min="2826" max="2826" width="14.44140625" style="539" customWidth="1"/>
    <col min="2827" max="2827" width="12.6640625" style="539" customWidth="1"/>
    <col min="2828" max="3072" width="11.44140625" style="539"/>
    <col min="3073" max="3073" width="16.109375" style="539" customWidth="1"/>
    <col min="3074" max="3074" width="41.77734375" style="539" customWidth="1"/>
    <col min="3075" max="3075" width="8.109375" style="539" customWidth="1"/>
    <col min="3076" max="3076" width="8.77734375" style="539" bestFit="1" customWidth="1"/>
    <col min="3077" max="3077" width="6.6640625" style="539" customWidth="1"/>
    <col min="3078" max="3079" width="7.6640625" style="539" customWidth="1"/>
    <col min="3080" max="3080" width="11.33203125" style="539" customWidth="1"/>
    <col min="3081" max="3081" width="11.109375" style="539" customWidth="1"/>
    <col min="3082" max="3082" width="14.44140625" style="539" customWidth="1"/>
    <col min="3083" max="3083" width="12.6640625" style="539" customWidth="1"/>
    <col min="3084" max="3328" width="11.44140625" style="539"/>
    <col min="3329" max="3329" width="16.109375" style="539" customWidth="1"/>
    <col min="3330" max="3330" width="41.77734375" style="539" customWidth="1"/>
    <col min="3331" max="3331" width="8.109375" style="539" customWidth="1"/>
    <col min="3332" max="3332" width="8.77734375" style="539" bestFit="1" customWidth="1"/>
    <col min="3333" max="3333" width="6.6640625" style="539" customWidth="1"/>
    <col min="3334" max="3335" width="7.6640625" style="539" customWidth="1"/>
    <col min="3336" max="3336" width="11.33203125" style="539" customWidth="1"/>
    <col min="3337" max="3337" width="11.109375" style="539" customWidth="1"/>
    <col min="3338" max="3338" width="14.44140625" style="539" customWidth="1"/>
    <col min="3339" max="3339" width="12.6640625" style="539" customWidth="1"/>
    <col min="3340" max="3584" width="11.44140625" style="539"/>
    <col min="3585" max="3585" width="16.109375" style="539" customWidth="1"/>
    <col min="3586" max="3586" width="41.77734375" style="539" customWidth="1"/>
    <col min="3587" max="3587" width="8.109375" style="539" customWidth="1"/>
    <col min="3588" max="3588" width="8.77734375" style="539" bestFit="1" customWidth="1"/>
    <col min="3589" max="3589" width="6.6640625" style="539" customWidth="1"/>
    <col min="3590" max="3591" width="7.6640625" style="539" customWidth="1"/>
    <col min="3592" max="3592" width="11.33203125" style="539" customWidth="1"/>
    <col min="3593" max="3593" width="11.109375" style="539" customWidth="1"/>
    <col min="3594" max="3594" width="14.44140625" style="539" customWidth="1"/>
    <col min="3595" max="3595" width="12.6640625" style="539" customWidth="1"/>
    <col min="3596" max="3840" width="11.44140625" style="539"/>
    <col min="3841" max="3841" width="16.109375" style="539" customWidth="1"/>
    <col min="3842" max="3842" width="41.77734375" style="539" customWidth="1"/>
    <col min="3843" max="3843" width="8.109375" style="539" customWidth="1"/>
    <col min="3844" max="3844" width="8.77734375" style="539" bestFit="1" customWidth="1"/>
    <col min="3845" max="3845" width="6.6640625" style="539" customWidth="1"/>
    <col min="3846" max="3847" width="7.6640625" style="539" customWidth="1"/>
    <col min="3848" max="3848" width="11.33203125" style="539" customWidth="1"/>
    <col min="3849" max="3849" width="11.109375" style="539" customWidth="1"/>
    <col min="3850" max="3850" width="14.44140625" style="539" customWidth="1"/>
    <col min="3851" max="3851" width="12.6640625" style="539" customWidth="1"/>
    <col min="3852" max="4096" width="11.44140625" style="539"/>
    <col min="4097" max="4097" width="16.109375" style="539" customWidth="1"/>
    <col min="4098" max="4098" width="41.77734375" style="539" customWidth="1"/>
    <col min="4099" max="4099" width="8.109375" style="539" customWidth="1"/>
    <col min="4100" max="4100" width="8.77734375" style="539" bestFit="1" customWidth="1"/>
    <col min="4101" max="4101" width="6.6640625" style="539" customWidth="1"/>
    <col min="4102" max="4103" width="7.6640625" style="539" customWidth="1"/>
    <col min="4104" max="4104" width="11.33203125" style="539" customWidth="1"/>
    <col min="4105" max="4105" width="11.109375" style="539" customWidth="1"/>
    <col min="4106" max="4106" width="14.44140625" style="539" customWidth="1"/>
    <col min="4107" max="4107" width="12.6640625" style="539" customWidth="1"/>
    <col min="4108" max="4352" width="11.44140625" style="539"/>
    <col min="4353" max="4353" width="16.109375" style="539" customWidth="1"/>
    <col min="4354" max="4354" width="41.77734375" style="539" customWidth="1"/>
    <col min="4355" max="4355" width="8.109375" style="539" customWidth="1"/>
    <col min="4356" max="4356" width="8.77734375" style="539" bestFit="1" customWidth="1"/>
    <col min="4357" max="4357" width="6.6640625" style="539" customWidth="1"/>
    <col min="4358" max="4359" width="7.6640625" style="539" customWidth="1"/>
    <col min="4360" max="4360" width="11.33203125" style="539" customWidth="1"/>
    <col min="4361" max="4361" width="11.109375" style="539" customWidth="1"/>
    <col min="4362" max="4362" width="14.44140625" style="539" customWidth="1"/>
    <col min="4363" max="4363" width="12.6640625" style="539" customWidth="1"/>
    <col min="4364" max="4608" width="11.44140625" style="539"/>
    <col min="4609" max="4609" width="16.109375" style="539" customWidth="1"/>
    <col min="4610" max="4610" width="41.77734375" style="539" customWidth="1"/>
    <col min="4611" max="4611" width="8.109375" style="539" customWidth="1"/>
    <col min="4612" max="4612" width="8.77734375" style="539" bestFit="1" customWidth="1"/>
    <col min="4613" max="4613" width="6.6640625" style="539" customWidth="1"/>
    <col min="4614" max="4615" width="7.6640625" style="539" customWidth="1"/>
    <col min="4616" max="4616" width="11.33203125" style="539" customWidth="1"/>
    <col min="4617" max="4617" width="11.109375" style="539" customWidth="1"/>
    <col min="4618" max="4618" width="14.44140625" style="539" customWidth="1"/>
    <col min="4619" max="4619" width="12.6640625" style="539" customWidth="1"/>
    <col min="4620" max="4864" width="11.44140625" style="539"/>
    <col min="4865" max="4865" width="16.109375" style="539" customWidth="1"/>
    <col min="4866" max="4866" width="41.77734375" style="539" customWidth="1"/>
    <col min="4867" max="4867" width="8.109375" style="539" customWidth="1"/>
    <col min="4868" max="4868" width="8.77734375" style="539" bestFit="1" customWidth="1"/>
    <col min="4869" max="4869" width="6.6640625" style="539" customWidth="1"/>
    <col min="4870" max="4871" width="7.6640625" style="539" customWidth="1"/>
    <col min="4872" max="4872" width="11.33203125" style="539" customWidth="1"/>
    <col min="4873" max="4873" width="11.109375" style="539" customWidth="1"/>
    <col min="4874" max="4874" width="14.44140625" style="539" customWidth="1"/>
    <col min="4875" max="4875" width="12.6640625" style="539" customWidth="1"/>
    <col min="4876" max="5120" width="11.44140625" style="539"/>
    <col min="5121" max="5121" width="16.109375" style="539" customWidth="1"/>
    <col min="5122" max="5122" width="41.77734375" style="539" customWidth="1"/>
    <col min="5123" max="5123" width="8.109375" style="539" customWidth="1"/>
    <col min="5124" max="5124" width="8.77734375" style="539" bestFit="1" customWidth="1"/>
    <col min="5125" max="5125" width="6.6640625" style="539" customWidth="1"/>
    <col min="5126" max="5127" width="7.6640625" style="539" customWidth="1"/>
    <col min="5128" max="5128" width="11.33203125" style="539" customWidth="1"/>
    <col min="5129" max="5129" width="11.109375" style="539" customWidth="1"/>
    <col min="5130" max="5130" width="14.44140625" style="539" customWidth="1"/>
    <col min="5131" max="5131" width="12.6640625" style="539" customWidth="1"/>
    <col min="5132" max="5376" width="11.44140625" style="539"/>
    <col min="5377" max="5377" width="16.109375" style="539" customWidth="1"/>
    <col min="5378" max="5378" width="41.77734375" style="539" customWidth="1"/>
    <col min="5379" max="5379" width="8.109375" style="539" customWidth="1"/>
    <col min="5380" max="5380" width="8.77734375" style="539" bestFit="1" customWidth="1"/>
    <col min="5381" max="5381" width="6.6640625" style="539" customWidth="1"/>
    <col min="5382" max="5383" width="7.6640625" style="539" customWidth="1"/>
    <col min="5384" max="5384" width="11.33203125" style="539" customWidth="1"/>
    <col min="5385" max="5385" width="11.109375" style="539" customWidth="1"/>
    <col min="5386" max="5386" width="14.44140625" style="539" customWidth="1"/>
    <col min="5387" max="5387" width="12.6640625" style="539" customWidth="1"/>
    <col min="5388" max="5632" width="11.44140625" style="539"/>
    <col min="5633" max="5633" width="16.109375" style="539" customWidth="1"/>
    <col min="5634" max="5634" width="41.77734375" style="539" customWidth="1"/>
    <col min="5635" max="5635" width="8.109375" style="539" customWidth="1"/>
    <col min="5636" max="5636" width="8.77734375" style="539" bestFit="1" customWidth="1"/>
    <col min="5637" max="5637" width="6.6640625" style="539" customWidth="1"/>
    <col min="5638" max="5639" width="7.6640625" style="539" customWidth="1"/>
    <col min="5640" max="5640" width="11.33203125" style="539" customWidth="1"/>
    <col min="5641" max="5641" width="11.109375" style="539" customWidth="1"/>
    <col min="5642" max="5642" width="14.44140625" style="539" customWidth="1"/>
    <col min="5643" max="5643" width="12.6640625" style="539" customWidth="1"/>
    <col min="5644" max="5888" width="11.44140625" style="539"/>
    <col min="5889" max="5889" width="16.109375" style="539" customWidth="1"/>
    <col min="5890" max="5890" width="41.77734375" style="539" customWidth="1"/>
    <col min="5891" max="5891" width="8.109375" style="539" customWidth="1"/>
    <col min="5892" max="5892" width="8.77734375" style="539" bestFit="1" customWidth="1"/>
    <col min="5893" max="5893" width="6.6640625" style="539" customWidth="1"/>
    <col min="5894" max="5895" width="7.6640625" style="539" customWidth="1"/>
    <col min="5896" max="5896" width="11.33203125" style="539" customWidth="1"/>
    <col min="5897" max="5897" width="11.109375" style="539" customWidth="1"/>
    <col min="5898" max="5898" width="14.44140625" style="539" customWidth="1"/>
    <col min="5899" max="5899" width="12.6640625" style="539" customWidth="1"/>
    <col min="5900" max="6144" width="11.44140625" style="539"/>
    <col min="6145" max="6145" width="16.109375" style="539" customWidth="1"/>
    <col min="6146" max="6146" width="41.77734375" style="539" customWidth="1"/>
    <col min="6147" max="6147" width="8.109375" style="539" customWidth="1"/>
    <col min="6148" max="6148" width="8.77734375" style="539" bestFit="1" customWidth="1"/>
    <col min="6149" max="6149" width="6.6640625" style="539" customWidth="1"/>
    <col min="6150" max="6151" width="7.6640625" style="539" customWidth="1"/>
    <col min="6152" max="6152" width="11.33203125" style="539" customWidth="1"/>
    <col min="6153" max="6153" width="11.109375" style="539" customWidth="1"/>
    <col min="6154" max="6154" width="14.44140625" style="539" customWidth="1"/>
    <col min="6155" max="6155" width="12.6640625" style="539" customWidth="1"/>
    <col min="6156" max="6400" width="11.44140625" style="539"/>
    <col min="6401" max="6401" width="16.109375" style="539" customWidth="1"/>
    <col min="6402" max="6402" width="41.77734375" style="539" customWidth="1"/>
    <col min="6403" max="6403" width="8.109375" style="539" customWidth="1"/>
    <col min="6404" max="6404" width="8.77734375" style="539" bestFit="1" customWidth="1"/>
    <col min="6405" max="6405" width="6.6640625" style="539" customWidth="1"/>
    <col min="6406" max="6407" width="7.6640625" style="539" customWidth="1"/>
    <col min="6408" max="6408" width="11.33203125" style="539" customWidth="1"/>
    <col min="6409" max="6409" width="11.109375" style="539" customWidth="1"/>
    <col min="6410" max="6410" width="14.44140625" style="539" customWidth="1"/>
    <col min="6411" max="6411" width="12.6640625" style="539" customWidth="1"/>
    <col min="6412" max="6656" width="11.44140625" style="539"/>
    <col min="6657" max="6657" width="16.109375" style="539" customWidth="1"/>
    <col min="6658" max="6658" width="41.77734375" style="539" customWidth="1"/>
    <col min="6659" max="6659" width="8.109375" style="539" customWidth="1"/>
    <col min="6660" max="6660" width="8.77734375" style="539" bestFit="1" customWidth="1"/>
    <col min="6661" max="6661" width="6.6640625" style="539" customWidth="1"/>
    <col min="6662" max="6663" width="7.6640625" style="539" customWidth="1"/>
    <col min="6664" max="6664" width="11.33203125" style="539" customWidth="1"/>
    <col min="6665" max="6665" width="11.109375" style="539" customWidth="1"/>
    <col min="6666" max="6666" width="14.44140625" style="539" customWidth="1"/>
    <col min="6667" max="6667" width="12.6640625" style="539" customWidth="1"/>
    <col min="6668" max="6912" width="11.44140625" style="539"/>
    <col min="6913" max="6913" width="16.109375" style="539" customWidth="1"/>
    <col min="6914" max="6914" width="41.77734375" style="539" customWidth="1"/>
    <col min="6915" max="6915" width="8.109375" style="539" customWidth="1"/>
    <col min="6916" max="6916" width="8.77734375" style="539" bestFit="1" customWidth="1"/>
    <col min="6917" max="6917" width="6.6640625" style="539" customWidth="1"/>
    <col min="6918" max="6919" width="7.6640625" style="539" customWidth="1"/>
    <col min="6920" max="6920" width="11.33203125" style="539" customWidth="1"/>
    <col min="6921" max="6921" width="11.109375" style="539" customWidth="1"/>
    <col min="6922" max="6922" width="14.44140625" style="539" customWidth="1"/>
    <col min="6923" max="6923" width="12.6640625" style="539" customWidth="1"/>
    <col min="6924" max="7168" width="11.44140625" style="539"/>
    <col min="7169" max="7169" width="16.109375" style="539" customWidth="1"/>
    <col min="7170" max="7170" width="41.77734375" style="539" customWidth="1"/>
    <col min="7171" max="7171" width="8.109375" style="539" customWidth="1"/>
    <col min="7172" max="7172" width="8.77734375" style="539" bestFit="1" customWidth="1"/>
    <col min="7173" max="7173" width="6.6640625" style="539" customWidth="1"/>
    <col min="7174" max="7175" width="7.6640625" style="539" customWidth="1"/>
    <col min="7176" max="7176" width="11.33203125" style="539" customWidth="1"/>
    <col min="7177" max="7177" width="11.109375" style="539" customWidth="1"/>
    <col min="7178" max="7178" width="14.44140625" style="539" customWidth="1"/>
    <col min="7179" max="7179" width="12.6640625" style="539" customWidth="1"/>
    <col min="7180" max="7424" width="11.44140625" style="539"/>
    <col min="7425" max="7425" width="16.109375" style="539" customWidth="1"/>
    <col min="7426" max="7426" width="41.77734375" style="539" customWidth="1"/>
    <col min="7427" max="7427" width="8.109375" style="539" customWidth="1"/>
    <col min="7428" max="7428" width="8.77734375" style="539" bestFit="1" customWidth="1"/>
    <col min="7429" max="7429" width="6.6640625" style="539" customWidth="1"/>
    <col min="7430" max="7431" width="7.6640625" style="539" customWidth="1"/>
    <col min="7432" max="7432" width="11.33203125" style="539" customWidth="1"/>
    <col min="7433" max="7433" width="11.109375" style="539" customWidth="1"/>
    <col min="7434" max="7434" width="14.44140625" style="539" customWidth="1"/>
    <col min="7435" max="7435" width="12.6640625" style="539" customWidth="1"/>
    <col min="7436" max="7680" width="11.44140625" style="539"/>
    <col min="7681" max="7681" width="16.109375" style="539" customWidth="1"/>
    <col min="7682" max="7682" width="41.77734375" style="539" customWidth="1"/>
    <col min="7683" max="7683" width="8.109375" style="539" customWidth="1"/>
    <col min="7684" max="7684" width="8.77734375" style="539" bestFit="1" customWidth="1"/>
    <col min="7685" max="7685" width="6.6640625" style="539" customWidth="1"/>
    <col min="7686" max="7687" width="7.6640625" style="539" customWidth="1"/>
    <col min="7688" max="7688" width="11.33203125" style="539" customWidth="1"/>
    <col min="7689" max="7689" width="11.109375" style="539" customWidth="1"/>
    <col min="7690" max="7690" width="14.44140625" style="539" customWidth="1"/>
    <col min="7691" max="7691" width="12.6640625" style="539" customWidth="1"/>
    <col min="7692" max="7936" width="11.44140625" style="539"/>
    <col min="7937" max="7937" width="16.109375" style="539" customWidth="1"/>
    <col min="7938" max="7938" width="41.77734375" style="539" customWidth="1"/>
    <col min="7939" max="7939" width="8.109375" style="539" customWidth="1"/>
    <col min="7940" max="7940" width="8.77734375" style="539" bestFit="1" customWidth="1"/>
    <col min="7941" max="7941" width="6.6640625" style="539" customWidth="1"/>
    <col min="7942" max="7943" width="7.6640625" style="539" customWidth="1"/>
    <col min="7944" max="7944" width="11.33203125" style="539" customWidth="1"/>
    <col min="7945" max="7945" width="11.109375" style="539" customWidth="1"/>
    <col min="7946" max="7946" width="14.44140625" style="539" customWidth="1"/>
    <col min="7947" max="7947" width="12.6640625" style="539" customWidth="1"/>
    <col min="7948" max="8192" width="11.44140625" style="539"/>
    <col min="8193" max="8193" width="16.109375" style="539" customWidth="1"/>
    <col min="8194" max="8194" width="41.77734375" style="539" customWidth="1"/>
    <col min="8195" max="8195" width="8.109375" style="539" customWidth="1"/>
    <col min="8196" max="8196" width="8.77734375" style="539" bestFit="1" customWidth="1"/>
    <col min="8197" max="8197" width="6.6640625" style="539" customWidth="1"/>
    <col min="8198" max="8199" width="7.6640625" style="539" customWidth="1"/>
    <col min="8200" max="8200" width="11.33203125" style="539" customWidth="1"/>
    <col min="8201" max="8201" width="11.109375" style="539" customWidth="1"/>
    <col min="8202" max="8202" width="14.44140625" style="539" customWidth="1"/>
    <col min="8203" max="8203" width="12.6640625" style="539" customWidth="1"/>
    <col min="8204" max="8448" width="11.44140625" style="539"/>
    <col min="8449" max="8449" width="16.109375" style="539" customWidth="1"/>
    <col min="8450" max="8450" width="41.77734375" style="539" customWidth="1"/>
    <col min="8451" max="8451" width="8.109375" style="539" customWidth="1"/>
    <col min="8452" max="8452" width="8.77734375" style="539" bestFit="1" customWidth="1"/>
    <col min="8453" max="8453" width="6.6640625" style="539" customWidth="1"/>
    <col min="8454" max="8455" width="7.6640625" style="539" customWidth="1"/>
    <col min="8456" max="8456" width="11.33203125" style="539" customWidth="1"/>
    <col min="8457" max="8457" width="11.109375" style="539" customWidth="1"/>
    <col min="8458" max="8458" width="14.44140625" style="539" customWidth="1"/>
    <col min="8459" max="8459" width="12.6640625" style="539" customWidth="1"/>
    <col min="8460" max="8704" width="11.44140625" style="539"/>
    <col min="8705" max="8705" width="16.109375" style="539" customWidth="1"/>
    <col min="8706" max="8706" width="41.77734375" style="539" customWidth="1"/>
    <col min="8707" max="8707" width="8.109375" style="539" customWidth="1"/>
    <col min="8708" max="8708" width="8.77734375" style="539" bestFit="1" customWidth="1"/>
    <col min="8709" max="8709" width="6.6640625" style="539" customWidth="1"/>
    <col min="8710" max="8711" width="7.6640625" style="539" customWidth="1"/>
    <col min="8712" max="8712" width="11.33203125" style="539" customWidth="1"/>
    <col min="8713" max="8713" width="11.109375" style="539" customWidth="1"/>
    <col min="8714" max="8714" width="14.44140625" style="539" customWidth="1"/>
    <col min="8715" max="8715" width="12.6640625" style="539" customWidth="1"/>
    <col min="8716" max="8960" width="11.44140625" style="539"/>
    <col min="8961" max="8961" width="16.109375" style="539" customWidth="1"/>
    <col min="8962" max="8962" width="41.77734375" style="539" customWidth="1"/>
    <col min="8963" max="8963" width="8.109375" style="539" customWidth="1"/>
    <col min="8964" max="8964" width="8.77734375" style="539" bestFit="1" customWidth="1"/>
    <col min="8965" max="8965" width="6.6640625" style="539" customWidth="1"/>
    <col min="8966" max="8967" width="7.6640625" style="539" customWidth="1"/>
    <col min="8968" max="8968" width="11.33203125" style="539" customWidth="1"/>
    <col min="8969" max="8969" width="11.109375" style="539" customWidth="1"/>
    <col min="8970" max="8970" width="14.44140625" style="539" customWidth="1"/>
    <col min="8971" max="8971" width="12.6640625" style="539" customWidth="1"/>
    <col min="8972" max="9216" width="11.44140625" style="539"/>
    <col min="9217" max="9217" width="16.109375" style="539" customWidth="1"/>
    <col min="9218" max="9218" width="41.77734375" style="539" customWidth="1"/>
    <col min="9219" max="9219" width="8.109375" style="539" customWidth="1"/>
    <col min="9220" max="9220" width="8.77734375" style="539" bestFit="1" customWidth="1"/>
    <col min="9221" max="9221" width="6.6640625" style="539" customWidth="1"/>
    <col min="9222" max="9223" width="7.6640625" style="539" customWidth="1"/>
    <col min="9224" max="9224" width="11.33203125" style="539" customWidth="1"/>
    <col min="9225" max="9225" width="11.109375" style="539" customWidth="1"/>
    <col min="9226" max="9226" width="14.44140625" style="539" customWidth="1"/>
    <col min="9227" max="9227" width="12.6640625" style="539" customWidth="1"/>
    <col min="9228" max="9472" width="11.44140625" style="539"/>
    <col min="9473" max="9473" width="16.109375" style="539" customWidth="1"/>
    <col min="9474" max="9474" width="41.77734375" style="539" customWidth="1"/>
    <col min="9475" max="9475" width="8.109375" style="539" customWidth="1"/>
    <col min="9476" max="9476" width="8.77734375" style="539" bestFit="1" customWidth="1"/>
    <col min="9477" max="9477" width="6.6640625" style="539" customWidth="1"/>
    <col min="9478" max="9479" width="7.6640625" style="539" customWidth="1"/>
    <col min="9480" max="9480" width="11.33203125" style="539" customWidth="1"/>
    <col min="9481" max="9481" width="11.109375" style="539" customWidth="1"/>
    <col min="9482" max="9482" width="14.44140625" style="539" customWidth="1"/>
    <col min="9483" max="9483" width="12.6640625" style="539" customWidth="1"/>
    <col min="9484" max="9728" width="11.44140625" style="539"/>
    <col min="9729" max="9729" width="16.109375" style="539" customWidth="1"/>
    <col min="9730" max="9730" width="41.77734375" style="539" customWidth="1"/>
    <col min="9731" max="9731" width="8.109375" style="539" customWidth="1"/>
    <col min="9732" max="9732" width="8.77734375" style="539" bestFit="1" customWidth="1"/>
    <col min="9733" max="9733" width="6.6640625" style="539" customWidth="1"/>
    <col min="9734" max="9735" width="7.6640625" style="539" customWidth="1"/>
    <col min="9736" max="9736" width="11.33203125" style="539" customWidth="1"/>
    <col min="9737" max="9737" width="11.109375" style="539" customWidth="1"/>
    <col min="9738" max="9738" width="14.44140625" style="539" customWidth="1"/>
    <col min="9739" max="9739" width="12.6640625" style="539" customWidth="1"/>
    <col min="9740" max="9984" width="11.44140625" style="539"/>
    <col min="9985" max="9985" width="16.109375" style="539" customWidth="1"/>
    <col min="9986" max="9986" width="41.77734375" style="539" customWidth="1"/>
    <col min="9987" max="9987" width="8.109375" style="539" customWidth="1"/>
    <col min="9988" max="9988" width="8.77734375" style="539" bestFit="1" customWidth="1"/>
    <col min="9989" max="9989" width="6.6640625" style="539" customWidth="1"/>
    <col min="9990" max="9991" width="7.6640625" style="539" customWidth="1"/>
    <col min="9992" max="9992" width="11.33203125" style="539" customWidth="1"/>
    <col min="9993" max="9993" width="11.109375" style="539" customWidth="1"/>
    <col min="9994" max="9994" width="14.44140625" style="539" customWidth="1"/>
    <col min="9995" max="9995" width="12.6640625" style="539" customWidth="1"/>
    <col min="9996" max="10240" width="11.44140625" style="539"/>
    <col min="10241" max="10241" width="16.109375" style="539" customWidth="1"/>
    <col min="10242" max="10242" width="41.77734375" style="539" customWidth="1"/>
    <col min="10243" max="10243" width="8.109375" style="539" customWidth="1"/>
    <col min="10244" max="10244" width="8.77734375" style="539" bestFit="1" customWidth="1"/>
    <col min="10245" max="10245" width="6.6640625" style="539" customWidth="1"/>
    <col min="10246" max="10247" width="7.6640625" style="539" customWidth="1"/>
    <col min="10248" max="10248" width="11.33203125" style="539" customWidth="1"/>
    <col min="10249" max="10249" width="11.109375" style="539" customWidth="1"/>
    <col min="10250" max="10250" width="14.44140625" style="539" customWidth="1"/>
    <col min="10251" max="10251" width="12.6640625" style="539" customWidth="1"/>
    <col min="10252" max="10496" width="11.44140625" style="539"/>
    <col min="10497" max="10497" width="16.109375" style="539" customWidth="1"/>
    <col min="10498" max="10498" width="41.77734375" style="539" customWidth="1"/>
    <col min="10499" max="10499" width="8.109375" style="539" customWidth="1"/>
    <col min="10500" max="10500" width="8.77734375" style="539" bestFit="1" customWidth="1"/>
    <col min="10501" max="10501" width="6.6640625" style="539" customWidth="1"/>
    <col min="10502" max="10503" width="7.6640625" style="539" customWidth="1"/>
    <col min="10504" max="10504" width="11.33203125" style="539" customWidth="1"/>
    <col min="10505" max="10505" width="11.109375" style="539" customWidth="1"/>
    <col min="10506" max="10506" width="14.44140625" style="539" customWidth="1"/>
    <col min="10507" max="10507" width="12.6640625" style="539" customWidth="1"/>
    <col min="10508" max="10752" width="11.44140625" style="539"/>
    <col min="10753" max="10753" width="16.109375" style="539" customWidth="1"/>
    <col min="10754" max="10754" width="41.77734375" style="539" customWidth="1"/>
    <col min="10755" max="10755" width="8.109375" style="539" customWidth="1"/>
    <col min="10756" max="10756" width="8.77734375" style="539" bestFit="1" customWidth="1"/>
    <col min="10757" max="10757" width="6.6640625" style="539" customWidth="1"/>
    <col min="10758" max="10759" width="7.6640625" style="539" customWidth="1"/>
    <col min="10760" max="10760" width="11.33203125" style="539" customWidth="1"/>
    <col min="10761" max="10761" width="11.109375" style="539" customWidth="1"/>
    <col min="10762" max="10762" width="14.44140625" style="539" customWidth="1"/>
    <col min="10763" max="10763" width="12.6640625" style="539" customWidth="1"/>
    <col min="10764" max="11008" width="11.44140625" style="539"/>
    <col min="11009" max="11009" width="16.109375" style="539" customWidth="1"/>
    <col min="11010" max="11010" width="41.77734375" style="539" customWidth="1"/>
    <col min="11011" max="11011" width="8.109375" style="539" customWidth="1"/>
    <col min="11012" max="11012" width="8.77734375" style="539" bestFit="1" customWidth="1"/>
    <col min="11013" max="11013" width="6.6640625" style="539" customWidth="1"/>
    <col min="11014" max="11015" width="7.6640625" style="539" customWidth="1"/>
    <col min="11016" max="11016" width="11.33203125" style="539" customWidth="1"/>
    <col min="11017" max="11017" width="11.109375" style="539" customWidth="1"/>
    <col min="11018" max="11018" width="14.44140625" style="539" customWidth="1"/>
    <col min="11019" max="11019" width="12.6640625" style="539" customWidth="1"/>
    <col min="11020" max="11264" width="11.44140625" style="539"/>
    <col min="11265" max="11265" width="16.109375" style="539" customWidth="1"/>
    <col min="11266" max="11266" width="41.77734375" style="539" customWidth="1"/>
    <col min="11267" max="11267" width="8.109375" style="539" customWidth="1"/>
    <col min="11268" max="11268" width="8.77734375" style="539" bestFit="1" customWidth="1"/>
    <col min="11269" max="11269" width="6.6640625" style="539" customWidth="1"/>
    <col min="11270" max="11271" width="7.6640625" style="539" customWidth="1"/>
    <col min="11272" max="11272" width="11.33203125" style="539" customWidth="1"/>
    <col min="11273" max="11273" width="11.109375" style="539" customWidth="1"/>
    <col min="11274" max="11274" width="14.44140625" style="539" customWidth="1"/>
    <col min="11275" max="11275" width="12.6640625" style="539" customWidth="1"/>
    <col min="11276" max="11520" width="11.44140625" style="539"/>
    <col min="11521" max="11521" width="16.109375" style="539" customWidth="1"/>
    <col min="11522" max="11522" width="41.77734375" style="539" customWidth="1"/>
    <col min="11523" max="11523" width="8.109375" style="539" customWidth="1"/>
    <col min="11524" max="11524" width="8.77734375" style="539" bestFit="1" customWidth="1"/>
    <col min="11525" max="11525" width="6.6640625" style="539" customWidth="1"/>
    <col min="11526" max="11527" width="7.6640625" style="539" customWidth="1"/>
    <col min="11528" max="11528" width="11.33203125" style="539" customWidth="1"/>
    <col min="11529" max="11529" width="11.109375" style="539" customWidth="1"/>
    <col min="11530" max="11530" width="14.44140625" style="539" customWidth="1"/>
    <col min="11531" max="11531" width="12.6640625" style="539" customWidth="1"/>
    <col min="11532" max="11776" width="11.44140625" style="539"/>
    <col min="11777" max="11777" width="16.109375" style="539" customWidth="1"/>
    <col min="11778" max="11778" width="41.77734375" style="539" customWidth="1"/>
    <col min="11779" max="11779" width="8.109375" style="539" customWidth="1"/>
    <col min="11780" max="11780" width="8.77734375" style="539" bestFit="1" customWidth="1"/>
    <col min="11781" max="11781" width="6.6640625" style="539" customWidth="1"/>
    <col min="11782" max="11783" width="7.6640625" style="539" customWidth="1"/>
    <col min="11784" max="11784" width="11.33203125" style="539" customWidth="1"/>
    <col min="11785" max="11785" width="11.109375" style="539" customWidth="1"/>
    <col min="11786" max="11786" width="14.44140625" style="539" customWidth="1"/>
    <col min="11787" max="11787" width="12.6640625" style="539" customWidth="1"/>
    <col min="11788" max="12032" width="11.44140625" style="539"/>
    <col min="12033" max="12033" width="16.109375" style="539" customWidth="1"/>
    <col min="12034" max="12034" width="41.77734375" style="539" customWidth="1"/>
    <col min="12035" max="12035" width="8.109375" style="539" customWidth="1"/>
    <col min="12036" max="12036" width="8.77734375" style="539" bestFit="1" customWidth="1"/>
    <col min="12037" max="12037" width="6.6640625" style="539" customWidth="1"/>
    <col min="12038" max="12039" width="7.6640625" style="539" customWidth="1"/>
    <col min="12040" max="12040" width="11.33203125" style="539" customWidth="1"/>
    <col min="12041" max="12041" width="11.109375" style="539" customWidth="1"/>
    <col min="12042" max="12042" width="14.44140625" style="539" customWidth="1"/>
    <col min="12043" max="12043" width="12.6640625" style="539" customWidth="1"/>
    <col min="12044" max="12288" width="11.44140625" style="539"/>
    <col min="12289" max="12289" width="16.109375" style="539" customWidth="1"/>
    <col min="12290" max="12290" width="41.77734375" style="539" customWidth="1"/>
    <col min="12291" max="12291" width="8.109375" style="539" customWidth="1"/>
    <col min="12292" max="12292" width="8.77734375" style="539" bestFit="1" customWidth="1"/>
    <col min="12293" max="12293" width="6.6640625" style="539" customWidth="1"/>
    <col min="12294" max="12295" width="7.6640625" style="539" customWidth="1"/>
    <col min="12296" max="12296" width="11.33203125" style="539" customWidth="1"/>
    <col min="12297" max="12297" width="11.109375" style="539" customWidth="1"/>
    <col min="12298" max="12298" width="14.44140625" style="539" customWidth="1"/>
    <col min="12299" max="12299" width="12.6640625" style="539" customWidth="1"/>
    <col min="12300" max="12544" width="11.44140625" style="539"/>
    <col min="12545" max="12545" width="16.109375" style="539" customWidth="1"/>
    <col min="12546" max="12546" width="41.77734375" style="539" customWidth="1"/>
    <col min="12547" max="12547" width="8.109375" style="539" customWidth="1"/>
    <col min="12548" max="12548" width="8.77734375" style="539" bestFit="1" customWidth="1"/>
    <col min="12549" max="12549" width="6.6640625" style="539" customWidth="1"/>
    <col min="12550" max="12551" width="7.6640625" style="539" customWidth="1"/>
    <col min="12552" max="12552" width="11.33203125" style="539" customWidth="1"/>
    <col min="12553" max="12553" width="11.109375" style="539" customWidth="1"/>
    <col min="12554" max="12554" width="14.44140625" style="539" customWidth="1"/>
    <col min="12555" max="12555" width="12.6640625" style="539" customWidth="1"/>
    <col min="12556" max="12800" width="11.44140625" style="539"/>
    <col min="12801" max="12801" width="16.109375" style="539" customWidth="1"/>
    <col min="12802" max="12802" width="41.77734375" style="539" customWidth="1"/>
    <col min="12803" max="12803" width="8.109375" style="539" customWidth="1"/>
    <col min="12804" max="12804" width="8.77734375" style="539" bestFit="1" customWidth="1"/>
    <col min="12805" max="12805" width="6.6640625" style="539" customWidth="1"/>
    <col min="12806" max="12807" width="7.6640625" style="539" customWidth="1"/>
    <col min="12808" max="12808" width="11.33203125" style="539" customWidth="1"/>
    <col min="12809" max="12809" width="11.109375" style="539" customWidth="1"/>
    <col min="12810" max="12810" width="14.44140625" style="539" customWidth="1"/>
    <col min="12811" max="12811" width="12.6640625" style="539" customWidth="1"/>
    <col min="12812" max="13056" width="11.44140625" style="539"/>
    <col min="13057" max="13057" width="16.109375" style="539" customWidth="1"/>
    <col min="13058" max="13058" width="41.77734375" style="539" customWidth="1"/>
    <col min="13059" max="13059" width="8.109375" style="539" customWidth="1"/>
    <col min="13060" max="13060" width="8.77734375" style="539" bestFit="1" customWidth="1"/>
    <col min="13061" max="13061" width="6.6640625" style="539" customWidth="1"/>
    <col min="13062" max="13063" width="7.6640625" style="539" customWidth="1"/>
    <col min="13064" max="13064" width="11.33203125" style="539" customWidth="1"/>
    <col min="13065" max="13065" width="11.109375" style="539" customWidth="1"/>
    <col min="13066" max="13066" width="14.44140625" style="539" customWidth="1"/>
    <col min="13067" max="13067" width="12.6640625" style="539" customWidth="1"/>
    <col min="13068" max="13312" width="11.44140625" style="539"/>
    <col min="13313" max="13313" width="16.109375" style="539" customWidth="1"/>
    <col min="13314" max="13314" width="41.77734375" style="539" customWidth="1"/>
    <col min="13315" max="13315" width="8.109375" style="539" customWidth="1"/>
    <col min="13316" max="13316" width="8.77734375" style="539" bestFit="1" customWidth="1"/>
    <col min="13317" max="13317" width="6.6640625" style="539" customWidth="1"/>
    <col min="13318" max="13319" width="7.6640625" style="539" customWidth="1"/>
    <col min="13320" max="13320" width="11.33203125" style="539" customWidth="1"/>
    <col min="13321" max="13321" width="11.109375" style="539" customWidth="1"/>
    <col min="13322" max="13322" width="14.44140625" style="539" customWidth="1"/>
    <col min="13323" max="13323" width="12.6640625" style="539" customWidth="1"/>
    <col min="13324" max="13568" width="11.44140625" style="539"/>
    <col min="13569" max="13569" width="16.109375" style="539" customWidth="1"/>
    <col min="13570" max="13570" width="41.77734375" style="539" customWidth="1"/>
    <col min="13571" max="13571" width="8.109375" style="539" customWidth="1"/>
    <col min="13572" max="13572" width="8.77734375" style="539" bestFit="1" customWidth="1"/>
    <col min="13573" max="13573" width="6.6640625" style="539" customWidth="1"/>
    <col min="13574" max="13575" width="7.6640625" style="539" customWidth="1"/>
    <col min="13576" max="13576" width="11.33203125" style="539" customWidth="1"/>
    <col min="13577" max="13577" width="11.109375" style="539" customWidth="1"/>
    <col min="13578" max="13578" width="14.44140625" style="539" customWidth="1"/>
    <col min="13579" max="13579" width="12.6640625" style="539" customWidth="1"/>
    <col min="13580" max="13824" width="11.44140625" style="539"/>
    <col min="13825" max="13825" width="16.109375" style="539" customWidth="1"/>
    <col min="13826" max="13826" width="41.77734375" style="539" customWidth="1"/>
    <col min="13827" max="13827" width="8.109375" style="539" customWidth="1"/>
    <col min="13828" max="13828" width="8.77734375" style="539" bestFit="1" customWidth="1"/>
    <col min="13829" max="13829" width="6.6640625" style="539" customWidth="1"/>
    <col min="13830" max="13831" width="7.6640625" style="539" customWidth="1"/>
    <col min="13832" max="13832" width="11.33203125" style="539" customWidth="1"/>
    <col min="13833" max="13833" width="11.109375" style="539" customWidth="1"/>
    <col min="13834" max="13834" width="14.44140625" style="539" customWidth="1"/>
    <col min="13835" max="13835" width="12.6640625" style="539" customWidth="1"/>
    <col min="13836" max="14080" width="11.44140625" style="539"/>
    <col min="14081" max="14081" width="16.109375" style="539" customWidth="1"/>
    <col min="14082" max="14082" width="41.77734375" style="539" customWidth="1"/>
    <col min="14083" max="14083" width="8.109375" style="539" customWidth="1"/>
    <col min="14084" max="14084" width="8.77734375" style="539" bestFit="1" customWidth="1"/>
    <col min="14085" max="14085" width="6.6640625" style="539" customWidth="1"/>
    <col min="14086" max="14087" width="7.6640625" style="539" customWidth="1"/>
    <col min="14088" max="14088" width="11.33203125" style="539" customWidth="1"/>
    <col min="14089" max="14089" width="11.109375" style="539" customWidth="1"/>
    <col min="14090" max="14090" width="14.44140625" style="539" customWidth="1"/>
    <col min="14091" max="14091" width="12.6640625" style="539" customWidth="1"/>
    <col min="14092" max="14336" width="11.44140625" style="539"/>
    <col min="14337" max="14337" width="16.109375" style="539" customWidth="1"/>
    <col min="14338" max="14338" width="41.77734375" style="539" customWidth="1"/>
    <col min="14339" max="14339" width="8.109375" style="539" customWidth="1"/>
    <col min="14340" max="14340" width="8.77734375" style="539" bestFit="1" customWidth="1"/>
    <col min="14341" max="14341" width="6.6640625" style="539" customWidth="1"/>
    <col min="14342" max="14343" width="7.6640625" style="539" customWidth="1"/>
    <col min="14344" max="14344" width="11.33203125" style="539" customWidth="1"/>
    <col min="14345" max="14345" width="11.109375" style="539" customWidth="1"/>
    <col min="14346" max="14346" width="14.44140625" style="539" customWidth="1"/>
    <col min="14347" max="14347" width="12.6640625" style="539" customWidth="1"/>
    <col min="14348" max="14592" width="11.44140625" style="539"/>
    <col min="14593" max="14593" width="16.109375" style="539" customWidth="1"/>
    <col min="14594" max="14594" width="41.77734375" style="539" customWidth="1"/>
    <col min="14595" max="14595" width="8.109375" style="539" customWidth="1"/>
    <col min="14596" max="14596" width="8.77734375" style="539" bestFit="1" customWidth="1"/>
    <col min="14597" max="14597" width="6.6640625" style="539" customWidth="1"/>
    <col min="14598" max="14599" width="7.6640625" style="539" customWidth="1"/>
    <col min="14600" max="14600" width="11.33203125" style="539" customWidth="1"/>
    <col min="14601" max="14601" width="11.109375" style="539" customWidth="1"/>
    <col min="14602" max="14602" width="14.44140625" style="539" customWidth="1"/>
    <col min="14603" max="14603" width="12.6640625" style="539" customWidth="1"/>
    <col min="14604" max="14848" width="11.44140625" style="539"/>
    <col min="14849" max="14849" width="16.109375" style="539" customWidth="1"/>
    <col min="14850" max="14850" width="41.77734375" style="539" customWidth="1"/>
    <col min="14851" max="14851" width="8.109375" style="539" customWidth="1"/>
    <col min="14852" max="14852" width="8.77734375" style="539" bestFit="1" customWidth="1"/>
    <col min="14853" max="14853" width="6.6640625" style="539" customWidth="1"/>
    <col min="14854" max="14855" width="7.6640625" style="539" customWidth="1"/>
    <col min="14856" max="14856" width="11.33203125" style="539" customWidth="1"/>
    <col min="14857" max="14857" width="11.109375" style="539" customWidth="1"/>
    <col min="14858" max="14858" width="14.44140625" style="539" customWidth="1"/>
    <col min="14859" max="14859" width="12.6640625" style="539" customWidth="1"/>
    <col min="14860" max="15104" width="11.44140625" style="539"/>
    <col min="15105" max="15105" width="16.109375" style="539" customWidth="1"/>
    <col min="15106" max="15106" width="41.77734375" style="539" customWidth="1"/>
    <col min="15107" max="15107" width="8.109375" style="539" customWidth="1"/>
    <col min="15108" max="15108" width="8.77734375" style="539" bestFit="1" customWidth="1"/>
    <col min="15109" max="15109" width="6.6640625" style="539" customWidth="1"/>
    <col min="15110" max="15111" width="7.6640625" style="539" customWidth="1"/>
    <col min="15112" max="15112" width="11.33203125" style="539" customWidth="1"/>
    <col min="15113" max="15113" width="11.109375" style="539" customWidth="1"/>
    <col min="15114" max="15114" width="14.44140625" style="539" customWidth="1"/>
    <col min="15115" max="15115" width="12.6640625" style="539" customWidth="1"/>
    <col min="15116" max="15360" width="11.44140625" style="539"/>
    <col min="15361" max="15361" width="16.109375" style="539" customWidth="1"/>
    <col min="15362" max="15362" width="41.77734375" style="539" customWidth="1"/>
    <col min="15363" max="15363" width="8.109375" style="539" customWidth="1"/>
    <col min="15364" max="15364" width="8.77734375" style="539" bestFit="1" customWidth="1"/>
    <col min="15365" max="15365" width="6.6640625" style="539" customWidth="1"/>
    <col min="15366" max="15367" width="7.6640625" style="539" customWidth="1"/>
    <col min="15368" max="15368" width="11.33203125" style="539" customWidth="1"/>
    <col min="15369" max="15369" width="11.109375" style="539" customWidth="1"/>
    <col min="15370" max="15370" width="14.44140625" style="539" customWidth="1"/>
    <col min="15371" max="15371" width="12.6640625" style="539" customWidth="1"/>
    <col min="15372" max="15616" width="11.44140625" style="539"/>
    <col min="15617" max="15617" width="16.109375" style="539" customWidth="1"/>
    <col min="15618" max="15618" width="41.77734375" style="539" customWidth="1"/>
    <col min="15619" max="15619" width="8.109375" style="539" customWidth="1"/>
    <col min="15620" max="15620" width="8.77734375" style="539" bestFit="1" customWidth="1"/>
    <col min="15621" max="15621" width="6.6640625" style="539" customWidth="1"/>
    <col min="15622" max="15623" width="7.6640625" style="539" customWidth="1"/>
    <col min="15624" max="15624" width="11.33203125" style="539" customWidth="1"/>
    <col min="15625" max="15625" width="11.109375" style="539" customWidth="1"/>
    <col min="15626" max="15626" width="14.44140625" style="539" customWidth="1"/>
    <col min="15627" max="15627" width="12.6640625" style="539" customWidth="1"/>
    <col min="15628" max="15872" width="11.44140625" style="539"/>
    <col min="15873" max="15873" width="16.109375" style="539" customWidth="1"/>
    <col min="15874" max="15874" width="41.77734375" style="539" customWidth="1"/>
    <col min="15875" max="15875" width="8.109375" style="539" customWidth="1"/>
    <col min="15876" max="15876" width="8.77734375" style="539" bestFit="1" customWidth="1"/>
    <col min="15877" max="15877" width="6.6640625" style="539" customWidth="1"/>
    <col min="15878" max="15879" width="7.6640625" style="539" customWidth="1"/>
    <col min="15880" max="15880" width="11.33203125" style="539" customWidth="1"/>
    <col min="15881" max="15881" width="11.109375" style="539" customWidth="1"/>
    <col min="15882" max="15882" width="14.44140625" style="539" customWidth="1"/>
    <col min="15883" max="15883" width="12.6640625" style="539" customWidth="1"/>
    <col min="15884" max="16128" width="11.44140625" style="539"/>
    <col min="16129" max="16129" width="16.109375" style="539" customWidth="1"/>
    <col min="16130" max="16130" width="41.77734375" style="539" customWidth="1"/>
    <col min="16131" max="16131" width="8.109375" style="539" customWidth="1"/>
    <col min="16132" max="16132" width="8.77734375" style="539" bestFit="1" customWidth="1"/>
    <col min="16133" max="16133" width="6.6640625" style="539" customWidth="1"/>
    <col min="16134" max="16135" width="7.6640625" style="539" customWidth="1"/>
    <col min="16136" max="16136" width="11.33203125" style="539" customWidth="1"/>
    <col min="16137" max="16137" width="11.109375" style="539" customWidth="1"/>
    <col min="16138" max="16138" width="14.44140625" style="539" customWidth="1"/>
    <col min="16139" max="16139" width="12.6640625" style="539" customWidth="1"/>
    <col min="16140" max="16384" width="11.44140625" style="539"/>
  </cols>
  <sheetData>
    <row r="1" spans="1:19" s="538" customFormat="1" ht="8.25" customHeight="1" thickBot="1">
      <c r="A1" s="536"/>
      <c r="B1" s="536"/>
      <c r="C1" s="536"/>
      <c r="D1" s="536"/>
      <c r="E1" s="537"/>
      <c r="F1" s="537"/>
      <c r="G1" s="537"/>
      <c r="H1" s="537"/>
      <c r="I1" s="537"/>
      <c r="J1" s="537"/>
      <c r="K1" s="537"/>
    </row>
    <row r="2" spans="1:19" ht="33.75" customHeight="1" thickBot="1">
      <c r="A2" s="1518" t="s">
        <v>869</v>
      </c>
      <c r="B2" s="1519"/>
      <c r="C2" s="1519"/>
      <c r="D2" s="1519"/>
      <c r="E2" s="1519"/>
      <c r="F2" s="1519"/>
      <c r="G2" s="1519"/>
      <c r="H2" s="1519"/>
      <c r="I2" s="1519"/>
      <c r="J2" s="1519"/>
      <c r="K2" s="1520"/>
    </row>
    <row r="3" spans="1:19" s="538" customFormat="1" ht="8.25" customHeight="1" thickBot="1">
      <c r="A3" s="536"/>
      <c r="B3" s="536"/>
      <c r="C3" s="536"/>
      <c r="D3" s="536"/>
      <c r="E3" s="537"/>
      <c r="F3" s="537"/>
      <c r="G3" s="537"/>
      <c r="H3" s="537"/>
      <c r="I3" s="537"/>
      <c r="J3" s="537"/>
      <c r="K3" s="537"/>
    </row>
    <row r="4" spans="1:19" s="540" customFormat="1" ht="111.75" customHeight="1" thickBot="1">
      <c r="A4" s="1521" t="s">
        <v>870</v>
      </c>
      <c r="B4" s="1522"/>
      <c r="C4" s="1523" t="str">
        <f>+'Presupuesto INDERHUILA'!A7</f>
        <v>CONSTRUCCION, ADECUACION Y MEJORAMIENTO DEL POLIDEPORTIVO EN LA VEREDA EL CARMEN 
AREA RURAL DEL MUNICIPIO DE OPORAPA HUILA</v>
      </c>
      <c r="D4" s="1524"/>
      <c r="E4" s="1524"/>
      <c r="F4" s="1524"/>
      <c r="G4" s="1524"/>
      <c r="H4" s="1524"/>
      <c r="I4" s="1524"/>
      <c r="J4" s="1524"/>
      <c r="K4" s="1525"/>
      <c r="P4" s="540">
        <f>5.2*6</f>
        <v>31.200000000000003</v>
      </c>
      <c r="Q4" s="540">
        <f>+P4+P5</f>
        <v>32.700000000000003</v>
      </c>
    </row>
    <row r="5" spans="1:19" s="540" customFormat="1" ht="22.5" customHeight="1" thickBot="1">
      <c r="A5" s="541" t="s">
        <v>871</v>
      </c>
      <c r="B5" s="542" t="s">
        <v>685</v>
      </c>
      <c r="C5" s="1526" t="s">
        <v>872</v>
      </c>
      <c r="D5" s="1526"/>
      <c r="E5" s="1526"/>
      <c r="F5" s="1527" t="s">
        <v>873</v>
      </c>
      <c r="G5" s="1528"/>
      <c r="H5" s="1528"/>
      <c r="I5" s="1528"/>
      <c r="J5" s="1528"/>
      <c r="K5" s="1529"/>
      <c r="P5" s="540">
        <v>1.5</v>
      </c>
    </row>
    <row r="6" spans="1:19" ht="5.25" customHeight="1" thickBot="1">
      <c r="A6" s="1516"/>
      <c r="B6" s="1517"/>
      <c r="C6" s="1517"/>
      <c r="D6" s="1517"/>
      <c r="E6" s="1517"/>
      <c r="F6" s="1517"/>
      <c r="G6" s="1517"/>
      <c r="H6" s="1517"/>
      <c r="I6" s="1517"/>
      <c r="J6" s="1517"/>
      <c r="K6" s="1517"/>
      <c r="P6" s="539">
        <f>+P5+P4</f>
        <v>32.700000000000003</v>
      </c>
    </row>
    <row r="7" spans="1:19" ht="32.25" customHeight="1" thickTop="1" thickBot="1">
      <c r="A7" s="1497" t="s">
        <v>874</v>
      </c>
      <c r="B7" s="1498"/>
      <c r="C7" s="1498"/>
      <c r="D7" s="1498"/>
      <c r="E7" s="1498"/>
      <c r="F7" s="1498"/>
      <c r="G7" s="1498"/>
      <c r="H7" s="1498"/>
      <c r="I7" s="1498"/>
      <c r="J7" s="1498"/>
      <c r="K7" s="1499"/>
      <c r="P7" s="539">
        <f>2*2</f>
        <v>4</v>
      </c>
      <c r="R7" s="539">
        <f>2.75*12</f>
        <v>33</v>
      </c>
    </row>
    <row r="8" spans="1:19" ht="5.25" customHeight="1" thickTop="1" thickBot="1">
      <c r="A8" s="1500"/>
      <c r="B8" s="1500"/>
      <c r="C8" s="1500"/>
      <c r="D8" s="1500"/>
      <c r="E8" s="1500"/>
      <c r="F8" s="1500"/>
      <c r="G8" s="1500"/>
      <c r="H8" s="1500"/>
      <c r="I8" s="1500"/>
      <c r="J8" s="1500"/>
      <c r="K8" s="1500"/>
      <c r="P8" s="539">
        <v>17.149999999999999</v>
      </c>
    </row>
    <row r="9" spans="1:19" s="547" customFormat="1" ht="12">
      <c r="A9" s="543"/>
      <c r="B9" s="544" t="s">
        <v>875</v>
      </c>
      <c r="C9" s="545"/>
      <c r="D9" s="1501" t="s">
        <v>876</v>
      </c>
      <c r="E9" s="1501"/>
      <c r="F9" s="1501"/>
      <c r="G9" s="546"/>
      <c r="H9" s="1502" t="s">
        <v>877</v>
      </c>
      <c r="I9" s="1505" t="s">
        <v>878</v>
      </c>
      <c r="J9" s="1507" t="s">
        <v>597</v>
      </c>
      <c r="K9" s="1509" t="s">
        <v>879</v>
      </c>
      <c r="R9" s="547">
        <f>2.45*7</f>
        <v>17.150000000000002</v>
      </c>
      <c r="S9" s="547">
        <f>+R9+R7</f>
        <v>50.150000000000006</v>
      </c>
    </row>
    <row r="10" spans="1:19" s="547" customFormat="1" ht="12">
      <c r="A10" s="1511" t="s">
        <v>823</v>
      </c>
      <c r="B10" s="1513" t="s">
        <v>748</v>
      </c>
      <c r="C10" s="1514" t="s">
        <v>244</v>
      </c>
      <c r="D10" s="548" t="s">
        <v>880</v>
      </c>
      <c r="E10" s="548" t="s">
        <v>829</v>
      </c>
      <c r="F10" s="548" t="s">
        <v>881</v>
      </c>
      <c r="G10" s="548" t="s">
        <v>882</v>
      </c>
      <c r="H10" s="1503"/>
      <c r="I10" s="1506"/>
      <c r="J10" s="1508"/>
      <c r="K10" s="1510"/>
      <c r="P10" s="547">
        <f>+P8+P7</f>
        <v>21.15</v>
      </c>
    </row>
    <row r="11" spans="1:19" s="547" customFormat="1" ht="12">
      <c r="A11" s="1512"/>
      <c r="B11" s="1513"/>
      <c r="C11" s="1515"/>
      <c r="D11" s="549" t="s">
        <v>883</v>
      </c>
      <c r="E11" s="549" t="s">
        <v>883</v>
      </c>
      <c r="F11" s="549" t="s">
        <v>883</v>
      </c>
      <c r="G11" s="549" t="s">
        <v>456</v>
      </c>
      <c r="H11" s="1504"/>
      <c r="I11" s="549" t="s">
        <v>884</v>
      </c>
      <c r="J11" s="549"/>
      <c r="K11" s="550" t="s">
        <v>619</v>
      </c>
    </row>
    <row r="12" spans="1:19" s="547" customFormat="1" ht="12" hidden="1">
      <c r="A12" s="551"/>
      <c r="B12" s="552"/>
      <c r="C12" s="553"/>
      <c r="D12" s="554"/>
      <c r="E12" s="554"/>
      <c r="F12" s="554"/>
      <c r="G12" s="554"/>
      <c r="H12" s="555"/>
      <c r="I12" s="554"/>
      <c r="J12" s="554"/>
      <c r="K12" s="556"/>
    </row>
    <row r="13" spans="1:19" s="547" customFormat="1" ht="6" customHeight="1">
      <c r="A13" s="557"/>
      <c r="B13" s="558"/>
      <c r="C13" s="559"/>
      <c r="D13" s="560"/>
      <c r="E13" s="560"/>
      <c r="F13" s="560"/>
      <c r="G13" s="560"/>
      <c r="H13" s="559"/>
      <c r="I13" s="560"/>
      <c r="J13" s="560"/>
      <c r="K13" s="561"/>
      <c r="M13" s="547">
        <f>19.33*1.2</f>
        <v>23.195999999999998</v>
      </c>
    </row>
    <row r="14" spans="1:19" s="562" customFormat="1" ht="13.8">
      <c r="A14" s="1493" t="s">
        <v>885</v>
      </c>
      <c r="B14" s="1494"/>
      <c r="C14" s="1494"/>
      <c r="D14" s="1494"/>
      <c r="E14" s="1494"/>
      <c r="F14" s="1494"/>
      <c r="G14" s="1494"/>
      <c r="H14" s="1494"/>
      <c r="I14" s="1494"/>
      <c r="J14" s="1494"/>
      <c r="K14" s="1495"/>
    </row>
    <row r="15" spans="1:19" s="571" customFormat="1">
      <c r="A15" s="563" t="s">
        <v>886</v>
      </c>
      <c r="B15" s="564" t="s">
        <v>887</v>
      </c>
      <c r="C15" s="565"/>
      <c r="D15" s="566"/>
      <c r="E15" s="567"/>
      <c r="F15" s="567"/>
      <c r="G15" s="567"/>
      <c r="H15" s="567"/>
      <c r="I15" s="568"/>
      <c r="J15" s="569">
        <f>+J16</f>
        <v>544.04999999999995</v>
      </c>
      <c r="K15" s="570"/>
    </row>
    <row r="16" spans="1:19" s="571" customFormat="1">
      <c r="A16" s="572" t="s">
        <v>888</v>
      </c>
      <c r="B16" s="573" t="s">
        <v>889</v>
      </c>
      <c r="C16" s="574" t="s">
        <v>890</v>
      </c>
      <c r="D16" s="575">
        <v>27</v>
      </c>
      <c r="E16" s="575">
        <v>20.149999999999999</v>
      </c>
      <c r="F16" s="575"/>
      <c r="G16" s="576"/>
      <c r="H16" s="577"/>
      <c r="I16" s="577"/>
      <c r="J16" s="578">
        <f>+E16*D16</f>
        <v>544.04999999999995</v>
      </c>
      <c r="K16" s="579"/>
      <c r="L16" s="571">
        <f>19*1.2</f>
        <v>22.8</v>
      </c>
      <c r="N16" s="571">
        <f>3.6*12</f>
        <v>43.2</v>
      </c>
    </row>
    <row r="17" spans="1:18" s="571" customFormat="1" ht="26.4">
      <c r="A17" s="580" t="s">
        <v>891</v>
      </c>
      <c r="B17" s="581" t="s">
        <v>892</v>
      </c>
      <c r="C17" s="582"/>
      <c r="D17" s="583"/>
      <c r="E17" s="584"/>
      <c r="F17" s="584"/>
      <c r="G17" s="584"/>
      <c r="H17" s="584"/>
      <c r="I17" s="585"/>
      <c r="J17" s="586">
        <f>SUM(J18:J25)</f>
        <v>134.011</v>
      </c>
      <c r="K17" s="587"/>
      <c r="O17" s="571">
        <v>18.260000000000002</v>
      </c>
      <c r="R17" s="571">
        <f>3.8*14</f>
        <v>53.199999999999996</v>
      </c>
    </row>
    <row r="18" spans="1:18" s="571" customFormat="1">
      <c r="A18" s="572" t="s">
        <v>339</v>
      </c>
      <c r="B18" s="573" t="s">
        <v>893</v>
      </c>
      <c r="C18" s="574" t="s">
        <v>377</v>
      </c>
      <c r="D18" s="575">
        <v>2.5</v>
      </c>
      <c r="E18" s="575">
        <v>2.5</v>
      </c>
      <c r="F18" s="575">
        <v>1.4</v>
      </c>
      <c r="G18" s="576">
        <v>4</v>
      </c>
      <c r="H18" s="577"/>
      <c r="I18" s="577"/>
      <c r="J18" s="578">
        <f>+G18*F18*E18*D18</f>
        <v>35</v>
      </c>
      <c r="K18" s="579"/>
    </row>
    <row r="19" spans="1:18" s="571" customFormat="1">
      <c r="A19" s="572" t="s">
        <v>343</v>
      </c>
      <c r="B19" s="573" t="s">
        <v>893</v>
      </c>
      <c r="C19" s="574" t="s">
        <v>377</v>
      </c>
      <c r="D19" s="575">
        <v>2.4</v>
      </c>
      <c r="E19" s="575">
        <v>2.4</v>
      </c>
      <c r="F19" s="575">
        <v>1.4</v>
      </c>
      <c r="G19" s="576">
        <v>4</v>
      </c>
      <c r="H19" s="577"/>
      <c r="I19" s="577"/>
      <c r="J19" s="578">
        <f t="shared" ref="J19:J20" si="0">+G19*F19*E19*D19</f>
        <v>32.256</v>
      </c>
      <c r="K19" s="579"/>
    </row>
    <row r="20" spans="1:18" s="571" customFormat="1">
      <c r="A20" s="572" t="s">
        <v>345</v>
      </c>
      <c r="B20" s="573" t="s">
        <v>893</v>
      </c>
      <c r="C20" s="574" t="s">
        <v>377</v>
      </c>
      <c r="D20" s="575">
        <v>2.2999999999999998</v>
      </c>
      <c r="E20" s="575">
        <v>2.2999999999999998</v>
      </c>
      <c r="F20" s="575">
        <v>1.4</v>
      </c>
      <c r="G20" s="576">
        <v>4</v>
      </c>
      <c r="H20" s="577"/>
      <c r="I20" s="577"/>
      <c r="J20" s="578">
        <f t="shared" si="0"/>
        <v>29.623999999999995</v>
      </c>
      <c r="K20" s="579"/>
    </row>
    <row r="21" spans="1:18" s="571" customFormat="1">
      <c r="A21" s="572" t="s">
        <v>348</v>
      </c>
      <c r="B21" s="573" t="s">
        <v>894</v>
      </c>
      <c r="C21" s="574" t="s">
        <v>377</v>
      </c>
      <c r="D21" s="575">
        <f>+M27</f>
        <v>38.4</v>
      </c>
      <c r="E21" s="575">
        <v>0.5</v>
      </c>
      <c r="F21" s="575">
        <v>0.5</v>
      </c>
      <c r="G21" s="576"/>
      <c r="H21" s="577"/>
      <c r="I21" s="577"/>
      <c r="J21" s="578">
        <f>+F21*E21*D21</f>
        <v>9.6</v>
      </c>
      <c r="K21" s="579"/>
      <c r="M21" s="588">
        <v>4.9000000000000004</v>
      </c>
      <c r="O21" s="571" t="e">
        <f>+#REF!+O17</f>
        <v>#REF!</v>
      </c>
      <c r="P21" s="571" t="e">
        <f>+O21*#REF!</f>
        <v>#REF!</v>
      </c>
      <c r="Q21" s="571">
        <f>1.5*5</f>
        <v>7.5</v>
      </c>
      <c r="R21" s="571">
        <f>0.75*2</f>
        <v>1.5</v>
      </c>
    </row>
    <row r="22" spans="1:18" s="571" customFormat="1">
      <c r="A22" s="572" t="s">
        <v>350</v>
      </c>
      <c r="B22" s="573" t="s">
        <v>895</v>
      </c>
      <c r="C22" s="574" t="str">
        <f>+C18</f>
        <v>m3</v>
      </c>
      <c r="D22" s="575">
        <v>54.1</v>
      </c>
      <c r="E22" s="575">
        <v>0.5</v>
      </c>
      <c r="F22" s="575">
        <v>0.5</v>
      </c>
      <c r="G22" s="576"/>
      <c r="H22" s="577"/>
      <c r="I22" s="577"/>
      <c r="J22" s="578">
        <f>+D22*E22*F22</f>
        <v>13.525</v>
      </c>
      <c r="K22" s="579"/>
      <c r="O22" s="571">
        <f>2.3*21</f>
        <v>48.3</v>
      </c>
      <c r="P22" s="571" t="e">
        <f>+#REF!-O22</f>
        <v>#REF!</v>
      </c>
      <c r="Q22" s="571" t="s">
        <v>896</v>
      </c>
    </row>
    <row r="23" spans="1:18" s="571" customFormat="1">
      <c r="A23" s="572" t="s">
        <v>352</v>
      </c>
      <c r="B23" s="573" t="s">
        <v>897</v>
      </c>
      <c r="C23" s="574" t="s">
        <v>377</v>
      </c>
      <c r="D23" s="575">
        <v>1</v>
      </c>
      <c r="E23" s="575">
        <v>1</v>
      </c>
      <c r="F23" s="575">
        <v>0.7</v>
      </c>
      <c r="G23" s="576">
        <v>2</v>
      </c>
      <c r="H23" s="577"/>
      <c r="I23" s="577"/>
      <c r="J23" s="578">
        <f>+D23*E23*F23*G23</f>
        <v>1.4</v>
      </c>
      <c r="K23" s="579"/>
    </row>
    <row r="24" spans="1:18" s="571" customFormat="1">
      <c r="A24" s="572" t="s">
        <v>353</v>
      </c>
      <c r="B24" s="573" t="s">
        <v>898</v>
      </c>
      <c r="C24" s="574" t="s">
        <v>377</v>
      </c>
      <c r="D24" s="575">
        <f>16.7+20</f>
        <v>36.700000000000003</v>
      </c>
      <c r="E24" s="575">
        <v>0.4</v>
      </c>
      <c r="F24" s="575">
        <v>0.6</v>
      </c>
      <c r="G24" s="576"/>
      <c r="H24" s="577"/>
      <c r="I24" s="577"/>
      <c r="J24" s="578">
        <f>+D24*E24*F24</f>
        <v>8.8079999999999998</v>
      </c>
      <c r="K24" s="579"/>
    </row>
    <row r="25" spans="1:18" s="571" customFormat="1">
      <c r="A25" s="572" t="s">
        <v>355</v>
      </c>
      <c r="B25" s="573" t="s">
        <v>899</v>
      </c>
      <c r="C25" s="574" t="str">
        <f>+C24</f>
        <v>m3</v>
      </c>
      <c r="D25" s="575">
        <v>42.2</v>
      </c>
      <c r="E25" s="575">
        <v>0.3</v>
      </c>
      <c r="F25" s="575">
        <v>0.3</v>
      </c>
      <c r="G25" s="576"/>
      <c r="H25" s="577"/>
      <c r="I25" s="577"/>
      <c r="J25" s="578">
        <f>+D25*E25*F25</f>
        <v>3.798</v>
      </c>
      <c r="K25" s="579"/>
      <c r="M25" s="571">
        <f>3.8*8</f>
        <v>30.4</v>
      </c>
    </row>
    <row r="26" spans="1:18" s="571" customFormat="1" ht="26.4">
      <c r="A26" s="580" t="s">
        <v>900</v>
      </c>
      <c r="B26" s="581" t="s">
        <v>901</v>
      </c>
      <c r="C26" s="582"/>
      <c r="D26" s="583"/>
      <c r="E26" s="584"/>
      <c r="F26" s="584"/>
      <c r="G26" s="584"/>
      <c r="H26" s="584"/>
      <c r="I26" s="585"/>
      <c r="J26" s="586">
        <f>SUM(J27)</f>
        <v>5</v>
      </c>
      <c r="K26" s="587"/>
      <c r="M26" s="571">
        <f>4*2</f>
        <v>8</v>
      </c>
    </row>
    <row r="27" spans="1:18" s="571" customFormat="1" ht="26.4">
      <c r="A27" s="572" t="s">
        <v>902</v>
      </c>
      <c r="B27" s="573" t="str">
        <f>+B26</f>
        <v>Excavación mecanica  para explanación a todo factor</v>
      </c>
      <c r="C27" s="574" t="s">
        <v>377</v>
      </c>
      <c r="D27" s="575">
        <v>5</v>
      </c>
      <c r="E27" s="575">
        <v>0.2</v>
      </c>
      <c r="F27" s="575">
        <v>5</v>
      </c>
      <c r="G27" s="576"/>
      <c r="H27" s="577"/>
      <c r="I27" s="577"/>
      <c r="J27" s="578">
        <f>+F27*E27*D27</f>
        <v>5</v>
      </c>
      <c r="K27" s="579"/>
      <c r="M27" s="571">
        <f>+M26+M25+M24</f>
        <v>38.4</v>
      </c>
      <c r="N27" s="571">
        <f>+M27*2</f>
        <v>76.8</v>
      </c>
    </row>
    <row r="28" spans="1:18" s="571" customFormat="1">
      <c r="A28" s="563" t="s">
        <v>903</v>
      </c>
      <c r="B28" s="564" t="s">
        <v>904</v>
      </c>
      <c r="C28" s="565"/>
      <c r="D28" s="566"/>
      <c r="E28" s="567"/>
      <c r="F28" s="567"/>
      <c r="G28" s="567"/>
      <c r="H28" s="567"/>
      <c r="I28" s="568"/>
      <c r="J28" s="569">
        <f>SUM(J29:J39)</f>
        <v>107.15594999999999</v>
      </c>
      <c r="K28" s="570"/>
      <c r="P28" s="571">
        <f>36.2-5</f>
        <v>31.200000000000003</v>
      </c>
      <c r="Q28" s="571">
        <f>1.2*14</f>
        <v>16.8</v>
      </c>
    </row>
    <row r="29" spans="1:18" s="571" customFormat="1" hidden="1">
      <c r="A29" s="572" t="s">
        <v>905</v>
      </c>
      <c r="B29" s="573"/>
      <c r="C29" s="574"/>
      <c r="D29" s="589"/>
      <c r="E29" s="589"/>
      <c r="F29" s="589"/>
      <c r="G29" s="590"/>
      <c r="H29" s="590"/>
      <c r="I29" s="591"/>
      <c r="J29" s="578">
        <f>+F29*E29*D29</f>
        <v>0</v>
      </c>
      <c r="K29" s="592"/>
    </row>
    <row r="30" spans="1:18" s="571" customFormat="1">
      <c r="A30" s="572" t="s">
        <v>906</v>
      </c>
      <c r="B30" s="573" t="s">
        <v>907</v>
      </c>
      <c r="C30" s="574" t="s">
        <v>377</v>
      </c>
      <c r="D30" s="575">
        <v>2.5</v>
      </c>
      <c r="E30" s="575">
        <v>2.5</v>
      </c>
      <c r="F30" s="589">
        <v>0.65</v>
      </c>
      <c r="G30" s="589">
        <f>+G18</f>
        <v>4</v>
      </c>
      <c r="H30" s="590"/>
      <c r="I30" s="591"/>
      <c r="J30" s="578">
        <f>+F30*E30*D30*G30</f>
        <v>16.25</v>
      </c>
      <c r="K30" s="592"/>
    </row>
    <row r="31" spans="1:18" s="571" customFormat="1">
      <c r="A31" s="572" t="s">
        <v>908</v>
      </c>
      <c r="B31" s="573" t="s">
        <v>907</v>
      </c>
      <c r="C31" s="574" t="s">
        <v>377</v>
      </c>
      <c r="D31" s="575">
        <v>2.4</v>
      </c>
      <c r="E31" s="575">
        <v>2.4</v>
      </c>
      <c r="F31" s="589">
        <v>0.65</v>
      </c>
      <c r="G31" s="589">
        <v>4</v>
      </c>
      <c r="H31" s="590"/>
      <c r="I31" s="591"/>
      <c r="J31" s="578">
        <f t="shared" ref="J31:J32" si="1">+F31*E31*D31*G31</f>
        <v>14.975999999999999</v>
      </c>
      <c r="K31" s="592"/>
    </row>
    <row r="32" spans="1:18" s="571" customFormat="1">
      <c r="A32" s="572" t="s">
        <v>1046</v>
      </c>
      <c r="B32" s="573" t="s">
        <v>907</v>
      </c>
      <c r="C32" s="574" t="s">
        <v>377</v>
      </c>
      <c r="D32" s="575">
        <v>2.2999999999999998</v>
      </c>
      <c r="E32" s="575">
        <v>2.2999999999999998</v>
      </c>
      <c r="F32" s="589">
        <v>0.65</v>
      </c>
      <c r="G32" s="589">
        <v>4</v>
      </c>
      <c r="H32" s="590"/>
      <c r="I32" s="591"/>
      <c r="J32" s="578">
        <f t="shared" si="1"/>
        <v>13.753999999999998</v>
      </c>
      <c r="K32" s="592"/>
    </row>
    <row r="33" spans="1:19" s="571" customFormat="1">
      <c r="A33" s="572" t="s">
        <v>910</v>
      </c>
      <c r="B33" s="573" t="s">
        <v>909</v>
      </c>
      <c r="C33" s="574" t="str">
        <f>+C30</f>
        <v>m3</v>
      </c>
      <c r="D33" s="589">
        <f>+D21</f>
        <v>38.4</v>
      </c>
      <c r="E33" s="589">
        <v>0.05</v>
      </c>
      <c r="F33" s="589">
        <v>0.05</v>
      </c>
      <c r="G33" s="589"/>
      <c r="H33" s="590"/>
      <c r="I33" s="591"/>
      <c r="J33" s="578">
        <f>+F33*E33*D33</f>
        <v>9.6000000000000016E-2</v>
      </c>
      <c r="K33" s="592"/>
    </row>
    <row r="34" spans="1:19" s="571" customFormat="1">
      <c r="A34" s="572" t="s">
        <v>912</v>
      </c>
      <c r="B34" s="573" t="s">
        <v>911</v>
      </c>
      <c r="C34" s="574" t="s">
        <v>377</v>
      </c>
      <c r="D34" s="575">
        <v>54.1</v>
      </c>
      <c r="E34" s="575">
        <v>0.5</v>
      </c>
      <c r="F34" s="575">
        <v>0.1</v>
      </c>
      <c r="G34" s="576"/>
      <c r="H34" s="577"/>
      <c r="I34" s="577"/>
      <c r="J34" s="578">
        <f>+D34*E34*F34</f>
        <v>2.7050000000000001</v>
      </c>
      <c r="K34" s="579"/>
      <c r="Q34" s="571">
        <f>0.0256*6</f>
        <v>0.15360000000000001</v>
      </c>
    </row>
    <row r="35" spans="1:19" s="571" customFormat="1">
      <c r="A35" s="572" t="s">
        <v>914</v>
      </c>
      <c r="B35" s="573" t="s">
        <v>913</v>
      </c>
      <c r="C35" s="574" t="s">
        <v>377</v>
      </c>
      <c r="D35" s="575">
        <v>1</v>
      </c>
      <c r="E35" s="575">
        <v>1</v>
      </c>
      <c r="F35" s="575">
        <v>0.2</v>
      </c>
      <c r="G35" s="576">
        <v>2</v>
      </c>
      <c r="H35" s="577"/>
      <c r="I35" s="577"/>
      <c r="J35" s="578">
        <f>+D35*E35*F35*G35</f>
        <v>0.4</v>
      </c>
      <c r="K35" s="593"/>
    </row>
    <row r="36" spans="1:19" s="571" customFormat="1">
      <c r="A36" s="572" t="s">
        <v>1047</v>
      </c>
      <c r="B36" s="573" t="s">
        <v>915</v>
      </c>
      <c r="C36" s="574" t="s">
        <v>377</v>
      </c>
      <c r="D36" s="575">
        <f>+D24</f>
        <v>36.700000000000003</v>
      </c>
      <c r="E36" s="575">
        <v>0.4</v>
      </c>
      <c r="F36" s="575">
        <v>0.44</v>
      </c>
      <c r="G36" s="576"/>
      <c r="H36" s="577"/>
      <c r="I36" s="577"/>
      <c r="J36" s="578">
        <f>+D36*E36*F36</f>
        <v>6.4592000000000009</v>
      </c>
      <c r="K36" s="593"/>
    </row>
    <row r="37" spans="1:19" s="571" customFormat="1">
      <c r="A37" s="572" t="s">
        <v>1048</v>
      </c>
      <c r="B37" s="573" t="s">
        <v>916</v>
      </c>
      <c r="C37" s="574" t="str">
        <f>+C36</f>
        <v>m3</v>
      </c>
      <c r="D37" s="594">
        <f>27*2</f>
        <v>54</v>
      </c>
      <c r="E37" s="595">
        <v>1</v>
      </c>
      <c r="F37" s="595">
        <v>0.1</v>
      </c>
      <c r="G37" s="596"/>
      <c r="H37" s="597"/>
      <c r="I37" s="598"/>
      <c r="J37" s="578">
        <f>+D37*E37*F37</f>
        <v>5.4</v>
      </c>
      <c r="K37" s="593"/>
    </row>
    <row r="38" spans="1:19" s="571" customFormat="1">
      <c r="A38" s="572" t="s">
        <v>1049</v>
      </c>
      <c r="B38" s="573" t="s">
        <v>917</v>
      </c>
      <c r="C38" s="574" t="str">
        <f>+C37</f>
        <v>m3</v>
      </c>
      <c r="D38" s="594">
        <v>42.2</v>
      </c>
      <c r="E38" s="595">
        <f>+E25</f>
        <v>0.3</v>
      </c>
      <c r="F38" s="595">
        <v>0.1</v>
      </c>
      <c r="G38" s="596"/>
      <c r="H38" s="597"/>
      <c r="I38" s="598"/>
      <c r="J38" s="578">
        <f>+D38*E38*F38</f>
        <v>1.266</v>
      </c>
      <c r="K38" s="599"/>
    </row>
    <row r="39" spans="1:19" s="571" customFormat="1">
      <c r="A39" s="572" t="s">
        <v>1050</v>
      </c>
      <c r="B39" s="573" t="s">
        <v>918</v>
      </c>
      <c r="C39" s="574" t="str">
        <f>+C38</f>
        <v>m3</v>
      </c>
      <c r="D39" s="594">
        <v>27.05</v>
      </c>
      <c r="E39" s="595">
        <v>16.95</v>
      </c>
      <c r="F39" s="595">
        <v>0.1</v>
      </c>
      <c r="G39" s="596"/>
      <c r="H39" s="597"/>
      <c r="I39" s="598"/>
      <c r="J39" s="578">
        <f>+D39*E39*F39</f>
        <v>45.84975</v>
      </c>
      <c r="K39" s="599"/>
    </row>
    <row r="40" spans="1:19" s="571" customFormat="1" ht="26.4">
      <c r="A40" s="563" t="s">
        <v>919</v>
      </c>
      <c r="B40" s="564" t="s">
        <v>608</v>
      </c>
      <c r="C40" s="565"/>
      <c r="D40" s="566"/>
      <c r="E40" s="567"/>
      <c r="F40" s="567"/>
      <c r="G40" s="567"/>
      <c r="H40" s="567"/>
      <c r="I40" s="568"/>
      <c r="J40" s="569">
        <f>SUM(J41:J41)</f>
        <v>402.0016</v>
      </c>
      <c r="K40" s="568"/>
      <c r="O40" s="600"/>
    </row>
    <row r="41" spans="1:19" s="571" customFormat="1" ht="27.6" customHeight="1">
      <c r="A41" s="572" t="s">
        <v>920</v>
      </c>
      <c r="B41" s="573" t="s">
        <v>921</v>
      </c>
      <c r="C41" s="574" t="s">
        <v>890</v>
      </c>
      <c r="D41" s="589">
        <v>27.61</v>
      </c>
      <c r="E41" s="589">
        <v>14.56</v>
      </c>
      <c r="F41" s="589"/>
      <c r="G41" s="589"/>
      <c r="H41" s="590"/>
      <c r="I41" s="590"/>
      <c r="J41" s="578">
        <f>+D41*E41</f>
        <v>402.0016</v>
      </c>
      <c r="K41" s="593"/>
      <c r="O41" s="600"/>
    </row>
    <row r="42" spans="1:19" s="571" customFormat="1">
      <c r="A42" s="563" t="s">
        <v>922</v>
      </c>
      <c r="B42" s="564" t="s">
        <v>609</v>
      </c>
      <c r="C42" s="565"/>
      <c r="D42" s="566"/>
      <c r="E42" s="567"/>
      <c r="F42" s="567"/>
      <c r="G42" s="567"/>
      <c r="H42" s="567"/>
      <c r="I42" s="568"/>
      <c r="J42" s="569">
        <f>SUM(J43:J44)</f>
        <v>60.786000000000001</v>
      </c>
      <c r="K42" s="568"/>
      <c r="O42" s="600"/>
    </row>
    <row r="43" spans="1:19" s="571" customFormat="1">
      <c r="A43" s="572" t="s">
        <v>923</v>
      </c>
      <c r="B43" s="573" t="str">
        <f>+B42</f>
        <v>Desmonte de malla eslabonada</v>
      </c>
      <c r="C43" s="574" t="s">
        <v>890</v>
      </c>
      <c r="D43" s="589">
        <v>27.63</v>
      </c>
      <c r="E43" s="589">
        <v>2.2000000000000002</v>
      </c>
      <c r="F43" s="589"/>
      <c r="G43" s="590"/>
      <c r="H43" s="590"/>
      <c r="I43" s="590"/>
      <c r="J43" s="578">
        <f>+D43*E43</f>
        <v>60.786000000000001</v>
      </c>
      <c r="K43" s="593"/>
      <c r="O43" s="600"/>
    </row>
    <row r="44" spans="1:19" s="571" customFormat="1">
      <c r="A44" s="572"/>
      <c r="B44" s="573"/>
      <c r="C44" s="574"/>
      <c r="D44" s="601"/>
      <c r="E44" s="602"/>
      <c r="F44" s="602"/>
      <c r="G44" s="603"/>
      <c r="H44" s="603"/>
      <c r="I44" s="591"/>
      <c r="J44" s="578"/>
      <c r="K44" s="593"/>
      <c r="O44" s="600"/>
    </row>
    <row r="45" spans="1:19" s="571" customFormat="1" ht="52.8">
      <c r="A45" s="563" t="s">
        <v>924</v>
      </c>
      <c r="B45" s="564" t="s">
        <v>610</v>
      </c>
      <c r="C45" s="565"/>
      <c r="D45" s="566"/>
      <c r="E45" s="567"/>
      <c r="F45" s="567"/>
      <c r="G45" s="567"/>
      <c r="H45" s="567"/>
      <c r="I45" s="568"/>
      <c r="J45" s="569">
        <f>SUM(J46)</f>
        <v>2</v>
      </c>
      <c r="K45" s="568"/>
      <c r="O45" s="600"/>
    </row>
    <row r="46" spans="1:19" s="571" customFormat="1" ht="52.8">
      <c r="A46" s="572" t="s">
        <v>925</v>
      </c>
      <c r="B46" s="573" t="s">
        <v>610</v>
      </c>
      <c r="C46" s="574" t="s">
        <v>443</v>
      </c>
      <c r="D46" s="589"/>
      <c r="E46" s="589"/>
      <c r="F46" s="589"/>
      <c r="G46" s="590">
        <v>2</v>
      </c>
      <c r="H46" s="590"/>
      <c r="I46" s="591"/>
      <c r="J46" s="578">
        <f>+G46</f>
        <v>2</v>
      </c>
      <c r="K46" s="593"/>
      <c r="O46" s="600"/>
    </row>
    <row r="47" spans="1:19" s="571" customFormat="1" ht="13.8">
      <c r="A47" s="1493" t="s">
        <v>926</v>
      </c>
      <c r="B47" s="1494"/>
      <c r="C47" s="1494"/>
      <c r="D47" s="1494"/>
      <c r="E47" s="1494"/>
      <c r="F47" s="1494"/>
      <c r="G47" s="1494"/>
      <c r="H47" s="1494"/>
      <c r="I47" s="1494"/>
      <c r="J47" s="1494"/>
      <c r="K47" s="1495"/>
      <c r="P47" s="571">
        <v>62000</v>
      </c>
      <c r="S47" s="571">
        <v>16</v>
      </c>
    </row>
    <row r="48" spans="1:19" s="571" customFormat="1" ht="26.4">
      <c r="A48" s="563" t="s">
        <v>927</v>
      </c>
      <c r="B48" s="564" t="s">
        <v>1061</v>
      </c>
      <c r="C48" s="565"/>
      <c r="D48" s="566"/>
      <c r="E48" s="567"/>
      <c r="F48" s="567"/>
      <c r="G48" s="567"/>
      <c r="H48" s="567"/>
      <c r="I48" s="568"/>
      <c r="J48" s="569">
        <f>+J49</f>
        <v>6.1440000000000001</v>
      </c>
      <c r="K48" s="570"/>
      <c r="P48" s="571">
        <f>+P47/16</f>
        <v>3875</v>
      </c>
      <c r="S48" s="571">
        <v>26</v>
      </c>
    </row>
    <row r="49" spans="1:19" s="571" customFormat="1">
      <c r="A49" s="572" t="s">
        <v>928</v>
      </c>
      <c r="B49" s="573" t="s">
        <v>1062</v>
      </c>
      <c r="C49" s="574" t="s">
        <v>890</v>
      </c>
      <c r="D49" s="575">
        <f>+D33</f>
        <v>38.4</v>
      </c>
      <c r="E49" s="575">
        <v>0.4</v>
      </c>
      <c r="F49" s="575">
        <v>0.4</v>
      </c>
      <c r="G49" s="576"/>
      <c r="H49" s="577"/>
      <c r="I49" s="577"/>
      <c r="J49" s="578">
        <f>+D49*E49*F49</f>
        <v>6.1440000000000001</v>
      </c>
      <c r="K49" s="579"/>
      <c r="L49" s="571">
        <f>5.28+(5.15*4)+4.83</f>
        <v>30.71</v>
      </c>
      <c r="N49" s="571">
        <f>4.5*12</f>
        <v>54</v>
      </c>
      <c r="P49" s="571">
        <f>4.9*6</f>
        <v>29.400000000000002</v>
      </c>
    </row>
    <row r="50" spans="1:19" s="571" customFormat="1" ht="28.5" customHeight="1">
      <c r="A50" s="580" t="s">
        <v>929</v>
      </c>
      <c r="B50" s="581" t="s">
        <v>930</v>
      </c>
      <c r="C50" s="582"/>
      <c r="D50" s="583"/>
      <c r="E50" s="584"/>
      <c r="F50" s="584"/>
      <c r="G50" s="584"/>
      <c r="H50" s="584"/>
      <c r="I50" s="585"/>
      <c r="J50" s="586">
        <f>SUM(J51:J53)</f>
        <v>510.97749999999996</v>
      </c>
      <c r="K50" s="587"/>
      <c r="L50" s="571">
        <f>+L49*2</f>
        <v>61.42</v>
      </c>
      <c r="O50" s="571">
        <v>759.6</v>
      </c>
      <c r="R50" s="571">
        <f>+P54*14</f>
        <v>154</v>
      </c>
      <c r="S50" s="571">
        <f>9*14</f>
        <v>126</v>
      </c>
    </row>
    <row r="51" spans="1:19" s="571" customFormat="1">
      <c r="A51" s="572" t="s">
        <v>931</v>
      </c>
      <c r="B51" s="573" t="s">
        <v>932</v>
      </c>
      <c r="C51" s="574" t="s">
        <v>890</v>
      </c>
      <c r="D51" s="589">
        <v>27.05</v>
      </c>
      <c r="E51" s="589">
        <v>16.95</v>
      </c>
      <c r="F51" s="589"/>
      <c r="G51" s="589">
        <v>1</v>
      </c>
      <c r="H51" s="577"/>
      <c r="I51" s="577"/>
      <c r="J51" s="578">
        <f>+E51*D51*G51</f>
        <v>458.4975</v>
      </c>
      <c r="K51" s="579"/>
      <c r="Q51" s="571">
        <f>4.5*12</f>
        <v>54</v>
      </c>
    </row>
    <row r="52" spans="1:19" s="571" customFormat="1">
      <c r="A52" s="572" t="s">
        <v>933</v>
      </c>
      <c r="B52" s="573" t="s">
        <v>934</v>
      </c>
      <c r="C52" s="574" t="str">
        <f>+C51</f>
        <v>m2</v>
      </c>
      <c r="D52" s="589">
        <f>+D51</f>
        <v>27.05</v>
      </c>
      <c r="E52" s="589">
        <v>2</v>
      </c>
      <c r="F52" s="589"/>
      <c r="G52" s="589"/>
      <c r="H52" s="577"/>
      <c r="I52" s="577"/>
      <c r="J52" s="578">
        <f>+E52*D52</f>
        <v>54.1</v>
      </c>
      <c r="K52" s="579"/>
    </row>
    <row r="53" spans="1:19" s="571" customFormat="1">
      <c r="A53" s="572"/>
      <c r="B53" s="573" t="s">
        <v>935</v>
      </c>
      <c r="C53" s="574" t="str">
        <f>+C52</f>
        <v>m2</v>
      </c>
      <c r="D53" s="601">
        <v>0.3</v>
      </c>
      <c r="E53" s="602">
        <v>0.45</v>
      </c>
      <c r="F53" s="602"/>
      <c r="G53" s="602">
        <v>-12</v>
      </c>
      <c r="H53" s="597"/>
      <c r="I53" s="598"/>
      <c r="J53" s="578">
        <f>+E53*D53*G53</f>
        <v>-1.62</v>
      </c>
      <c r="K53" s="579"/>
    </row>
    <row r="54" spans="1:19" s="571" customFormat="1">
      <c r="A54" s="563" t="s">
        <v>936</v>
      </c>
      <c r="B54" s="564" t="s">
        <v>937</v>
      </c>
      <c r="C54" s="565"/>
      <c r="D54" s="566"/>
      <c r="E54" s="567"/>
      <c r="F54" s="567"/>
      <c r="G54" s="567"/>
      <c r="H54" s="567"/>
      <c r="I54" s="568"/>
      <c r="J54" s="569">
        <f>+J55+J56+J57</f>
        <v>27.68</v>
      </c>
      <c r="K54" s="587"/>
      <c r="O54" s="571">
        <f>1.4/0.15</f>
        <v>9.3333333333333339</v>
      </c>
      <c r="P54" s="571">
        <v>11</v>
      </c>
      <c r="Q54" s="571">
        <f>+P54*1.8</f>
        <v>19.8</v>
      </c>
      <c r="R54" s="571" t="e">
        <f>+#REF!*14</f>
        <v>#REF!</v>
      </c>
      <c r="S54" s="571" t="e">
        <f>+R54*1</f>
        <v>#REF!</v>
      </c>
    </row>
    <row r="55" spans="1:19" s="571" customFormat="1">
      <c r="A55" s="572" t="s">
        <v>938</v>
      </c>
      <c r="B55" s="573" t="s">
        <v>937</v>
      </c>
      <c r="C55" s="574" t="s">
        <v>377</v>
      </c>
      <c r="D55" s="575">
        <v>2.5</v>
      </c>
      <c r="E55" s="575">
        <v>2.5</v>
      </c>
      <c r="F55" s="575">
        <v>0.4</v>
      </c>
      <c r="G55" s="576">
        <v>4</v>
      </c>
      <c r="H55" s="577"/>
      <c r="I55" s="577"/>
      <c r="J55" s="578">
        <f>+F55*E55*D55*G55</f>
        <v>10</v>
      </c>
      <c r="K55" s="579"/>
    </row>
    <row r="56" spans="1:19" s="571" customFormat="1">
      <c r="A56" s="572" t="s">
        <v>1044</v>
      </c>
      <c r="B56" s="573" t="s">
        <v>937</v>
      </c>
      <c r="C56" s="574" t="s">
        <v>377</v>
      </c>
      <c r="D56" s="575">
        <v>2.4</v>
      </c>
      <c r="E56" s="575">
        <v>2.4</v>
      </c>
      <c r="F56" s="575">
        <v>0.4</v>
      </c>
      <c r="G56" s="576">
        <v>4</v>
      </c>
      <c r="H56" s="597"/>
      <c r="I56" s="598"/>
      <c r="J56" s="578">
        <f t="shared" ref="J56:J57" si="2">+F56*E56*D56*G56</f>
        <v>9.2159999999999993</v>
      </c>
      <c r="K56" s="579"/>
    </row>
    <row r="57" spans="1:19" s="571" customFormat="1">
      <c r="A57" s="572" t="s">
        <v>1045</v>
      </c>
      <c r="B57" s="573" t="s">
        <v>937</v>
      </c>
      <c r="C57" s="574" t="s">
        <v>377</v>
      </c>
      <c r="D57" s="575">
        <v>2.2999999999999998</v>
      </c>
      <c r="E57" s="575">
        <v>2.2999999999999998</v>
      </c>
      <c r="F57" s="575">
        <v>0.4</v>
      </c>
      <c r="G57" s="576">
        <v>4</v>
      </c>
      <c r="H57" s="597"/>
      <c r="I57" s="598"/>
      <c r="J57" s="578">
        <f t="shared" si="2"/>
        <v>8.4639999999999986</v>
      </c>
      <c r="K57" s="579"/>
    </row>
    <row r="58" spans="1:19" s="571" customFormat="1" ht="26.4">
      <c r="A58" s="563" t="s">
        <v>939</v>
      </c>
      <c r="B58" s="564" t="s">
        <v>1051</v>
      </c>
      <c r="C58" s="565"/>
      <c r="D58" s="566"/>
      <c r="E58" s="567"/>
      <c r="F58" s="567"/>
      <c r="G58" s="567"/>
      <c r="H58" s="567"/>
      <c r="I58" s="568"/>
      <c r="J58" s="569">
        <f>+J59</f>
        <v>7.8960000000000008</v>
      </c>
      <c r="K58" s="570"/>
    </row>
    <row r="59" spans="1:19" s="571" customFormat="1" ht="26.4">
      <c r="A59" s="572" t="s">
        <v>940</v>
      </c>
      <c r="B59" s="573" t="str">
        <f>+B58</f>
        <v>Columna de 0.35*0,40 cms, en concreto de 3000 PSI</v>
      </c>
      <c r="C59" s="574" t="s">
        <v>377</v>
      </c>
      <c r="D59" s="575">
        <v>4.7</v>
      </c>
      <c r="E59" s="575">
        <v>0.35</v>
      </c>
      <c r="F59" s="575">
        <v>0.4</v>
      </c>
      <c r="G59" s="576">
        <v>12</v>
      </c>
      <c r="H59" s="577"/>
      <c r="I59" s="577"/>
      <c r="J59" s="578">
        <f>+G59*F59*E59*D59</f>
        <v>7.8960000000000008</v>
      </c>
      <c r="K59" s="579"/>
      <c r="M59" s="571">
        <f>5.28+(4.75*4)+4.83</f>
        <v>29.11</v>
      </c>
    </row>
    <row r="60" spans="1:19" s="571" customFormat="1" ht="26.4">
      <c r="A60" s="563" t="s">
        <v>941</v>
      </c>
      <c r="B60" s="564" t="s">
        <v>1052</v>
      </c>
      <c r="C60" s="565"/>
      <c r="D60" s="566"/>
      <c r="E60" s="567"/>
      <c r="F60" s="567"/>
      <c r="G60" s="567"/>
      <c r="H60" s="567"/>
      <c r="I60" s="568"/>
      <c r="J60" s="569">
        <f>+J61+J62</f>
        <v>7.032</v>
      </c>
      <c r="K60" s="570"/>
      <c r="M60" s="571">
        <f>+M59*2</f>
        <v>58.22</v>
      </c>
      <c r="O60" s="571">
        <f>4.5*12</f>
        <v>54</v>
      </c>
      <c r="Q60" s="571" t="e">
        <f>+#REF!*14</f>
        <v>#REF!</v>
      </c>
    </row>
    <row r="61" spans="1:19" s="571" customFormat="1" ht="26.4">
      <c r="A61" s="572" t="s">
        <v>942</v>
      </c>
      <c r="B61" s="573" t="str">
        <f>+B60</f>
        <v>Viga de amarre Intermedia de 0.30*0.40 cms, en concreto de 3000 PSI</v>
      </c>
      <c r="C61" s="574" t="str">
        <f>+C55</f>
        <v>m3</v>
      </c>
      <c r="D61" s="575">
        <v>28.3</v>
      </c>
      <c r="E61" s="575">
        <v>0.3</v>
      </c>
      <c r="F61" s="575">
        <v>0.4</v>
      </c>
      <c r="G61" s="576">
        <v>2</v>
      </c>
      <c r="H61" s="577"/>
      <c r="I61" s="577"/>
      <c r="J61" s="578">
        <f>+G61*F61*E61*D61</f>
        <v>6.7919999999999998</v>
      </c>
      <c r="K61" s="579"/>
      <c r="M61" s="571">
        <f>4.9*12</f>
        <v>58.800000000000004</v>
      </c>
      <c r="O61" s="604">
        <f>+O65-K65</f>
        <v>365.03197499999987</v>
      </c>
    </row>
    <row r="62" spans="1:19" s="571" customFormat="1" ht="26.4">
      <c r="A62" s="572" t="s">
        <v>943</v>
      </c>
      <c r="B62" s="573" t="str">
        <f>+B61</f>
        <v>Viga de amarre Intermedia de 0.30*0.40 cms, en concreto de 3000 PSI</v>
      </c>
      <c r="C62" s="574" t="str">
        <f>+C61</f>
        <v>m3</v>
      </c>
      <c r="D62" s="575">
        <v>0.5</v>
      </c>
      <c r="E62" s="575">
        <v>0.3</v>
      </c>
      <c r="F62" s="575">
        <v>0.4</v>
      </c>
      <c r="G62" s="576">
        <v>4</v>
      </c>
      <c r="H62" s="577"/>
      <c r="I62" s="577"/>
      <c r="J62" s="578">
        <f>+G62*F62*E62*D62</f>
        <v>0.24</v>
      </c>
      <c r="K62" s="579"/>
      <c r="M62" s="571">
        <f>0.35*12</f>
        <v>4.1999999999999993</v>
      </c>
      <c r="O62" s="604"/>
    </row>
    <row r="63" spans="1:19" s="571" customFormat="1" ht="26.4">
      <c r="A63" s="563" t="s">
        <v>944</v>
      </c>
      <c r="B63" s="564" t="s">
        <v>945</v>
      </c>
      <c r="C63" s="565"/>
      <c r="D63" s="566"/>
      <c r="E63" s="567"/>
      <c r="F63" s="567"/>
      <c r="G63" s="567"/>
      <c r="H63" s="567"/>
      <c r="I63" s="568"/>
      <c r="J63" s="569">
        <f>+J64</f>
        <v>54.1</v>
      </c>
      <c r="K63" s="570"/>
      <c r="M63" s="571">
        <f>+M62+M61</f>
        <v>63</v>
      </c>
      <c r="O63" s="604">
        <f>16*14</f>
        <v>224</v>
      </c>
    </row>
    <row r="64" spans="1:19" s="571" customFormat="1" ht="26.4">
      <c r="A64" s="572" t="s">
        <v>946</v>
      </c>
      <c r="B64" s="573" t="str">
        <f>+B63</f>
        <v>Cuneta A LL. en concreto de 3000 psi a=0.50 y e=0,10</v>
      </c>
      <c r="C64" s="574" t="s">
        <v>416</v>
      </c>
      <c r="D64" s="575">
        <f>+D34</f>
        <v>54.1</v>
      </c>
      <c r="E64" s="575"/>
      <c r="F64" s="575"/>
      <c r="G64" s="576"/>
      <c r="H64" s="577"/>
      <c r="I64" s="577"/>
      <c r="J64" s="578">
        <f>+D64</f>
        <v>54.1</v>
      </c>
      <c r="K64" s="579"/>
      <c r="O64" s="604"/>
    </row>
    <row r="65" spans="1:19" s="571" customFormat="1">
      <c r="A65" s="563" t="s">
        <v>947</v>
      </c>
      <c r="B65" s="564" t="s">
        <v>618</v>
      </c>
      <c r="C65" s="565"/>
      <c r="D65" s="566"/>
      <c r="E65" s="567"/>
      <c r="F65" s="567"/>
      <c r="G65" s="567"/>
      <c r="H65" s="567"/>
      <c r="I65" s="568"/>
      <c r="J65" s="569"/>
      <c r="K65" s="605">
        <f>SUM(K66:K106)</f>
        <v>7300.6394999999993</v>
      </c>
      <c r="O65" s="571">
        <f>+K65*1.05</f>
        <v>7665.6714749999992</v>
      </c>
      <c r="P65" s="571">
        <f>SUM(K66:K105)</f>
        <v>7300.6394999999993</v>
      </c>
    </row>
    <row r="66" spans="1:19" s="571" customFormat="1">
      <c r="A66" s="572" t="s">
        <v>948</v>
      </c>
      <c r="B66" s="573" t="s">
        <v>1119</v>
      </c>
      <c r="C66" s="574" t="s">
        <v>949</v>
      </c>
      <c r="D66" s="575">
        <f>2.65</f>
        <v>2.65</v>
      </c>
      <c r="E66" s="575"/>
      <c r="F66" s="575"/>
      <c r="G66" s="576">
        <f>44*4</f>
        <v>176</v>
      </c>
      <c r="H66" s="577">
        <v>5</v>
      </c>
      <c r="I66" s="577">
        <v>1.552</v>
      </c>
      <c r="J66" s="578">
        <f t="shared" ref="J66" si="3">+G66*D66</f>
        <v>466.4</v>
      </c>
      <c r="K66" s="579">
        <f t="shared" ref="K66:K104" si="4">ROUND(J66*I66,2)</f>
        <v>723.85</v>
      </c>
      <c r="L66" s="651" t="s">
        <v>1040</v>
      </c>
    </row>
    <row r="67" spans="1:19" s="571" customFormat="1">
      <c r="A67" s="572" t="s">
        <v>950</v>
      </c>
      <c r="B67" s="573" t="s">
        <v>1120</v>
      </c>
      <c r="C67" s="574" t="str">
        <f>+C66</f>
        <v>kg</v>
      </c>
      <c r="D67" s="575">
        <v>2.75</v>
      </c>
      <c r="E67" s="575"/>
      <c r="F67" s="575"/>
      <c r="G67" s="576">
        <f>48*4</f>
        <v>192</v>
      </c>
      <c r="H67" s="577">
        <v>5</v>
      </c>
      <c r="I67" s="577">
        <f>+I66</f>
        <v>1.552</v>
      </c>
      <c r="J67" s="578">
        <f t="shared" ref="J67" si="5">+G67*D67</f>
        <v>528</v>
      </c>
      <c r="K67" s="579">
        <f t="shared" ref="K67" si="6">ROUND(J67*I67,2)</f>
        <v>819.46</v>
      </c>
      <c r="L67" s="651"/>
    </row>
    <row r="68" spans="1:19" s="571" customFormat="1">
      <c r="A68" s="572" t="s">
        <v>952</v>
      </c>
      <c r="B68" s="573" t="s">
        <v>1121</v>
      </c>
      <c r="C68" s="574" t="str">
        <f>+C67</f>
        <v>kg</v>
      </c>
      <c r="D68" s="575">
        <v>2.85</v>
      </c>
      <c r="E68" s="575"/>
      <c r="F68" s="575"/>
      <c r="G68" s="576">
        <f>60*4</f>
        <v>240</v>
      </c>
      <c r="H68" s="577">
        <v>5</v>
      </c>
      <c r="I68" s="577">
        <f>+I67</f>
        <v>1.552</v>
      </c>
      <c r="J68" s="578">
        <f t="shared" ref="J68" si="7">+G68*D68</f>
        <v>684</v>
      </c>
      <c r="K68" s="579">
        <f t="shared" ref="K68" si="8">ROUND(J68*I68,2)</f>
        <v>1061.57</v>
      </c>
      <c r="L68" s="651"/>
    </row>
    <row r="69" spans="1:19" s="571" customFormat="1">
      <c r="A69" s="572" t="s">
        <v>954</v>
      </c>
      <c r="B69" s="573" t="s">
        <v>951</v>
      </c>
      <c r="C69" s="574" t="str">
        <f>+C66</f>
        <v>kg</v>
      </c>
      <c r="D69" s="606">
        <f>5+6+6+6+7.25</f>
        <v>30.25</v>
      </c>
      <c r="E69" s="606"/>
      <c r="F69" s="606"/>
      <c r="G69" s="607">
        <v>8</v>
      </c>
      <c r="H69" s="608">
        <v>5</v>
      </c>
      <c r="I69" s="577">
        <f>+I68</f>
        <v>1.552</v>
      </c>
      <c r="J69" s="578">
        <f t="shared" ref="J69" si="9">+G69*D69</f>
        <v>242</v>
      </c>
      <c r="K69" s="579">
        <f t="shared" ref="K69" si="10">ROUND(J69*I69,2)</f>
        <v>375.58</v>
      </c>
      <c r="Q69" s="571">
        <f>16*14</f>
        <v>224</v>
      </c>
      <c r="S69" s="571">
        <f>1.5/0.2</f>
        <v>7.5</v>
      </c>
    </row>
    <row r="70" spans="1:19" s="571" customFormat="1">
      <c r="A70" s="572" t="s">
        <v>955</v>
      </c>
      <c r="B70" s="573" t="s">
        <v>953</v>
      </c>
      <c r="C70" s="574" t="str">
        <f>+C69</f>
        <v>kg</v>
      </c>
      <c r="D70" s="606">
        <v>1.4</v>
      </c>
      <c r="E70" s="606"/>
      <c r="F70" s="606"/>
      <c r="G70" s="607">
        <f>+((35*4)+36)*2</f>
        <v>352</v>
      </c>
      <c r="H70" s="608">
        <v>3</v>
      </c>
      <c r="I70" s="577">
        <v>0.56000000000000005</v>
      </c>
      <c r="J70" s="578">
        <f t="shared" ref="J70" si="11">+G70*D70</f>
        <v>492.79999999999995</v>
      </c>
      <c r="K70" s="579">
        <f t="shared" ref="K70" si="12">ROUND(J70*I70,2)</f>
        <v>275.97000000000003</v>
      </c>
    </row>
    <row r="71" spans="1:19" s="571" customFormat="1">
      <c r="A71" s="572" t="s">
        <v>956</v>
      </c>
      <c r="B71" s="573" t="s">
        <v>1122</v>
      </c>
      <c r="C71" s="574" t="str">
        <f>+C70</f>
        <v>kg</v>
      </c>
      <c r="D71" s="606">
        <v>5.9</v>
      </c>
      <c r="E71" s="606"/>
      <c r="F71" s="606"/>
      <c r="G71" s="607">
        <f>4*4</f>
        <v>16</v>
      </c>
      <c r="H71" s="608">
        <v>6</v>
      </c>
      <c r="I71" s="577">
        <v>2.2349999999999999</v>
      </c>
      <c r="J71" s="578">
        <f t="shared" ref="J71:J73" si="13">+G71*D71</f>
        <v>94.4</v>
      </c>
      <c r="K71" s="579">
        <f t="shared" ref="K71:K73" si="14">ROUND(J71*I71,2)</f>
        <v>210.98</v>
      </c>
      <c r="L71" s="579">
        <f t="shared" ref="L71" si="15">ROUND(K71*J71,2)</f>
        <v>19916.509999999998</v>
      </c>
    </row>
    <row r="72" spans="1:19" s="571" customFormat="1">
      <c r="A72" s="572" t="s">
        <v>957</v>
      </c>
      <c r="B72" s="573" t="s">
        <v>1122</v>
      </c>
      <c r="C72" s="574" t="str">
        <f>+C71</f>
        <v>kg</v>
      </c>
      <c r="D72" s="606">
        <v>5.8</v>
      </c>
      <c r="E72" s="606"/>
      <c r="F72" s="606"/>
      <c r="G72" s="607">
        <f>6*4</f>
        <v>24</v>
      </c>
      <c r="H72" s="608">
        <v>4</v>
      </c>
      <c r="I72" s="577">
        <v>0.99399999999999999</v>
      </c>
      <c r="J72" s="578">
        <f t="shared" si="13"/>
        <v>139.19999999999999</v>
      </c>
      <c r="K72" s="579">
        <f t="shared" si="14"/>
        <v>138.36000000000001</v>
      </c>
    </row>
    <row r="73" spans="1:19" s="571" customFormat="1">
      <c r="A73" s="572" t="s">
        <v>959</v>
      </c>
      <c r="B73" s="573" t="s">
        <v>1124</v>
      </c>
      <c r="C73" s="574" t="str">
        <f>+C72</f>
        <v>kg</v>
      </c>
      <c r="D73" s="606">
        <v>1.31</v>
      </c>
      <c r="E73" s="606"/>
      <c r="F73" s="606"/>
      <c r="G73" s="607">
        <f>79*4</f>
        <v>316</v>
      </c>
      <c r="H73" s="608">
        <v>3</v>
      </c>
      <c r="I73" s="577">
        <f>+I70</f>
        <v>0.56000000000000005</v>
      </c>
      <c r="J73" s="578">
        <f t="shared" si="13"/>
        <v>413.96000000000004</v>
      </c>
      <c r="K73" s="579">
        <f t="shared" si="14"/>
        <v>231.82</v>
      </c>
    </row>
    <row r="74" spans="1:19" s="571" customFormat="1">
      <c r="A74" s="572" t="s">
        <v>961</v>
      </c>
      <c r="B74" s="573" t="s">
        <v>1124</v>
      </c>
      <c r="C74" s="574" t="str">
        <f>+C73</f>
        <v>kg</v>
      </c>
      <c r="D74" s="606">
        <v>0.49</v>
      </c>
      <c r="E74" s="606"/>
      <c r="F74" s="606"/>
      <c r="G74" s="607">
        <f>+G73</f>
        <v>316</v>
      </c>
      <c r="H74" s="608">
        <v>3</v>
      </c>
      <c r="I74" s="577">
        <f>+I73</f>
        <v>0.56000000000000005</v>
      </c>
      <c r="J74" s="578">
        <f t="shared" ref="J74:J75" si="16">+G74*D74</f>
        <v>154.84</v>
      </c>
      <c r="K74" s="579">
        <f t="shared" ref="K74:K75" si="17">ROUND(J74*I74,2)</f>
        <v>86.71</v>
      </c>
    </row>
    <row r="75" spans="1:19" s="571" customFormat="1">
      <c r="A75" s="572" t="s">
        <v>962</v>
      </c>
      <c r="B75" s="573" t="s">
        <v>1124</v>
      </c>
      <c r="C75" s="574" t="str">
        <f>+C72</f>
        <v>kg</v>
      </c>
      <c r="D75" s="606">
        <v>0.44</v>
      </c>
      <c r="E75" s="606"/>
      <c r="F75" s="606"/>
      <c r="G75" s="607">
        <f>+G74</f>
        <v>316</v>
      </c>
      <c r="H75" s="608">
        <v>3</v>
      </c>
      <c r="I75" s="577">
        <f>+I74</f>
        <v>0.56000000000000005</v>
      </c>
      <c r="J75" s="578">
        <f t="shared" si="16"/>
        <v>139.04</v>
      </c>
      <c r="K75" s="579">
        <f t="shared" si="17"/>
        <v>77.86</v>
      </c>
    </row>
    <row r="76" spans="1:19" s="571" customFormat="1">
      <c r="A76" s="572" t="s">
        <v>1130</v>
      </c>
      <c r="B76" s="573" t="s">
        <v>1124</v>
      </c>
      <c r="C76" s="574" t="str">
        <f>+C75</f>
        <v>kg</v>
      </c>
      <c r="D76" s="606">
        <v>1.2</v>
      </c>
      <c r="E76" s="606"/>
      <c r="F76" s="606"/>
      <c r="G76" s="607">
        <f>10*4</f>
        <v>40</v>
      </c>
      <c r="H76" s="608">
        <f>+H75</f>
        <v>3</v>
      </c>
      <c r="I76" s="577">
        <f>+I75</f>
        <v>0.56000000000000005</v>
      </c>
      <c r="J76" s="578">
        <f t="shared" ref="J76" si="18">+G76*D76</f>
        <v>48</v>
      </c>
      <c r="K76" s="579">
        <f t="shared" ref="K76" si="19">ROUND(J76*I76,2)</f>
        <v>26.88</v>
      </c>
    </row>
    <row r="77" spans="1:19" s="571" customFormat="1">
      <c r="A77" s="572" t="s">
        <v>1131</v>
      </c>
      <c r="B77" s="573" t="s">
        <v>1124</v>
      </c>
      <c r="C77" s="574" t="str">
        <f>+C76</f>
        <v>kg</v>
      </c>
      <c r="D77" s="606">
        <v>0.46</v>
      </c>
      <c r="E77" s="606"/>
      <c r="F77" s="606"/>
      <c r="G77" s="607">
        <f>10*4</f>
        <v>40</v>
      </c>
      <c r="H77" s="608">
        <f>+H76</f>
        <v>3</v>
      </c>
      <c r="I77" s="577">
        <f>+I76</f>
        <v>0.56000000000000005</v>
      </c>
      <c r="J77" s="578">
        <f t="shared" ref="J77" si="20">+G77*D77</f>
        <v>18.400000000000002</v>
      </c>
      <c r="K77" s="579">
        <f t="shared" ref="K77" si="21">ROUND(J77*I77,2)</f>
        <v>10.3</v>
      </c>
    </row>
    <row r="78" spans="1:19" s="571" customFormat="1">
      <c r="A78" s="572" t="s">
        <v>1132</v>
      </c>
      <c r="B78" s="573" t="s">
        <v>1123</v>
      </c>
      <c r="C78" s="574" t="str">
        <f>+C72</f>
        <v>kg</v>
      </c>
      <c r="D78" s="606">
        <v>5.9</v>
      </c>
      <c r="E78" s="606"/>
      <c r="F78" s="606"/>
      <c r="G78" s="607">
        <f>4*4</f>
        <v>16</v>
      </c>
      <c r="H78" s="608">
        <v>6</v>
      </c>
      <c r="I78" s="577">
        <f>+I71</f>
        <v>2.2349999999999999</v>
      </c>
      <c r="J78" s="578">
        <f t="shared" ref="J78:J81" si="22">+G78*D78</f>
        <v>94.4</v>
      </c>
      <c r="K78" s="579">
        <f t="shared" ref="K78:K81" si="23">ROUND(J78*I78,2)</f>
        <v>210.98</v>
      </c>
    </row>
    <row r="79" spans="1:19" s="571" customFormat="1">
      <c r="A79" s="572" t="s">
        <v>1133</v>
      </c>
      <c r="B79" s="573" t="s">
        <v>1123</v>
      </c>
      <c r="C79" s="574" t="str">
        <f t="shared" ref="C79:C92" si="24">+C78</f>
        <v>kg</v>
      </c>
      <c r="D79" s="606">
        <v>5.8</v>
      </c>
      <c r="E79" s="606"/>
      <c r="F79" s="606"/>
      <c r="G79" s="607">
        <f>2*4</f>
        <v>8</v>
      </c>
      <c r="H79" s="608">
        <v>4</v>
      </c>
      <c r="I79" s="577">
        <f>+I72</f>
        <v>0.99399999999999999</v>
      </c>
      <c r="J79" s="578">
        <f t="shared" si="22"/>
        <v>46.4</v>
      </c>
      <c r="K79" s="579">
        <f t="shared" si="23"/>
        <v>46.12</v>
      </c>
    </row>
    <row r="80" spans="1:19" s="571" customFormat="1">
      <c r="A80" s="572" t="s">
        <v>1134</v>
      </c>
      <c r="B80" s="573" t="s">
        <v>1123</v>
      </c>
      <c r="C80" s="574" t="str">
        <f t="shared" si="24"/>
        <v>kg</v>
      </c>
      <c r="D80" s="606">
        <v>5.85</v>
      </c>
      <c r="E80" s="606"/>
      <c r="F80" s="606"/>
      <c r="G80" s="607">
        <f>2*4</f>
        <v>8</v>
      </c>
      <c r="H80" s="608">
        <v>5</v>
      </c>
      <c r="I80" s="577">
        <f>+I69</f>
        <v>1.552</v>
      </c>
      <c r="J80" s="578">
        <f t="shared" si="22"/>
        <v>46.8</v>
      </c>
      <c r="K80" s="579">
        <f t="shared" si="23"/>
        <v>72.63</v>
      </c>
    </row>
    <row r="81" spans="1:12" s="571" customFormat="1">
      <c r="A81" s="572" t="s">
        <v>1135</v>
      </c>
      <c r="B81" s="573" t="s">
        <v>1125</v>
      </c>
      <c r="C81" s="574" t="str">
        <f t="shared" si="24"/>
        <v>kg</v>
      </c>
      <c r="D81" s="606">
        <f>+D73</f>
        <v>1.31</v>
      </c>
      <c r="E81" s="606"/>
      <c r="F81" s="606"/>
      <c r="G81" s="607">
        <f>+(14+49+22)*4</f>
        <v>340</v>
      </c>
      <c r="H81" s="608">
        <f>+H74</f>
        <v>3</v>
      </c>
      <c r="I81" s="577">
        <f>+I75</f>
        <v>0.56000000000000005</v>
      </c>
      <c r="J81" s="578">
        <f t="shared" si="22"/>
        <v>445.40000000000003</v>
      </c>
      <c r="K81" s="579">
        <f t="shared" si="23"/>
        <v>249.42</v>
      </c>
      <c r="L81" s="571">
        <f>36+49</f>
        <v>85</v>
      </c>
    </row>
    <row r="82" spans="1:12" s="571" customFormat="1">
      <c r="A82" s="572" t="s">
        <v>1136</v>
      </c>
      <c r="B82" s="573" t="s">
        <v>1125</v>
      </c>
      <c r="C82" s="574" t="str">
        <f t="shared" si="24"/>
        <v>kg</v>
      </c>
      <c r="D82" s="606">
        <f>+D74</f>
        <v>0.49</v>
      </c>
      <c r="E82" s="606"/>
      <c r="F82" s="606"/>
      <c r="G82" s="607">
        <f>+G81</f>
        <v>340</v>
      </c>
      <c r="H82" s="608">
        <f>+H75</f>
        <v>3</v>
      </c>
      <c r="I82" s="577">
        <f>+I81</f>
        <v>0.56000000000000005</v>
      </c>
      <c r="J82" s="578">
        <f t="shared" ref="J82:J83" si="25">+G82*D82</f>
        <v>166.6</v>
      </c>
      <c r="K82" s="579">
        <f t="shared" ref="K82:K83" si="26">ROUND(J82*I82,2)</f>
        <v>93.3</v>
      </c>
    </row>
    <row r="83" spans="1:12" s="571" customFormat="1">
      <c r="A83" s="572" t="s">
        <v>1137</v>
      </c>
      <c r="B83" s="573" t="s">
        <v>1125</v>
      </c>
      <c r="C83" s="574" t="str">
        <f t="shared" si="24"/>
        <v>kg</v>
      </c>
      <c r="D83" s="606">
        <f>+D75</f>
        <v>0.44</v>
      </c>
      <c r="E83" s="606"/>
      <c r="F83" s="606"/>
      <c r="G83" s="607">
        <f>+G82</f>
        <v>340</v>
      </c>
      <c r="H83" s="608">
        <f>+H82</f>
        <v>3</v>
      </c>
      <c r="I83" s="577">
        <f>+I82</f>
        <v>0.56000000000000005</v>
      </c>
      <c r="J83" s="578">
        <f t="shared" si="25"/>
        <v>149.6</v>
      </c>
      <c r="K83" s="579">
        <f t="shared" si="26"/>
        <v>83.78</v>
      </c>
    </row>
    <row r="84" spans="1:12" s="571" customFormat="1">
      <c r="A84" s="572" t="s">
        <v>1138</v>
      </c>
      <c r="B84" s="573" t="s">
        <v>1125</v>
      </c>
      <c r="C84" s="574" t="str">
        <f t="shared" si="24"/>
        <v>kg</v>
      </c>
      <c r="D84" s="606">
        <v>1.18</v>
      </c>
      <c r="E84" s="606"/>
      <c r="F84" s="606"/>
      <c r="G84" s="607">
        <f>10*4</f>
        <v>40</v>
      </c>
      <c r="H84" s="608">
        <f t="shared" ref="H84:H86" si="27">+H83</f>
        <v>3</v>
      </c>
      <c r="I84" s="577">
        <f t="shared" ref="I84:I86" si="28">+I83</f>
        <v>0.56000000000000005</v>
      </c>
      <c r="J84" s="578">
        <f t="shared" ref="J84:J86" si="29">+G84*D84</f>
        <v>47.199999999999996</v>
      </c>
      <c r="K84" s="579">
        <f t="shared" ref="K84:K86" si="30">ROUND(J84*I84,2)</f>
        <v>26.43</v>
      </c>
    </row>
    <row r="85" spans="1:12" s="571" customFormat="1">
      <c r="A85" s="572" t="s">
        <v>1139</v>
      </c>
      <c r="B85" s="573" t="s">
        <v>1125</v>
      </c>
      <c r="C85" s="574" t="str">
        <f t="shared" si="24"/>
        <v>kg</v>
      </c>
      <c r="D85" s="606">
        <v>0.46</v>
      </c>
      <c r="E85" s="606"/>
      <c r="F85" s="606"/>
      <c r="G85" s="607">
        <f>+G84</f>
        <v>40</v>
      </c>
      <c r="H85" s="608">
        <f t="shared" si="27"/>
        <v>3</v>
      </c>
      <c r="I85" s="577">
        <f t="shared" si="28"/>
        <v>0.56000000000000005</v>
      </c>
      <c r="J85" s="578">
        <f t="shared" si="29"/>
        <v>18.400000000000002</v>
      </c>
      <c r="K85" s="579">
        <f t="shared" si="30"/>
        <v>10.3</v>
      </c>
    </row>
    <row r="86" spans="1:12" s="571" customFormat="1">
      <c r="A86" s="572" t="s">
        <v>1140</v>
      </c>
      <c r="B86" s="573" t="s">
        <v>1125</v>
      </c>
      <c r="C86" s="574" t="str">
        <f t="shared" si="24"/>
        <v>kg</v>
      </c>
      <c r="D86" s="606">
        <v>0.41</v>
      </c>
      <c r="E86" s="606"/>
      <c r="F86" s="606"/>
      <c r="G86" s="607">
        <f>+G85</f>
        <v>40</v>
      </c>
      <c r="H86" s="608">
        <f t="shared" si="27"/>
        <v>3</v>
      </c>
      <c r="I86" s="577">
        <f t="shared" si="28"/>
        <v>0.56000000000000005</v>
      </c>
      <c r="J86" s="578">
        <f t="shared" si="29"/>
        <v>16.399999999999999</v>
      </c>
      <c r="K86" s="579">
        <f t="shared" si="30"/>
        <v>9.18</v>
      </c>
    </row>
    <row r="87" spans="1:12" s="571" customFormat="1">
      <c r="A87" s="572" t="s">
        <v>1141</v>
      </c>
      <c r="B87" s="573" t="s">
        <v>1126</v>
      </c>
      <c r="C87" s="574" t="str">
        <f t="shared" si="24"/>
        <v>kg</v>
      </c>
      <c r="D87" s="606">
        <v>5.9</v>
      </c>
      <c r="E87" s="606"/>
      <c r="F87" s="606"/>
      <c r="G87" s="607">
        <f>6*2</f>
        <v>12</v>
      </c>
      <c r="H87" s="608">
        <v>6</v>
      </c>
      <c r="I87" s="577">
        <f>+I78</f>
        <v>2.2349999999999999</v>
      </c>
      <c r="J87" s="578">
        <f t="shared" ref="J87:J88" si="31">+G87*D87</f>
        <v>70.800000000000011</v>
      </c>
      <c r="K87" s="579">
        <f t="shared" ref="K87:K88" si="32">ROUND(J87*I87,2)</f>
        <v>158.24</v>
      </c>
    </row>
    <row r="88" spans="1:12" s="571" customFormat="1">
      <c r="A88" s="572" t="s">
        <v>1142</v>
      </c>
      <c r="B88" s="573" t="s">
        <v>1126</v>
      </c>
      <c r="C88" s="574" t="str">
        <f t="shared" si="24"/>
        <v>kg</v>
      </c>
      <c r="D88" s="606">
        <v>5.8</v>
      </c>
      <c r="E88" s="606"/>
      <c r="F88" s="606"/>
      <c r="G88" s="607">
        <f>2*2</f>
        <v>4</v>
      </c>
      <c r="H88" s="608">
        <v>4</v>
      </c>
      <c r="I88" s="577">
        <f>+I79</f>
        <v>0.99399999999999999</v>
      </c>
      <c r="J88" s="578">
        <f t="shared" si="31"/>
        <v>23.2</v>
      </c>
      <c r="K88" s="579">
        <f t="shared" si="32"/>
        <v>23.06</v>
      </c>
    </row>
    <row r="89" spans="1:12" s="571" customFormat="1">
      <c r="A89" s="572" t="s">
        <v>1143</v>
      </c>
      <c r="B89" s="573" t="s">
        <v>1127</v>
      </c>
      <c r="C89" s="574" t="str">
        <f t="shared" si="24"/>
        <v>kg</v>
      </c>
      <c r="D89" s="606">
        <v>1.31</v>
      </c>
      <c r="E89" s="606"/>
      <c r="F89" s="606"/>
      <c r="G89" s="607">
        <f>+(14+49+22)*2</f>
        <v>170</v>
      </c>
      <c r="H89" s="608">
        <v>3</v>
      </c>
      <c r="I89" s="577">
        <v>0.56000000000000005</v>
      </c>
      <c r="J89" s="578">
        <f t="shared" ref="J89:J96" si="33">+G89*D89</f>
        <v>222.70000000000002</v>
      </c>
      <c r="K89" s="579">
        <f t="shared" ref="K89:K96" si="34">ROUND(J89*I89,2)</f>
        <v>124.71</v>
      </c>
      <c r="L89" s="571">
        <f>0.6/0.06</f>
        <v>10</v>
      </c>
    </row>
    <row r="90" spans="1:12" s="571" customFormat="1">
      <c r="A90" s="572" t="s">
        <v>1144</v>
      </c>
      <c r="B90" s="573" t="s">
        <v>1127</v>
      </c>
      <c r="C90" s="574" t="str">
        <f t="shared" si="24"/>
        <v>kg</v>
      </c>
      <c r="D90" s="606">
        <v>0.5</v>
      </c>
      <c r="E90" s="606"/>
      <c r="F90" s="606"/>
      <c r="G90" s="607">
        <f>+G89</f>
        <v>170</v>
      </c>
      <c r="H90" s="608">
        <v>3</v>
      </c>
      <c r="I90" s="577">
        <v>0.56000000000000005</v>
      </c>
      <c r="J90" s="578">
        <f t="shared" si="33"/>
        <v>85</v>
      </c>
      <c r="K90" s="579">
        <f t="shared" si="34"/>
        <v>47.6</v>
      </c>
    </row>
    <row r="91" spans="1:12" s="571" customFormat="1">
      <c r="A91" s="572" t="s">
        <v>1145</v>
      </c>
      <c r="B91" s="573" t="s">
        <v>1127</v>
      </c>
      <c r="C91" s="574" t="str">
        <f t="shared" si="24"/>
        <v>kg</v>
      </c>
      <c r="D91" s="606">
        <v>0.44</v>
      </c>
      <c r="E91" s="606"/>
      <c r="F91" s="606"/>
      <c r="G91" s="607">
        <f>+G90</f>
        <v>170</v>
      </c>
      <c r="H91" s="608">
        <f>+H90</f>
        <v>3</v>
      </c>
      <c r="I91" s="577">
        <v>0.56000000000000005</v>
      </c>
      <c r="J91" s="578">
        <f t="shared" si="33"/>
        <v>74.8</v>
      </c>
      <c r="K91" s="579">
        <f t="shared" si="34"/>
        <v>41.89</v>
      </c>
    </row>
    <row r="92" spans="1:12" s="571" customFormat="1">
      <c r="A92" s="572" t="s">
        <v>1146</v>
      </c>
      <c r="B92" s="573" t="s">
        <v>1127</v>
      </c>
      <c r="C92" s="574" t="str">
        <f t="shared" si="24"/>
        <v>kg</v>
      </c>
      <c r="D92" s="606">
        <v>1.1599999999999999</v>
      </c>
      <c r="E92" s="606"/>
      <c r="F92" s="606"/>
      <c r="G92" s="607">
        <f>10*2</f>
        <v>20</v>
      </c>
      <c r="H92" s="608">
        <f>+H91</f>
        <v>3</v>
      </c>
      <c r="I92" s="577">
        <v>0.56000000000000005</v>
      </c>
      <c r="J92" s="578">
        <f t="shared" si="33"/>
        <v>23.2</v>
      </c>
      <c r="K92" s="579">
        <f t="shared" si="34"/>
        <v>12.99</v>
      </c>
    </row>
    <row r="93" spans="1:12" s="571" customFormat="1">
      <c r="A93" s="572" t="s">
        <v>1147</v>
      </c>
      <c r="B93" s="573" t="s">
        <v>1127</v>
      </c>
      <c r="C93" s="574" t="str">
        <f t="shared" ref="C93:C94" si="35">+C92</f>
        <v>kg</v>
      </c>
      <c r="D93" s="606">
        <v>0.46</v>
      </c>
      <c r="E93" s="606"/>
      <c r="F93" s="606"/>
      <c r="G93" s="607">
        <f>+G92</f>
        <v>20</v>
      </c>
      <c r="H93" s="608">
        <f>+H92</f>
        <v>3</v>
      </c>
      <c r="I93" s="577">
        <v>0.56000000000000005</v>
      </c>
      <c r="J93" s="578">
        <f t="shared" si="33"/>
        <v>9.2000000000000011</v>
      </c>
      <c r="K93" s="579">
        <f t="shared" si="34"/>
        <v>5.15</v>
      </c>
    </row>
    <row r="94" spans="1:12" s="571" customFormat="1">
      <c r="A94" s="572" t="s">
        <v>1148</v>
      </c>
      <c r="B94" s="573" t="s">
        <v>1127</v>
      </c>
      <c r="C94" s="574" t="str">
        <f t="shared" si="35"/>
        <v>kg</v>
      </c>
      <c r="D94" s="606">
        <v>0.4</v>
      </c>
      <c r="E94" s="606"/>
      <c r="F94" s="606"/>
      <c r="G94" s="607">
        <f>+G93</f>
        <v>20</v>
      </c>
      <c r="H94" s="608">
        <f>+H93</f>
        <v>3</v>
      </c>
      <c r="I94" s="577">
        <v>0.56000000000000005</v>
      </c>
      <c r="J94" s="578">
        <f t="shared" si="33"/>
        <v>8</v>
      </c>
      <c r="K94" s="579">
        <f t="shared" si="34"/>
        <v>4.4800000000000004</v>
      </c>
    </row>
    <row r="95" spans="1:12" s="571" customFormat="1">
      <c r="A95" s="572" t="s">
        <v>1149</v>
      </c>
      <c r="B95" s="573" t="s">
        <v>1128</v>
      </c>
      <c r="C95" s="574" t="str">
        <f>+C94</f>
        <v>kg</v>
      </c>
      <c r="D95" s="606">
        <v>5.9</v>
      </c>
      <c r="E95" s="606"/>
      <c r="F95" s="606"/>
      <c r="G95" s="607">
        <f>4*2</f>
        <v>8</v>
      </c>
      <c r="H95" s="608">
        <v>6</v>
      </c>
      <c r="I95" s="577">
        <f>+I87</f>
        <v>2.2349999999999999</v>
      </c>
      <c r="J95" s="578">
        <f t="shared" si="33"/>
        <v>47.2</v>
      </c>
      <c r="K95" s="579">
        <f t="shared" si="34"/>
        <v>105.49</v>
      </c>
    </row>
    <row r="96" spans="1:12" s="571" customFormat="1">
      <c r="A96" s="572" t="s">
        <v>1150</v>
      </c>
      <c r="B96" s="573" t="s">
        <v>1128</v>
      </c>
      <c r="C96" s="574" t="str">
        <f>+C95</f>
        <v>kg</v>
      </c>
      <c r="D96" s="606">
        <v>5.8</v>
      </c>
      <c r="E96" s="606"/>
      <c r="F96" s="606"/>
      <c r="G96" s="607">
        <f>4*2</f>
        <v>8</v>
      </c>
      <c r="H96" s="608">
        <v>4</v>
      </c>
      <c r="I96" s="577">
        <f>+I88</f>
        <v>0.99399999999999999</v>
      </c>
      <c r="J96" s="578">
        <f t="shared" si="33"/>
        <v>46.4</v>
      </c>
      <c r="K96" s="579">
        <f t="shared" si="34"/>
        <v>46.12</v>
      </c>
    </row>
    <row r="97" spans="1:20" s="571" customFormat="1">
      <c r="A97" s="572" t="s">
        <v>1151</v>
      </c>
      <c r="B97" s="573" t="s">
        <v>1128</v>
      </c>
      <c r="C97" s="574" t="str">
        <f>+C96</f>
        <v>kg</v>
      </c>
      <c r="D97" s="606">
        <v>5.85</v>
      </c>
      <c r="E97" s="606"/>
      <c r="F97" s="606"/>
      <c r="G97" s="607">
        <f>2*2</f>
        <v>4</v>
      </c>
      <c r="H97" s="608">
        <v>5</v>
      </c>
      <c r="I97" s="577">
        <f>+I80</f>
        <v>1.552</v>
      </c>
      <c r="J97" s="578">
        <f t="shared" ref="J97" si="36">+G97*D97</f>
        <v>23.4</v>
      </c>
      <c r="K97" s="579">
        <f t="shared" ref="K97" si="37">ROUND(J97*I97,2)</f>
        <v>36.32</v>
      </c>
    </row>
    <row r="98" spans="1:20" s="571" customFormat="1">
      <c r="A98" s="572" t="s">
        <v>1152</v>
      </c>
      <c r="B98" s="573" t="s">
        <v>1129</v>
      </c>
      <c r="C98" s="574" t="str">
        <f>+C96</f>
        <v>kg</v>
      </c>
      <c r="D98" s="606">
        <v>1.31</v>
      </c>
      <c r="E98" s="606"/>
      <c r="F98" s="606"/>
      <c r="G98" s="607">
        <f>79*2</f>
        <v>158</v>
      </c>
      <c r="H98" s="608">
        <v>3</v>
      </c>
      <c r="I98" s="577">
        <v>0.56000000000000005</v>
      </c>
      <c r="J98" s="578">
        <f t="shared" ref="J98:J102" si="38">+G98*D98</f>
        <v>206.98000000000002</v>
      </c>
      <c r="K98" s="579">
        <f t="shared" ref="K98:K102" si="39">ROUND(J98*I98,2)</f>
        <v>115.91</v>
      </c>
    </row>
    <row r="99" spans="1:20" s="571" customFormat="1">
      <c r="A99" s="572" t="s">
        <v>1153</v>
      </c>
      <c r="B99" s="573" t="s">
        <v>1129</v>
      </c>
      <c r="C99" s="574" t="str">
        <f>+C98</f>
        <v>kg</v>
      </c>
      <c r="D99" s="606">
        <v>0.49</v>
      </c>
      <c r="E99" s="606"/>
      <c r="F99" s="606"/>
      <c r="G99" s="607">
        <f>+G98</f>
        <v>158</v>
      </c>
      <c r="H99" s="608">
        <v>3</v>
      </c>
      <c r="I99" s="577">
        <v>0.56000000000000005</v>
      </c>
      <c r="J99" s="578">
        <f t="shared" si="38"/>
        <v>77.42</v>
      </c>
      <c r="K99" s="579">
        <f t="shared" si="39"/>
        <v>43.36</v>
      </c>
    </row>
    <row r="100" spans="1:20" s="571" customFormat="1">
      <c r="A100" s="572" t="s">
        <v>1154</v>
      </c>
      <c r="B100" s="573" t="s">
        <v>1129</v>
      </c>
      <c r="C100" s="574" t="str">
        <f>+C99</f>
        <v>kg</v>
      </c>
      <c r="D100" s="606">
        <v>0.44</v>
      </c>
      <c r="E100" s="606"/>
      <c r="F100" s="606"/>
      <c r="G100" s="607">
        <f>+G99</f>
        <v>158</v>
      </c>
      <c r="H100" s="608">
        <f>+H99</f>
        <v>3</v>
      </c>
      <c r="I100" s="577">
        <v>0.56000000000000005</v>
      </c>
      <c r="J100" s="578">
        <f t="shared" si="38"/>
        <v>69.52</v>
      </c>
      <c r="K100" s="579">
        <f t="shared" si="39"/>
        <v>38.93</v>
      </c>
    </row>
    <row r="101" spans="1:20" s="571" customFormat="1">
      <c r="A101" s="572" t="s">
        <v>1155</v>
      </c>
      <c r="B101" s="573" t="s">
        <v>1129</v>
      </c>
      <c r="C101" s="574" t="str">
        <f>+C100</f>
        <v>kg</v>
      </c>
      <c r="D101" s="606">
        <v>1.18</v>
      </c>
      <c r="E101" s="606"/>
      <c r="F101" s="606"/>
      <c r="G101" s="607">
        <f>10*2</f>
        <v>20</v>
      </c>
      <c r="H101" s="608">
        <f>+H100</f>
        <v>3</v>
      </c>
      <c r="I101" s="577">
        <v>0.56000000000000005</v>
      </c>
      <c r="J101" s="578">
        <f t="shared" si="38"/>
        <v>23.599999999999998</v>
      </c>
      <c r="K101" s="579">
        <f t="shared" si="39"/>
        <v>13.22</v>
      </c>
      <c r="L101" s="571">
        <f>0.22+0.32+0.1</f>
        <v>0.64</v>
      </c>
    </row>
    <row r="102" spans="1:20" s="571" customFormat="1">
      <c r="A102" s="572" t="s">
        <v>1156</v>
      </c>
      <c r="B102" s="573" t="s">
        <v>1129</v>
      </c>
      <c r="C102" s="574" t="str">
        <f t="shared" ref="C102" si="40">+C101</f>
        <v>kg</v>
      </c>
      <c r="D102" s="606">
        <v>0.46</v>
      </c>
      <c r="E102" s="606"/>
      <c r="F102" s="606"/>
      <c r="G102" s="607">
        <f>+G101</f>
        <v>20</v>
      </c>
      <c r="H102" s="608">
        <f>+H101</f>
        <v>3</v>
      </c>
      <c r="I102" s="577">
        <v>0.56000000000000005</v>
      </c>
      <c r="J102" s="578">
        <f t="shared" si="38"/>
        <v>9.2000000000000011</v>
      </c>
      <c r="K102" s="579">
        <f t="shared" si="39"/>
        <v>5.15</v>
      </c>
      <c r="L102" s="571">
        <f>+L101*2</f>
        <v>1.28</v>
      </c>
    </row>
    <row r="103" spans="1:20" s="571" customFormat="1">
      <c r="A103" s="572" t="s">
        <v>1157</v>
      </c>
      <c r="B103" s="573" t="s">
        <v>958</v>
      </c>
      <c r="C103" s="574" t="str">
        <f>+C102</f>
        <v>kg</v>
      </c>
      <c r="D103" s="575">
        <f>6+6+6.25+6.25+8.45</f>
        <v>32.950000000000003</v>
      </c>
      <c r="E103" s="575"/>
      <c r="F103" s="575"/>
      <c r="G103" s="576">
        <v>12</v>
      </c>
      <c r="H103" s="577">
        <v>5</v>
      </c>
      <c r="I103" s="577">
        <f>+I97</f>
        <v>1.552</v>
      </c>
      <c r="J103" s="578">
        <f>+G103*D103</f>
        <v>395.40000000000003</v>
      </c>
      <c r="K103" s="579">
        <f t="shared" si="4"/>
        <v>613.66</v>
      </c>
      <c r="L103" s="571">
        <f>1.9/0.08</f>
        <v>23.75</v>
      </c>
    </row>
    <row r="104" spans="1:20" s="571" customFormat="1">
      <c r="A104" s="572" t="s">
        <v>1158</v>
      </c>
      <c r="B104" s="573" t="s">
        <v>960</v>
      </c>
      <c r="C104" s="574" t="str">
        <f>+C103</f>
        <v>kg</v>
      </c>
      <c r="D104" s="575">
        <v>1.28</v>
      </c>
      <c r="E104" s="575"/>
      <c r="F104" s="575"/>
      <c r="G104" s="576">
        <f>471*2</f>
        <v>942</v>
      </c>
      <c r="H104" s="577">
        <v>3</v>
      </c>
      <c r="I104" s="577">
        <v>0.56000000000000005</v>
      </c>
      <c r="J104" s="578">
        <f>+G104*D104</f>
        <v>1205.76</v>
      </c>
      <c r="K104" s="579">
        <f t="shared" si="4"/>
        <v>675.23</v>
      </c>
      <c r="L104" s="571">
        <f>2.3/0.2</f>
        <v>11.499999999999998</v>
      </c>
      <c r="P104" s="571">
        <f>35/0.15</f>
        <v>233.33333333333334</v>
      </c>
    </row>
    <row r="105" spans="1:20" s="571" customFormat="1">
      <c r="A105" s="572" t="s">
        <v>1159</v>
      </c>
      <c r="B105" s="573" t="s">
        <v>963</v>
      </c>
      <c r="C105" s="574" t="str">
        <f>+C104</f>
        <v>kg</v>
      </c>
      <c r="D105" s="575"/>
      <c r="E105" s="575"/>
      <c r="F105" s="575"/>
      <c r="G105" s="576"/>
      <c r="H105" s="577"/>
      <c r="I105" s="577"/>
      <c r="J105" s="578"/>
      <c r="K105" s="609">
        <f>SUM(K66:K104)*0.05</f>
        <v>347.64949999999999</v>
      </c>
      <c r="L105" s="571">
        <f>1.94/0.06</f>
        <v>32.333333333333336</v>
      </c>
      <c r="O105" s="571" t="e">
        <f>+#REF!/16</f>
        <v>#REF!</v>
      </c>
      <c r="P105" s="571" t="e">
        <f>+#REF!*14</f>
        <v>#REF!</v>
      </c>
      <c r="Q105" s="571">
        <f>31*14</f>
        <v>434</v>
      </c>
    </row>
    <row r="106" spans="1:20" s="571" customFormat="1">
      <c r="A106" s="572"/>
      <c r="B106" s="573"/>
      <c r="C106" s="574"/>
      <c r="D106" s="575"/>
      <c r="E106" s="575"/>
      <c r="F106" s="575"/>
      <c r="G106" s="576"/>
      <c r="H106" s="577"/>
      <c r="I106" s="577"/>
      <c r="J106" s="610"/>
      <c r="K106" s="609"/>
      <c r="L106" s="571" t="e">
        <f>+#REF!/0.06</f>
        <v>#REF!</v>
      </c>
      <c r="N106" s="571">
        <f>22*12</f>
        <v>264</v>
      </c>
      <c r="O106" s="571">
        <v>2.5</v>
      </c>
      <c r="P106" s="571">
        <v>0.1</v>
      </c>
      <c r="Q106" s="571">
        <f>+O106/0.1</f>
        <v>25</v>
      </c>
      <c r="R106" s="571">
        <f>+Q106+1</f>
        <v>26</v>
      </c>
      <c r="S106" s="571">
        <f>+R106*1.25</f>
        <v>32.5</v>
      </c>
      <c r="T106" s="571">
        <f>+S106*14</f>
        <v>455</v>
      </c>
    </row>
    <row r="107" spans="1:20" s="571" customFormat="1" ht="22.95" customHeight="1">
      <c r="A107" s="563" t="s">
        <v>964</v>
      </c>
      <c r="B107" s="564" t="s">
        <v>1035</v>
      </c>
      <c r="C107" s="565"/>
      <c r="D107" s="566"/>
      <c r="E107" s="567"/>
      <c r="F107" s="567"/>
      <c r="G107" s="567"/>
      <c r="H107" s="567"/>
      <c r="I107" s="568"/>
      <c r="J107" s="569">
        <f>+J108</f>
        <v>2</v>
      </c>
      <c r="K107" s="570"/>
    </row>
    <row r="108" spans="1:20" s="571" customFormat="1" ht="20.399999999999999" customHeight="1">
      <c r="A108" s="572" t="s">
        <v>965</v>
      </c>
      <c r="B108" s="573" t="str">
        <f>+B107</f>
        <v>Caja  de   inspección de 0,80*0,80, en concreto</v>
      </c>
      <c r="C108" s="574" t="s">
        <v>456</v>
      </c>
      <c r="D108" s="575"/>
      <c r="E108" s="575"/>
      <c r="F108" s="575"/>
      <c r="G108" s="576">
        <v>2</v>
      </c>
      <c r="H108" s="577"/>
      <c r="I108" s="577"/>
      <c r="J108" s="578">
        <f>+G108</f>
        <v>2</v>
      </c>
      <c r="K108" s="579"/>
    </row>
    <row r="109" spans="1:20" s="571" customFormat="1" ht="26.4">
      <c r="A109" s="563" t="s">
        <v>966</v>
      </c>
      <c r="B109" s="611" t="s">
        <v>1036</v>
      </c>
      <c r="C109" s="565"/>
      <c r="D109" s="566"/>
      <c r="E109" s="567"/>
      <c r="F109" s="567"/>
      <c r="G109" s="567"/>
      <c r="H109" s="567"/>
      <c r="I109" s="568"/>
      <c r="J109" s="569">
        <f>SUM(J110:J113)</f>
        <v>84.559999999999988</v>
      </c>
      <c r="K109" s="570"/>
    </row>
    <row r="110" spans="1:20" s="571" customFormat="1">
      <c r="A110" s="572" t="s">
        <v>967</v>
      </c>
      <c r="B110" s="573" t="s">
        <v>968</v>
      </c>
      <c r="C110" s="574" t="s">
        <v>890</v>
      </c>
      <c r="D110" s="575">
        <v>2.5</v>
      </c>
      <c r="E110" s="575">
        <v>2.5</v>
      </c>
      <c r="F110" s="590"/>
      <c r="G110" s="590">
        <v>4</v>
      </c>
      <c r="H110" s="590"/>
      <c r="I110" s="590"/>
      <c r="J110" s="578">
        <f>+D110*E110*G110</f>
        <v>25</v>
      </c>
      <c r="K110" s="592"/>
    </row>
    <row r="111" spans="1:20" s="571" customFormat="1">
      <c r="A111" s="572" t="s">
        <v>969</v>
      </c>
      <c r="B111" s="573" t="s">
        <v>968</v>
      </c>
      <c r="C111" s="574" t="s">
        <v>890</v>
      </c>
      <c r="D111" s="575">
        <v>2.4</v>
      </c>
      <c r="E111" s="575">
        <v>2.4</v>
      </c>
      <c r="F111" s="590"/>
      <c r="G111" s="590">
        <v>4</v>
      </c>
      <c r="H111" s="590"/>
      <c r="I111" s="590"/>
      <c r="J111" s="578">
        <f t="shared" ref="J111:J112" si="41">+D111*E111*G111</f>
        <v>23.04</v>
      </c>
      <c r="K111" s="592"/>
    </row>
    <row r="112" spans="1:20" s="571" customFormat="1">
      <c r="A112" s="572" t="s">
        <v>1053</v>
      </c>
      <c r="B112" s="573" t="s">
        <v>968</v>
      </c>
      <c r="C112" s="574" t="s">
        <v>890</v>
      </c>
      <c r="D112" s="575">
        <v>2.2999999999999998</v>
      </c>
      <c r="E112" s="575">
        <v>2.2999999999999998</v>
      </c>
      <c r="F112" s="590"/>
      <c r="G112" s="590">
        <v>4</v>
      </c>
      <c r="H112" s="590"/>
      <c r="I112" s="590"/>
      <c r="J112" s="578">
        <f t="shared" si="41"/>
        <v>21.159999999999997</v>
      </c>
      <c r="K112" s="592"/>
    </row>
    <row r="113" spans="1:19" s="571" customFormat="1">
      <c r="A113" s="572" t="s">
        <v>1054</v>
      </c>
      <c r="B113" s="573" t="s">
        <v>970</v>
      </c>
      <c r="C113" s="574" t="str">
        <f>+C110</f>
        <v>m2</v>
      </c>
      <c r="D113" s="589">
        <f>+D49</f>
        <v>38.4</v>
      </c>
      <c r="E113" s="589">
        <v>0.4</v>
      </c>
      <c r="F113" s="590"/>
      <c r="G113" s="590"/>
      <c r="H113" s="590"/>
      <c r="I113" s="590"/>
      <c r="J113" s="578">
        <f>+D113*E113</f>
        <v>15.36</v>
      </c>
      <c r="K113" s="592"/>
    </row>
    <row r="114" spans="1:19" s="571" customFormat="1" ht="26.4">
      <c r="A114" s="563" t="s">
        <v>971</v>
      </c>
      <c r="B114" s="611" t="s">
        <v>1056</v>
      </c>
      <c r="C114" s="565"/>
      <c r="D114" s="566"/>
      <c r="E114" s="567"/>
      <c r="F114" s="567"/>
      <c r="G114" s="567"/>
      <c r="H114" s="567"/>
      <c r="I114" s="568"/>
      <c r="J114" s="569">
        <f>+J115</f>
        <v>3.798</v>
      </c>
      <c r="K114" s="570"/>
      <c r="P114" s="571">
        <f>2.35*18</f>
        <v>42.300000000000004</v>
      </c>
      <c r="R114" s="571">
        <v>50</v>
      </c>
      <c r="S114" s="571">
        <f>50/42.3</f>
        <v>1.1820330969267141</v>
      </c>
    </row>
    <row r="115" spans="1:19" s="571" customFormat="1" ht="26.4">
      <c r="A115" s="572" t="s">
        <v>972</v>
      </c>
      <c r="B115" s="653" t="s">
        <v>1037</v>
      </c>
      <c r="C115" s="574" t="s">
        <v>605</v>
      </c>
      <c r="D115" s="575">
        <v>42.2</v>
      </c>
      <c r="E115" s="575">
        <v>0.3</v>
      </c>
      <c r="F115" s="575">
        <v>0.3</v>
      </c>
      <c r="G115" s="576">
        <v>1</v>
      </c>
      <c r="H115" s="577"/>
      <c r="I115" s="577"/>
      <c r="J115" s="578">
        <f>+D115*E115*F115*G115</f>
        <v>3.798</v>
      </c>
      <c r="K115" s="579"/>
      <c r="N115" s="571">
        <f>20*1.2</f>
        <v>24</v>
      </c>
    </row>
    <row r="116" spans="1:19" s="571" customFormat="1" ht="26.4">
      <c r="A116" s="563" t="s">
        <v>973</v>
      </c>
      <c r="B116" s="564" t="s">
        <v>623</v>
      </c>
      <c r="C116" s="565"/>
      <c r="D116" s="566"/>
      <c r="E116" s="567"/>
      <c r="F116" s="567"/>
      <c r="G116" s="567"/>
      <c r="H116" s="567"/>
      <c r="I116" s="568"/>
      <c r="J116" s="569">
        <f>+J117</f>
        <v>36.700000000000003</v>
      </c>
      <c r="K116" s="570"/>
    </row>
    <row r="117" spans="1:19" s="571" customFormat="1" ht="26.4">
      <c r="A117" s="572" t="s">
        <v>974</v>
      </c>
      <c r="B117" s="573" t="str">
        <f>+B116</f>
        <v>Suministro e instalación de tuberia de 6" sanitaria incluye accesorios.</v>
      </c>
      <c r="C117" s="574" t="s">
        <v>416</v>
      </c>
      <c r="D117" s="575">
        <f>+D36</f>
        <v>36.700000000000003</v>
      </c>
      <c r="E117" s="575"/>
      <c r="F117" s="575"/>
      <c r="G117" s="576"/>
      <c r="H117" s="577"/>
      <c r="I117" s="577"/>
      <c r="J117" s="578">
        <f>+D117</f>
        <v>36.700000000000003</v>
      </c>
      <c r="K117" s="579"/>
    </row>
    <row r="118" spans="1:19" s="571" customFormat="1" ht="13.8">
      <c r="A118" s="1493" t="s">
        <v>975</v>
      </c>
      <c r="B118" s="1494"/>
      <c r="C118" s="1494"/>
      <c r="D118" s="1494"/>
      <c r="E118" s="1494"/>
      <c r="F118" s="1494"/>
      <c r="G118" s="1494"/>
      <c r="H118" s="1494"/>
      <c r="I118" s="1494"/>
      <c r="J118" s="1494"/>
      <c r="K118" s="1495"/>
    </row>
    <row r="119" spans="1:19" s="571" customFormat="1" ht="121.95" customHeight="1">
      <c r="A119" s="563" t="s">
        <v>976</v>
      </c>
      <c r="B119" s="564" t="s">
        <v>761</v>
      </c>
      <c r="C119" s="565"/>
      <c r="D119" s="566"/>
      <c r="E119" s="567"/>
      <c r="F119" s="567"/>
      <c r="G119" s="567"/>
      <c r="H119" s="567"/>
      <c r="I119" s="568"/>
      <c r="J119" s="569">
        <f>+J120</f>
        <v>468.36500000000001</v>
      </c>
      <c r="K119" s="605"/>
      <c r="N119" s="571">
        <f>+P65*0.05</f>
        <v>365.03197499999999</v>
      </c>
      <c r="P119" s="571">
        <f>+'[2]PRESU BALANCE'!I21</f>
        <v>29582697</v>
      </c>
    </row>
    <row r="120" spans="1:19" s="571" customFormat="1" ht="124.2" customHeight="1">
      <c r="A120" s="572" t="s">
        <v>977</v>
      </c>
      <c r="B120" s="573" t="str">
        <f>+B119</f>
        <v>Suministro, fabricación e instalación de cubierta auto portante elaborada en sitio, con lamina de acero, color blanco almendra, calibre 22 galvanizado, prepintado y en grado 40, flecha al 20% con respecto al ancho a cubrir, tipo membrana (Sistema modular con secciones únicas y sin traslapo a lo ancho, unidas entre sí por medio de grafado mecánico). para placa de polideportivo.</v>
      </c>
      <c r="C120" s="574" t="s">
        <v>890</v>
      </c>
      <c r="D120" s="612">
        <v>28.3</v>
      </c>
      <c r="E120" s="612">
        <v>16.55</v>
      </c>
      <c r="F120" s="575"/>
      <c r="G120" s="576"/>
      <c r="H120" s="577"/>
      <c r="I120" s="577"/>
      <c r="J120" s="578">
        <f>+D120*E120</f>
        <v>468.36500000000001</v>
      </c>
      <c r="K120" s="579"/>
      <c r="O120" s="571">
        <f>30*8</f>
        <v>240</v>
      </c>
      <c r="P120" s="571">
        <f>+O120*I105</f>
        <v>0</v>
      </c>
      <c r="Q120" s="571">
        <v>14.6</v>
      </c>
      <c r="R120" s="571">
        <v>16</v>
      </c>
    </row>
    <row r="121" spans="1:19" s="571" customFormat="1" ht="76.95" customHeight="1">
      <c r="A121" s="563" t="s">
        <v>978</v>
      </c>
      <c r="B121" s="564" t="s">
        <v>1057</v>
      </c>
      <c r="C121" s="565"/>
      <c r="D121" s="566"/>
      <c r="E121" s="567"/>
      <c r="F121" s="567"/>
      <c r="G121" s="567"/>
      <c r="H121" s="567"/>
      <c r="I121" s="568"/>
      <c r="J121" s="569">
        <f>+J122</f>
        <v>26</v>
      </c>
      <c r="K121" s="605"/>
      <c r="O121" s="571">
        <f>19.84*1.2</f>
        <v>23.808</v>
      </c>
      <c r="Q121" s="571">
        <v>16.5</v>
      </c>
      <c r="R121" s="571">
        <f>+Q121*R120/Q120</f>
        <v>18.082191780821919</v>
      </c>
    </row>
    <row r="122" spans="1:19" s="571" customFormat="1" ht="67.95" customHeight="1">
      <c r="A122" s="572" t="s">
        <v>979</v>
      </c>
      <c r="B122" s="573" t="str">
        <f>+B121</f>
        <v>Suministro e instalación de anclajes de canalón, compuesto por platina metálica de 30x45 e-3/8 ángulo de fijación a canal de 4"x1/4" L=0,25 m, 4 pernos de anclaje de 01/2 long= 0,10m, según diseño.</v>
      </c>
      <c r="C122" s="574" t="s">
        <v>497</v>
      </c>
      <c r="D122" s="612"/>
      <c r="E122" s="612"/>
      <c r="F122" s="575"/>
      <c r="G122" s="576">
        <v>26</v>
      </c>
      <c r="H122" s="577"/>
      <c r="I122" s="577"/>
      <c r="J122" s="578">
        <f>+G122</f>
        <v>26</v>
      </c>
      <c r="K122" s="579"/>
    </row>
    <row r="123" spans="1:19" s="571" customFormat="1" ht="55.95" customHeight="1">
      <c r="A123" s="563" t="s">
        <v>980</v>
      </c>
      <c r="B123" s="564" t="s">
        <v>626</v>
      </c>
      <c r="C123" s="565"/>
      <c r="D123" s="566"/>
      <c r="E123" s="567"/>
      <c r="F123" s="567"/>
      <c r="G123" s="567"/>
      <c r="H123" s="567"/>
      <c r="I123" s="568"/>
      <c r="J123" s="569">
        <f>+J124</f>
        <v>56.6</v>
      </c>
      <c r="K123" s="605"/>
      <c r="L123" s="650" t="s">
        <v>1038</v>
      </c>
      <c r="P123" s="571">
        <v>13</v>
      </c>
    </row>
    <row r="124" spans="1:19" s="571" customFormat="1" ht="56.4" customHeight="1">
      <c r="A124" s="572" t="s">
        <v>981</v>
      </c>
      <c r="B124" s="573" t="str">
        <f>+B123</f>
        <v>Suministro e Instalación de canalón metálico de acero estructural con 3/16" de espesor (según diseño), una mano de pintura 3 en 1 de Pintuco.</v>
      </c>
      <c r="C124" s="574" t="s">
        <v>480</v>
      </c>
      <c r="D124" s="612">
        <f>+D120*2</f>
        <v>56.6</v>
      </c>
      <c r="E124" s="612"/>
      <c r="F124" s="575"/>
      <c r="G124" s="576"/>
      <c r="H124" s="577"/>
      <c r="I124" s="577"/>
      <c r="J124" s="578">
        <f>+D124</f>
        <v>56.6</v>
      </c>
      <c r="K124" s="579"/>
    </row>
    <row r="125" spans="1:19" s="571" customFormat="1" ht="40.5" customHeight="1">
      <c r="A125" s="563" t="s">
        <v>982</v>
      </c>
      <c r="B125" s="611" t="s">
        <v>983</v>
      </c>
      <c r="C125" s="565"/>
      <c r="D125" s="566"/>
      <c r="E125" s="567"/>
      <c r="F125" s="567"/>
      <c r="G125" s="567"/>
      <c r="H125" s="567"/>
      <c r="I125" s="568"/>
      <c r="J125" s="569">
        <f>+J126</f>
        <v>36</v>
      </c>
      <c r="K125" s="605"/>
    </row>
    <row r="126" spans="1:19" s="571" customFormat="1" ht="43.5" customHeight="1">
      <c r="A126" s="572" t="s">
        <v>984</v>
      </c>
      <c r="B126" s="573" t="str">
        <f>+B125</f>
        <v>Bajante aguas lluvias en PVC 4" incluye: Accesorios</v>
      </c>
      <c r="C126" s="574" t="s">
        <v>416</v>
      </c>
      <c r="D126" s="612">
        <v>4.5</v>
      </c>
      <c r="E126" s="612"/>
      <c r="F126" s="612"/>
      <c r="G126" s="613">
        <v>8</v>
      </c>
      <c r="H126" s="577"/>
      <c r="I126" s="577"/>
      <c r="J126" s="578">
        <f>+G126*D126</f>
        <v>36</v>
      </c>
      <c r="K126" s="579"/>
      <c r="P126" s="571">
        <f>30*14</f>
        <v>420</v>
      </c>
      <c r="R126" s="571">
        <f>5.5-1.2</f>
        <v>4.3</v>
      </c>
      <c r="S126" s="571">
        <f>+R126*14</f>
        <v>60.199999999999996</v>
      </c>
    </row>
    <row r="127" spans="1:19" s="571" customFormat="1" ht="26.4" hidden="1">
      <c r="A127" s="563" t="s">
        <v>985</v>
      </c>
      <c r="B127" s="564" t="s">
        <v>986</v>
      </c>
      <c r="C127" s="565"/>
      <c r="D127" s="566"/>
      <c r="E127" s="567"/>
      <c r="F127" s="567"/>
      <c r="G127" s="567"/>
      <c r="H127" s="567"/>
      <c r="I127" s="568"/>
      <c r="J127" s="569">
        <f>+J128</f>
        <v>0</v>
      </c>
      <c r="K127" s="605"/>
    </row>
    <row r="128" spans="1:19" s="571" customFormat="1" ht="26.4" hidden="1">
      <c r="A128" s="572" t="s">
        <v>987</v>
      </c>
      <c r="B128" s="573" t="str">
        <f>+B127</f>
        <v>Cerramiento en malla eslabonada y tubo h= 2.20m, antepecho en ladrillo</v>
      </c>
      <c r="C128" s="574" t="e">
        <f>+#REF!</f>
        <v>#REF!</v>
      </c>
      <c r="D128" s="575">
        <v>0</v>
      </c>
      <c r="E128" s="575"/>
      <c r="F128" s="575"/>
      <c r="G128" s="576"/>
      <c r="H128" s="577"/>
      <c r="I128" s="577"/>
      <c r="J128" s="578">
        <f>+D128</f>
        <v>0</v>
      </c>
      <c r="K128" s="579"/>
      <c r="O128" s="571">
        <v>13.5</v>
      </c>
    </row>
    <row r="129" spans="1:12" s="571" customFormat="1" ht="105.6">
      <c r="A129" s="563" t="s">
        <v>988</v>
      </c>
      <c r="B129" s="611" t="str">
        <f>+'Presupuesto INDERHUILA'!B38</f>
        <v>Cerramiento en malla eslabonada Calibre 10 con rombos de 2" , ángulo de 3/16"X1/4" y tubo galvanizado de 2"  h= 3.0m, antepecho en ladrillo a la vista de h=0.40m, pedestal en concreto de 3000 PSI de 0.20x0.20m, viga cinta de 0.10x0.12m y viga de cimiento de ,25x,25 incluye acero incluye acero 1/2 y estribos en 3/8"</v>
      </c>
      <c r="C129" s="565"/>
      <c r="D129" s="566"/>
      <c r="E129" s="567"/>
      <c r="F129" s="567"/>
      <c r="G129" s="567"/>
      <c r="H129" s="567"/>
      <c r="I129" s="568"/>
      <c r="J129" s="569">
        <f>+J130</f>
        <v>42.2</v>
      </c>
      <c r="K129" s="605"/>
      <c r="L129" s="652" t="s">
        <v>1039</v>
      </c>
    </row>
    <row r="130" spans="1:12" s="571" customFormat="1" ht="81" customHeight="1">
      <c r="A130" s="572" t="s">
        <v>989</v>
      </c>
      <c r="B130" s="573" t="str">
        <f>+B129</f>
        <v>Cerramiento en malla eslabonada Calibre 10 con rombos de 2" , ángulo de 3/16"X1/4" y tubo galvanizado de 2"  h= 3.0m, antepecho en ladrillo a la vista de h=0.40m, pedestal en concreto de 3000 PSI de 0.20x0.20m, viga cinta de 0.10x0.12m y viga de cimiento de ,25x,25 incluye acero incluye acero 1/2 y estribos en 3/8"</v>
      </c>
      <c r="C130" s="574" t="s">
        <v>416</v>
      </c>
      <c r="D130" s="612">
        <v>42.2</v>
      </c>
      <c r="E130" s="612"/>
      <c r="F130" s="612"/>
      <c r="G130" s="613"/>
      <c r="H130" s="577"/>
      <c r="I130" s="577"/>
      <c r="J130" s="578">
        <f>+D130</f>
        <v>42.2</v>
      </c>
      <c r="K130" s="579"/>
    </row>
    <row r="131" spans="1:12" s="571" customFormat="1" ht="13.8">
      <c r="A131" s="1493" t="s">
        <v>990</v>
      </c>
      <c r="B131" s="1494"/>
      <c r="C131" s="1494"/>
      <c r="D131" s="1494"/>
      <c r="E131" s="1494"/>
      <c r="F131" s="1494"/>
      <c r="G131" s="1494"/>
      <c r="H131" s="1494"/>
      <c r="I131" s="1494"/>
      <c r="J131" s="1494"/>
      <c r="K131" s="1495"/>
    </row>
    <row r="132" spans="1:12" s="571" customFormat="1" ht="26.4">
      <c r="A132" s="563" t="s">
        <v>991</v>
      </c>
      <c r="B132" s="564" t="s">
        <v>992</v>
      </c>
      <c r="C132" s="565"/>
      <c r="D132" s="566"/>
      <c r="E132" s="567"/>
      <c r="F132" s="567"/>
      <c r="G132" s="567"/>
      <c r="H132" s="567"/>
      <c r="I132" s="568"/>
      <c r="J132" s="569"/>
      <c r="K132" s="605"/>
    </row>
    <row r="133" spans="1:12" s="571" customFormat="1" ht="66">
      <c r="A133" s="614" t="s">
        <v>993</v>
      </c>
      <c r="B133" s="615" t="s">
        <v>994</v>
      </c>
      <c r="C133" s="616" t="s">
        <v>480</v>
      </c>
      <c r="D133" s="612">
        <v>200</v>
      </c>
      <c r="E133" s="575"/>
      <c r="F133" s="575"/>
      <c r="G133" s="576"/>
      <c r="H133" s="577"/>
      <c r="I133" s="577"/>
      <c r="J133" s="578">
        <f>+D133</f>
        <v>200</v>
      </c>
      <c r="K133" s="617"/>
    </row>
    <row r="134" spans="1:12" s="571" customFormat="1" ht="39.6">
      <c r="A134" s="614" t="s">
        <v>781</v>
      </c>
      <c r="B134" s="615" t="s">
        <v>995</v>
      </c>
      <c r="C134" s="616" t="s">
        <v>497</v>
      </c>
      <c r="D134" s="612"/>
      <c r="E134" s="575"/>
      <c r="F134" s="575"/>
      <c r="G134" s="613">
        <v>16</v>
      </c>
      <c r="H134" s="577"/>
      <c r="I134" s="577"/>
      <c r="J134" s="578">
        <f>+G134</f>
        <v>16</v>
      </c>
      <c r="K134" s="617"/>
    </row>
    <row r="135" spans="1:12" s="571" customFormat="1" ht="26.4">
      <c r="A135" s="614" t="s">
        <v>785</v>
      </c>
      <c r="B135" s="615" t="s">
        <v>996</v>
      </c>
      <c r="C135" s="616" t="s">
        <v>497</v>
      </c>
      <c r="D135" s="612"/>
      <c r="E135" s="575"/>
      <c r="F135" s="575"/>
      <c r="G135" s="613">
        <v>1</v>
      </c>
      <c r="H135" s="577"/>
      <c r="I135" s="577"/>
      <c r="J135" s="578">
        <f>+G135</f>
        <v>1</v>
      </c>
      <c r="K135" s="617"/>
    </row>
    <row r="136" spans="1:12" s="571" customFormat="1" ht="26.4">
      <c r="A136" s="614" t="s">
        <v>788</v>
      </c>
      <c r="B136" s="615" t="s">
        <v>997</v>
      </c>
      <c r="C136" s="616" t="s">
        <v>497</v>
      </c>
      <c r="D136" s="612"/>
      <c r="E136" s="575"/>
      <c r="F136" s="575"/>
      <c r="G136" s="613">
        <v>1</v>
      </c>
      <c r="H136" s="577"/>
      <c r="I136" s="577"/>
      <c r="J136" s="578">
        <f>+G136</f>
        <v>1</v>
      </c>
      <c r="K136" s="617"/>
    </row>
    <row r="137" spans="1:12" s="571" customFormat="1" ht="66">
      <c r="A137" s="614" t="s">
        <v>791</v>
      </c>
      <c r="B137" s="615" t="s">
        <v>998</v>
      </c>
      <c r="C137" s="616" t="s">
        <v>480</v>
      </c>
      <c r="D137" s="612">
        <v>30</v>
      </c>
      <c r="E137" s="575"/>
      <c r="F137" s="575"/>
      <c r="G137" s="576"/>
      <c r="H137" s="577"/>
      <c r="I137" s="577"/>
      <c r="J137" s="578">
        <f>+D137</f>
        <v>30</v>
      </c>
      <c r="K137" s="617"/>
    </row>
    <row r="138" spans="1:12" s="571" customFormat="1" ht="39.6">
      <c r="A138" s="614" t="s">
        <v>793</v>
      </c>
      <c r="B138" s="615" t="s">
        <v>640</v>
      </c>
      <c r="C138" s="616" t="s">
        <v>497</v>
      </c>
      <c r="D138" s="612"/>
      <c r="E138" s="575"/>
      <c r="F138" s="575"/>
      <c r="G138" s="613">
        <v>1</v>
      </c>
      <c r="H138" s="577"/>
      <c r="I138" s="577"/>
      <c r="J138" s="578">
        <f>+G138</f>
        <v>1</v>
      </c>
      <c r="K138" s="617"/>
    </row>
    <row r="139" spans="1:12" s="571" customFormat="1">
      <c r="A139" s="563" t="s">
        <v>999</v>
      </c>
      <c r="B139" s="564" t="s">
        <v>641</v>
      </c>
      <c r="C139" s="565"/>
      <c r="D139" s="566"/>
      <c r="E139" s="567"/>
      <c r="F139" s="567"/>
      <c r="G139" s="567"/>
      <c r="H139" s="567"/>
      <c r="I139" s="568"/>
      <c r="J139" s="569"/>
      <c r="K139" s="605"/>
    </row>
    <row r="140" spans="1:12" s="571" customFormat="1" ht="39.6">
      <c r="A140" s="614" t="s">
        <v>642</v>
      </c>
      <c r="B140" s="615" t="s">
        <v>1000</v>
      </c>
      <c r="C140" s="616" t="s">
        <v>497</v>
      </c>
      <c r="D140" s="575"/>
      <c r="E140" s="575"/>
      <c r="F140" s="575"/>
      <c r="G140" s="613">
        <v>6</v>
      </c>
      <c r="H140" s="577"/>
      <c r="I140" s="577"/>
      <c r="J140" s="578">
        <f>+G140</f>
        <v>6</v>
      </c>
      <c r="K140" s="617"/>
    </row>
    <row r="141" spans="1:12" s="571" customFormat="1" ht="52.8">
      <c r="A141" s="614" t="s">
        <v>644</v>
      </c>
      <c r="B141" s="615" t="s">
        <v>1001</v>
      </c>
      <c r="C141" s="616" t="s">
        <v>497</v>
      </c>
      <c r="D141" s="575"/>
      <c r="E141" s="575"/>
      <c r="F141" s="575"/>
      <c r="G141" s="613">
        <v>6</v>
      </c>
      <c r="H141" s="577"/>
      <c r="I141" s="577"/>
      <c r="J141" s="578">
        <f>+G141</f>
        <v>6</v>
      </c>
      <c r="K141" s="617"/>
    </row>
    <row r="142" spans="1:12" s="571" customFormat="1" ht="26.4">
      <c r="A142" s="614" t="s">
        <v>646</v>
      </c>
      <c r="B142" s="615" t="s">
        <v>647</v>
      </c>
      <c r="C142" s="616" t="s">
        <v>480</v>
      </c>
      <c r="D142" s="612">
        <v>77</v>
      </c>
      <c r="E142" s="575"/>
      <c r="F142" s="575"/>
      <c r="G142" s="613"/>
      <c r="H142" s="577"/>
      <c r="I142" s="577"/>
      <c r="J142" s="578">
        <f>+D142</f>
        <v>77</v>
      </c>
      <c r="K142" s="617"/>
    </row>
    <row r="143" spans="1:12" s="571" customFormat="1" ht="39.6">
      <c r="A143" s="614" t="s">
        <v>648</v>
      </c>
      <c r="B143" s="615" t="s">
        <v>1002</v>
      </c>
      <c r="C143" s="616" t="s">
        <v>497</v>
      </c>
      <c r="D143" s="575"/>
      <c r="E143" s="575"/>
      <c r="F143" s="575"/>
      <c r="G143" s="613">
        <v>6</v>
      </c>
      <c r="H143" s="577"/>
      <c r="I143" s="577"/>
      <c r="J143" s="578">
        <f>+G143</f>
        <v>6</v>
      </c>
      <c r="K143" s="617"/>
    </row>
    <row r="144" spans="1:12" s="571" customFormat="1" ht="31.5" customHeight="1">
      <c r="A144" s="614" t="s">
        <v>650</v>
      </c>
      <c r="B144" s="615" t="s">
        <v>651</v>
      </c>
      <c r="C144" s="616" t="s">
        <v>497</v>
      </c>
      <c r="D144" s="575"/>
      <c r="E144" s="575"/>
      <c r="F144" s="575"/>
      <c r="G144" s="613">
        <v>6</v>
      </c>
      <c r="H144" s="577"/>
      <c r="I144" s="577"/>
      <c r="J144" s="578">
        <f>+G144</f>
        <v>6</v>
      </c>
      <c r="K144" s="617"/>
    </row>
    <row r="145" spans="1:11" s="571" customFormat="1" ht="26.4">
      <c r="A145" s="614" t="s">
        <v>652</v>
      </c>
      <c r="B145" s="615" t="s">
        <v>1003</v>
      </c>
      <c r="C145" s="616" t="s">
        <v>497</v>
      </c>
      <c r="D145" s="575"/>
      <c r="E145" s="575"/>
      <c r="F145" s="575"/>
      <c r="G145" s="613">
        <v>6</v>
      </c>
      <c r="H145" s="577"/>
      <c r="I145" s="577"/>
      <c r="J145" s="578">
        <f>+G145</f>
        <v>6</v>
      </c>
      <c r="K145" s="617"/>
    </row>
    <row r="146" spans="1:11" s="571" customFormat="1" ht="29.25" customHeight="1">
      <c r="A146" s="614" t="s">
        <v>654</v>
      </c>
      <c r="B146" s="615" t="s">
        <v>1004</v>
      </c>
      <c r="C146" s="616" t="s">
        <v>497</v>
      </c>
      <c r="D146" s="575"/>
      <c r="E146" s="575"/>
      <c r="F146" s="575"/>
      <c r="G146" s="613">
        <v>6</v>
      </c>
      <c r="H146" s="577"/>
      <c r="I146" s="577"/>
      <c r="J146" s="578">
        <f>+G146</f>
        <v>6</v>
      </c>
      <c r="K146" s="617"/>
    </row>
    <row r="147" spans="1:11" s="571" customFormat="1" ht="26.4">
      <c r="A147" s="614" t="s">
        <v>656</v>
      </c>
      <c r="B147" s="615" t="s">
        <v>657</v>
      </c>
      <c r="C147" s="616" t="s">
        <v>617</v>
      </c>
      <c r="D147" s="612">
        <v>120</v>
      </c>
      <c r="E147" s="575"/>
      <c r="F147" s="575"/>
      <c r="G147" s="613"/>
      <c r="H147" s="577"/>
      <c r="I147" s="577"/>
      <c r="J147" s="578">
        <f>+D147</f>
        <v>120</v>
      </c>
      <c r="K147" s="617"/>
    </row>
    <row r="148" spans="1:11" s="571" customFormat="1">
      <c r="A148" s="563" t="s">
        <v>1005</v>
      </c>
      <c r="B148" s="564" t="s">
        <v>658</v>
      </c>
      <c r="C148" s="565"/>
      <c r="D148" s="566"/>
      <c r="E148" s="567"/>
      <c r="F148" s="567"/>
      <c r="G148" s="567"/>
      <c r="H148" s="567"/>
      <c r="I148" s="568"/>
      <c r="J148" s="569"/>
      <c r="K148" s="605"/>
    </row>
    <row r="149" spans="1:11" s="571" customFormat="1">
      <c r="A149" s="614" t="s">
        <v>659</v>
      </c>
      <c r="B149" s="615" t="s">
        <v>1006</v>
      </c>
      <c r="C149" s="616" t="s">
        <v>497</v>
      </c>
      <c r="D149" s="575"/>
      <c r="E149" s="575"/>
      <c r="F149" s="575"/>
      <c r="G149" s="613">
        <v>8</v>
      </c>
      <c r="H149" s="577"/>
      <c r="I149" s="577"/>
      <c r="J149" s="578">
        <f>+G149</f>
        <v>8</v>
      </c>
      <c r="K149" s="617"/>
    </row>
    <row r="150" spans="1:11" s="571" customFormat="1">
      <c r="A150" s="563" t="s">
        <v>1007</v>
      </c>
      <c r="B150" s="564" t="s">
        <v>660</v>
      </c>
      <c r="C150" s="565"/>
      <c r="D150" s="566"/>
      <c r="E150" s="567"/>
      <c r="F150" s="567"/>
      <c r="G150" s="567"/>
      <c r="H150" s="567"/>
      <c r="I150" s="568"/>
      <c r="J150" s="569"/>
      <c r="K150" s="605"/>
    </row>
    <row r="151" spans="1:11" s="571" customFormat="1" ht="29.25" customHeight="1">
      <c r="A151" s="614" t="s">
        <v>661</v>
      </c>
      <c r="B151" s="615" t="s">
        <v>1008</v>
      </c>
      <c r="C151" s="616" t="s">
        <v>497</v>
      </c>
      <c r="D151" s="575"/>
      <c r="E151" s="575"/>
      <c r="F151" s="575"/>
      <c r="G151" s="613">
        <v>1</v>
      </c>
      <c r="H151" s="577"/>
      <c r="I151" s="577"/>
      <c r="J151" s="578">
        <f>+G151</f>
        <v>1</v>
      </c>
      <c r="K151" s="617"/>
    </row>
    <row r="152" spans="1:11" s="571" customFormat="1" ht="29.25" customHeight="1">
      <c r="A152" s="614" t="s">
        <v>663</v>
      </c>
      <c r="B152" s="615" t="s">
        <v>664</v>
      </c>
      <c r="C152" s="616" t="s">
        <v>497</v>
      </c>
      <c r="D152" s="575"/>
      <c r="E152" s="575"/>
      <c r="F152" s="575"/>
      <c r="G152" s="613">
        <v>1</v>
      </c>
      <c r="H152" s="577"/>
      <c r="I152" s="577"/>
      <c r="J152" s="578">
        <f>+G152</f>
        <v>1</v>
      </c>
      <c r="K152" s="617"/>
    </row>
    <row r="153" spans="1:11" s="571" customFormat="1" ht="13.8">
      <c r="A153" s="1493" t="s">
        <v>1009</v>
      </c>
      <c r="B153" s="1494"/>
      <c r="C153" s="1494"/>
      <c r="D153" s="1494"/>
      <c r="E153" s="1494"/>
      <c r="F153" s="1494"/>
      <c r="G153" s="1494"/>
      <c r="H153" s="1494"/>
      <c r="I153" s="1494"/>
      <c r="J153" s="1494"/>
      <c r="K153" s="1495"/>
    </row>
    <row r="154" spans="1:11" s="571" customFormat="1" ht="26.4">
      <c r="A154" s="563" t="s">
        <v>1010</v>
      </c>
      <c r="B154" s="564" t="s">
        <v>666</v>
      </c>
      <c r="C154" s="565"/>
      <c r="D154" s="566"/>
      <c r="E154" s="567"/>
      <c r="F154" s="567"/>
      <c r="G154" s="567"/>
      <c r="H154" s="567"/>
      <c r="I154" s="568"/>
      <c r="J154" s="569">
        <f>+J156+J157+J158</f>
        <v>155.57</v>
      </c>
      <c r="K154" s="605"/>
    </row>
    <row r="155" spans="1:11" s="571" customFormat="1" ht="26.4">
      <c r="A155" s="572" t="s">
        <v>1011</v>
      </c>
      <c r="B155" s="573" t="str">
        <f>+B154</f>
        <v>Graniplast aplicado en muros o superficies receptoras de la aplicación</v>
      </c>
      <c r="C155" s="574" t="s">
        <v>603</v>
      </c>
      <c r="D155" s="575"/>
      <c r="E155" s="575"/>
      <c r="F155" s="575"/>
      <c r="G155" s="576"/>
      <c r="H155" s="577"/>
      <c r="I155" s="577"/>
      <c r="J155" s="578"/>
      <c r="K155" s="617"/>
    </row>
    <row r="156" spans="1:11" s="571" customFormat="1">
      <c r="A156" s="572"/>
      <c r="B156" s="618" t="s">
        <v>1012</v>
      </c>
      <c r="C156" s="574" t="s">
        <v>890</v>
      </c>
      <c r="D156" s="575">
        <v>1.5</v>
      </c>
      <c r="E156" s="575">
        <v>5</v>
      </c>
      <c r="F156" s="575"/>
      <c r="G156" s="576">
        <v>12</v>
      </c>
      <c r="H156" s="577"/>
      <c r="I156" s="577"/>
      <c r="J156" s="578">
        <f>+D156*E156*G156</f>
        <v>90</v>
      </c>
      <c r="K156" s="617"/>
    </row>
    <row r="157" spans="1:11" s="571" customFormat="1">
      <c r="A157" s="572"/>
      <c r="B157" s="618" t="s">
        <v>1013</v>
      </c>
      <c r="C157" s="574" t="s">
        <v>890</v>
      </c>
      <c r="D157" s="575">
        <v>1.1499999999999999</v>
      </c>
      <c r="E157" s="575">
        <v>28.3</v>
      </c>
      <c r="F157" s="575"/>
      <c r="G157" s="576">
        <v>2</v>
      </c>
      <c r="H157" s="577"/>
      <c r="I157" s="577"/>
      <c r="J157" s="578">
        <f>+D157*E157*G157</f>
        <v>65.09</v>
      </c>
      <c r="K157" s="617"/>
    </row>
    <row r="158" spans="1:11" s="571" customFormat="1">
      <c r="A158" s="572"/>
      <c r="B158" s="618" t="s">
        <v>1014</v>
      </c>
      <c r="C158" s="574" t="str">
        <f>+C157</f>
        <v>m2</v>
      </c>
      <c r="D158" s="575">
        <v>0.3</v>
      </c>
      <c r="E158" s="575">
        <v>0.4</v>
      </c>
      <c r="F158" s="575"/>
      <c r="G158" s="576">
        <v>4</v>
      </c>
      <c r="H158" s="577"/>
      <c r="I158" s="577"/>
      <c r="J158" s="578">
        <f>+D158*E158*G158</f>
        <v>0.48</v>
      </c>
      <c r="K158" s="617"/>
    </row>
    <row r="159" spans="1:11" s="571" customFormat="1">
      <c r="A159" s="563" t="s">
        <v>1015</v>
      </c>
      <c r="B159" s="611" t="s">
        <v>667</v>
      </c>
      <c r="C159" s="565"/>
      <c r="D159" s="566"/>
      <c r="E159" s="567"/>
      <c r="F159" s="567"/>
      <c r="G159" s="567"/>
      <c r="H159" s="567"/>
      <c r="I159" s="568"/>
      <c r="J159" s="569">
        <f>+J160</f>
        <v>30</v>
      </c>
      <c r="K159" s="605"/>
    </row>
    <row r="160" spans="1:11" s="571" customFormat="1" ht="14.4">
      <c r="A160" s="572" t="s">
        <v>1016</v>
      </c>
      <c r="B160" s="619" t="s">
        <v>1017</v>
      </c>
      <c r="C160" s="616" t="s">
        <v>890</v>
      </c>
      <c r="D160" s="575">
        <v>15</v>
      </c>
      <c r="E160" s="575">
        <v>1</v>
      </c>
      <c r="F160" s="575"/>
      <c r="G160" s="576">
        <v>2</v>
      </c>
      <c r="H160" s="577"/>
      <c r="I160" s="577"/>
      <c r="J160" s="578">
        <f>+D160*E160*G160</f>
        <v>30</v>
      </c>
      <c r="K160" s="617"/>
    </row>
    <row r="161" spans="1:11" s="571" customFormat="1" ht="26.4">
      <c r="A161" s="563" t="s">
        <v>1018</v>
      </c>
      <c r="B161" s="611" t="str">
        <f>+'[3]PRESUPUESTO GENERAL'!B60</f>
        <v>Pintura antideslizante resistente al trafico peatonal y deportivo</v>
      </c>
      <c r="C161" s="565"/>
      <c r="D161" s="566"/>
      <c r="E161" s="567"/>
      <c r="F161" s="567"/>
      <c r="G161" s="567"/>
      <c r="H161" s="567"/>
      <c r="I161" s="568"/>
      <c r="J161" s="569">
        <f>+J162</f>
        <v>373.55</v>
      </c>
      <c r="K161" s="605"/>
    </row>
    <row r="162" spans="1:11" s="571" customFormat="1" ht="14.4">
      <c r="A162" s="572" t="s">
        <v>1019</v>
      </c>
      <c r="B162" s="619" t="s">
        <v>1020</v>
      </c>
      <c r="C162" s="616" t="s">
        <v>890</v>
      </c>
      <c r="D162" s="575">
        <v>24.1</v>
      </c>
      <c r="E162" s="575">
        <v>15.5</v>
      </c>
      <c r="F162" s="575"/>
      <c r="G162" s="576"/>
      <c r="H162" s="577"/>
      <c r="I162" s="577"/>
      <c r="J162" s="578">
        <f>+E162*D162</f>
        <v>373.55</v>
      </c>
      <c r="K162" s="617"/>
    </row>
    <row r="163" spans="1:11">
      <c r="A163" s="563" t="s">
        <v>1021</v>
      </c>
      <c r="B163" s="564" t="s">
        <v>669</v>
      </c>
      <c r="C163" s="565"/>
      <c r="D163" s="566"/>
      <c r="E163" s="567"/>
      <c r="F163" s="567"/>
      <c r="G163" s="567"/>
      <c r="H163" s="567"/>
      <c r="I163" s="568"/>
      <c r="J163" s="569">
        <f>+J164</f>
        <v>1</v>
      </c>
      <c r="K163" s="605"/>
    </row>
    <row r="164" spans="1:11" ht="13.8" thickBot="1">
      <c r="A164" s="620" t="s">
        <v>1022</v>
      </c>
      <c r="B164" s="621" t="str">
        <f>+B163</f>
        <v>Demarcación de cancha multiple</v>
      </c>
      <c r="C164" s="622" t="s">
        <v>497</v>
      </c>
      <c r="D164" s="623"/>
      <c r="E164" s="623"/>
      <c r="F164" s="623"/>
      <c r="G164" s="624">
        <v>1</v>
      </c>
      <c r="H164" s="625"/>
      <c r="I164" s="625"/>
      <c r="J164" s="626">
        <f>+G164</f>
        <v>1</v>
      </c>
      <c r="K164" s="627"/>
    </row>
    <row r="169" spans="1:11" ht="13.8" thickBot="1">
      <c r="B169" s="628"/>
    </row>
    <row r="170" spans="1:11">
      <c r="B170" s="631" t="str">
        <f>+'[3]PRESUPUESTO GENERAL'!B74</f>
        <v>JOSÉ DAVID VARGAS ARIAS</v>
      </c>
      <c r="G170" s="632"/>
      <c r="H170" s="633"/>
      <c r="I170" s="634" t="s">
        <v>1024</v>
      </c>
      <c r="J170" s="635"/>
      <c r="K170" s="636"/>
    </row>
    <row r="171" spans="1:11">
      <c r="B171" s="637" t="s">
        <v>692</v>
      </c>
      <c r="G171" s="638"/>
      <c r="H171" s="638"/>
      <c r="I171" s="639" t="s">
        <v>1023</v>
      </c>
    </row>
    <row r="172" spans="1:11">
      <c r="B172" s="640"/>
      <c r="G172" s="1496"/>
      <c r="H172" s="1496"/>
      <c r="I172" s="1496"/>
    </row>
    <row r="173" spans="1:11">
      <c r="B173" s="631"/>
      <c r="G173" s="1492"/>
      <c r="H173" s="1492"/>
      <c r="I173" s="1492"/>
    </row>
    <row r="214" spans="1:11" s="547" customFormat="1" ht="11.4">
      <c r="A214" s="641"/>
      <c r="B214" s="642"/>
      <c r="C214" s="643"/>
      <c r="D214" s="644"/>
      <c r="E214" s="644"/>
      <c r="F214" s="644"/>
      <c r="G214" s="644"/>
      <c r="H214" s="643"/>
      <c r="I214" s="644"/>
      <c r="J214" s="644"/>
      <c r="K214" s="644"/>
    </row>
    <row r="215" spans="1:11" s="547" customFormat="1" ht="11.4">
      <c r="A215" s="641"/>
      <c r="B215" s="642"/>
      <c r="C215" s="643"/>
      <c r="D215" s="644"/>
      <c r="E215" s="644"/>
      <c r="F215" s="644"/>
      <c r="G215" s="644"/>
      <c r="H215" s="643"/>
      <c r="I215" s="644"/>
      <c r="J215" s="644"/>
      <c r="K215" s="644"/>
    </row>
    <row r="216" spans="1:11" s="547" customFormat="1" ht="11.4">
      <c r="A216" s="641"/>
      <c r="B216" s="642"/>
      <c r="C216" s="643"/>
      <c r="D216" s="644"/>
      <c r="E216" s="644"/>
      <c r="F216" s="644"/>
      <c r="G216" s="644"/>
      <c r="H216" s="643"/>
      <c r="I216" s="644"/>
      <c r="J216" s="644"/>
      <c r="K216" s="644"/>
    </row>
    <row r="217" spans="1:11" s="547" customFormat="1" ht="11.4">
      <c r="A217" s="641"/>
      <c r="B217" s="642"/>
      <c r="C217" s="643"/>
      <c r="D217" s="644"/>
      <c r="E217" s="644"/>
      <c r="F217" s="644"/>
      <c r="G217" s="644"/>
      <c r="H217" s="643"/>
      <c r="I217" s="644"/>
      <c r="J217" s="644"/>
      <c r="K217" s="644"/>
    </row>
    <row r="218" spans="1:11" s="547" customFormat="1" ht="11.4">
      <c r="A218" s="641"/>
      <c r="B218" s="642"/>
      <c r="C218" s="643"/>
      <c r="D218" s="644"/>
      <c r="E218" s="644"/>
      <c r="F218" s="644"/>
      <c r="G218" s="644"/>
      <c r="H218" s="643"/>
      <c r="I218" s="644"/>
      <c r="J218" s="644"/>
      <c r="K218" s="644"/>
    </row>
    <row r="219" spans="1:11" s="547" customFormat="1" ht="11.4">
      <c r="A219" s="641"/>
      <c r="B219" s="642"/>
      <c r="C219" s="643"/>
      <c r="D219" s="644"/>
      <c r="E219" s="644"/>
      <c r="F219" s="644"/>
      <c r="G219" s="644"/>
      <c r="H219" s="643"/>
      <c r="I219" s="644"/>
      <c r="J219" s="644"/>
      <c r="K219" s="644"/>
    </row>
    <row r="220" spans="1:11" s="547" customFormat="1" ht="11.4">
      <c r="A220" s="641"/>
      <c r="B220" s="642"/>
      <c r="C220" s="643"/>
      <c r="D220" s="644"/>
      <c r="E220" s="644"/>
      <c r="F220" s="644"/>
      <c r="G220" s="644"/>
      <c r="H220" s="643"/>
      <c r="I220" s="644"/>
      <c r="J220" s="644"/>
      <c r="K220" s="644"/>
    </row>
    <row r="221" spans="1:11" s="547" customFormat="1" ht="11.4">
      <c r="A221" s="641"/>
      <c r="B221" s="642"/>
      <c r="C221" s="643"/>
      <c r="D221" s="644"/>
      <c r="E221" s="644"/>
      <c r="F221" s="644"/>
      <c r="G221" s="644"/>
      <c r="H221" s="643"/>
      <c r="I221" s="644"/>
      <c r="J221" s="644"/>
      <c r="K221" s="644"/>
    </row>
    <row r="222" spans="1:11" s="547" customFormat="1" ht="11.4">
      <c r="A222" s="641"/>
      <c r="B222" s="642"/>
      <c r="C222" s="643"/>
      <c r="D222" s="644"/>
      <c r="E222" s="644"/>
      <c r="F222" s="644"/>
      <c r="G222" s="644"/>
      <c r="H222" s="643"/>
      <c r="I222" s="644"/>
      <c r="J222" s="644"/>
      <c r="K222" s="644"/>
    </row>
    <row r="223" spans="1:11" s="547" customFormat="1" ht="11.4">
      <c r="A223" s="641"/>
      <c r="B223" s="642"/>
      <c r="C223" s="643"/>
      <c r="D223" s="644"/>
      <c r="E223" s="644"/>
      <c r="F223" s="644"/>
      <c r="G223" s="644"/>
      <c r="H223" s="643"/>
      <c r="I223" s="644"/>
      <c r="J223" s="644"/>
      <c r="K223" s="644"/>
    </row>
    <row r="224" spans="1:11" s="547" customFormat="1" ht="11.4">
      <c r="A224" s="641"/>
      <c r="B224" s="642"/>
      <c r="C224" s="643"/>
      <c r="D224" s="644"/>
      <c r="E224" s="644"/>
      <c r="F224" s="644"/>
      <c r="G224" s="644"/>
      <c r="H224" s="643"/>
      <c r="I224" s="644"/>
      <c r="J224" s="644"/>
      <c r="K224" s="644"/>
    </row>
    <row r="225" spans="1:11" s="547" customFormat="1" ht="11.4">
      <c r="A225" s="641"/>
      <c r="B225" s="642"/>
      <c r="C225" s="643"/>
      <c r="D225" s="644"/>
      <c r="E225" s="644"/>
      <c r="F225" s="644"/>
      <c r="G225" s="644"/>
      <c r="H225" s="643"/>
      <c r="I225" s="644"/>
      <c r="J225" s="644"/>
      <c r="K225" s="644"/>
    </row>
    <row r="226" spans="1:11" s="547" customFormat="1" ht="11.4">
      <c r="A226" s="641"/>
      <c r="B226" s="642"/>
      <c r="C226" s="643"/>
      <c r="D226" s="644"/>
      <c r="E226" s="644"/>
      <c r="F226" s="644"/>
      <c r="G226" s="644"/>
      <c r="H226" s="643"/>
      <c r="I226" s="644"/>
      <c r="J226" s="644"/>
      <c r="K226" s="644"/>
    </row>
    <row r="227" spans="1:11" s="547" customFormat="1" ht="11.4">
      <c r="A227" s="641"/>
      <c r="B227" s="642"/>
      <c r="C227" s="643"/>
      <c r="D227" s="644"/>
      <c r="E227" s="644"/>
      <c r="F227" s="644"/>
      <c r="G227" s="644"/>
      <c r="H227" s="643"/>
      <c r="I227" s="644"/>
      <c r="J227" s="644"/>
      <c r="K227" s="644"/>
    </row>
    <row r="228" spans="1:11" s="547" customFormat="1" ht="11.4">
      <c r="A228" s="641"/>
      <c r="B228" s="642"/>
      <c r="C228" s="643"/>
      <c r="D228" s="644"/>
      <c r="E228" s="644"/>
      <c r="F228" s="644"/>
      <c r="G228" s="644"/>
      <c r="H228" s="643"/>
      <c r="I228" s="644"/>
      <c r="J228" s="644"/>
      <c r="K228" s="644"/>
    </row>
    <row r="229" spans="1:11" s="547" customFormat="1" ht="11.4">
      <c r="A229" s="641"/>
      <c r="B229" s="642"/>
      <c r="C229" s="643"/>
      <c r="D229" s="644"/>
      <c r="E229" s="644"/>
      <c r="F229" s="644"/>
      <c r="G229" s="644"/>
      <c r="H229" s="643"/>
      <c r="I229" s="644"/>
      <c r="J229" s="644"/>
      <c r="K229" s="644"/>
    </row>
    <row r="230" spans="1:11" s="547" customFormat="1" ht="11.4">
      <c r="A230" s="641"/>
      <c r="B230" s="642"/>
      <c r="C230" s="643"/>
      <c r="D230" s="644"/>
      <c r="E230" s="644"/>
      <c r="F230" s="644"/>
      <c r="G230" s="644"/>
      <c r="H230" s="643"/>
      <c r="I230" s="644"/>
      <c r="J230" s="644"/>
      <c r="K230" s="644"/>
    </row>
    <row r="231" spans="1:11" s="547" customFormat="1" ht="11.4">
      <c r="A231" s="641"/>
      <c r="B231" s="642"/>
      <c r="C231" s="643"/>
      <c r="D231" s="644"/>
      <c r="E231" s="644"/>
      <c r="F231" s="644"/>
      <c r="G231" s="644"/>
      <c r="H231" s="643"/>
      <c r="I231" s="644"/>
      <c r="J231" s="644"/>
      <c r="K231" s="644"/>
    </row>
    <row r="232" spans="1:11" s="547" customFormat="1" ht="11.4">
      <c r="A232" s="641"/>
      <c r="B232" s="642"/>
      <c r="C232" s="643"/>
      <c r="D232" s="644"/>
      <c r="E232" s="644"/>
      <c r="F232" s="644"/>
      <c r="G232" s="644"/>
      <c r="H232" s="643"/>
      <c r="I232" s="644"/>
      <c r="J232" s="644"/>
      <c r="K232" s="644"/>
    </row>
    <row r="233" spans="1:11" s="547" customFormat="1" ht="11.4">
      <c r="A233" s="641"/>
      <c r="B233" s="642"/>
      <c r="C233" s="643"/>
      <c r="D233" s="644"/>
      <c r="E233" s="644"/>
      <c r="F233" s="644"/>
      <c r="G233" s="644"/>
      <c r="H233" s="643"/>
      <c r="I233" s="644"/>
      <c r="J233" s="644"/>
      <c r="K233" s="644"/>
    </row>
    <row r="234" spans="1:11" s="547" customFormat="1" ht="11.4">
      <c r="A234" s="641"/>
      <c r="B234" s="642"/>
      <c r="C234" s="643"/>
      <c r="D234" s="644"/>
      <c r="E234" s="644"/>
      <c r="F234" s="644"/>
      <c r="G234" s="644"/>
      <c r="H234" s="643"/>
      <c r="I234" s="644"/>
      <c r="J234" s="644"/>
      <c r="K234" s="644"/>
    </row>
    <row r="235" spans="1:11" s="547" customFormat="1" ht="11.4">
      <c r="A235" s="641"/>
      <c r="B235" s="642"/>
      <c r="C235" s="643"/>
      <c r="D235" s="644"/>
      <c r="E235" s="644"/>
      <c r="F235" s="644"/>
      <c r="G235" s="644"/>
      <c r="H235" s="643"/>
      <c r="I235" s="644"/>
      <c r="J235" s="644"/>
      <c r="K235" s="644"/>
    </row>
    <row r="236" spans="1:11" s="547" customFormat="1" ht="11.4">
      <c r="A236" s="641"/>
      <c r="B236" s="642"/>
      <c r="C236" s="643"/>
      <c r="D236" s="644"/>
      <c r="E236" s="644"/>
      <c r="F236" s="644"/>
      <c r="G236" s="644"/>
      <c r="H236" s="643"/>
      <c r="I236" s="644"/>
      <c r="J236" s="644"/>
      <c r="K236" s="644"/>
    </row>
    <row r="237" spans="1:11" s="547" customFormat="1" ht="11.4">
      <c r="A237" s="641"/>
      <c r="B237" s="642"/>
      <c r="C237" s="643"/>
      <c r="D237" s="644"/>
      <c r="E237" s="644"/>
      <c r="F237" s="644"/>
      <c r="G237" s="644"/>
      <c r="H237" s="643"/>
      <c r="I237" s="644"/>
      <c r="J237" s="644"/>
      <c r="K237" s="644"/>
    </row>
    <row r="238" spans="1:11" s="547" customFormat="1" ht="11.4">
      <c r="A238" s="641"/>
      <c r="B238" s="642"/>
      <c r="C238" s="643"/>
      <c r="D238" s="644"/>
      <c r="E238" s="644"/>
      <c r="F238" s="644"/>
      <c r="G238" s="644"/>
      <c r="H238" s="643"/>
      <c r="I238" s="644"/>
      <c r="J238" s="644"/>
      <c r="K238" s="644"/>
    </row>
    <row r="239" spans="1:11" s="547" customFormat="1" ht="11.4">
      <c r="A239" s="641"/>
      <c r="B239" s="642"/>
      <c r="C239" s="643"/>
      <c r="D239" s="644"/>
      <c r="E239" s="644"/>
      <c r="F239" s="644"/>
      <c r="G239" s="644"/>
      <c r="H239" s="643"/>
      <c r="I239" s="644"/>
      <c r="J239" s="644"/>
      <c r="K239" s="644"/>
    </row>
    <row r="240" spans="1:11" s="547" customFormat="1" ht="11.4">
      <c r="A240" s="641"/>
      <c r="B240" s="642"/>
      <c r="C240" s="643"/>
      <c r="D240" s="644"/>
      <c r="E240" s="644"/>
      <c r="F240" s="644"/>
      <c r="G240" s="644"/>
      <c r="H240" s="643"/>
      <c r="I240" s="644"/>
      <c r="J240" s="644"/>
      <c r="K240" s="644"/>
    </row>
    <row r="241" spans="1:11" s="547" customFormat="1" ht="11.4">
      <c r="A241" s="641"/>
      <c r="B241" s="642"/>
      <c r="C241" s="643"/>
      <c r="D241" s="644"/>
      <c r="E241" s="644"/>
      <c r="F241" s="644"/>
      <c r="G241" s="644"/>
      <c r="H241" s="643"/>
      <c r="I241" s="644"/>
      <c r="J241" s="644"/>
      <c r="K241" s="644"/>
    </row>
    <row r="242" spans="1:11" s="547" customFormat="1" ht="11.4">
      <c r="A242" s="641"/>
      <c r="B242" s="642"/>
      <c r="C242" s="643"/>
      <c r="D242" s="644"/>
      <c r="E242" s="644"/>
      <c r="F242" s="644"/>
      <c r="G242" s="644"/>
      <c r="H242" s="643"/>
      <c r="I242" s="644"/>
      <c r="J242" s="644"/>
      <c r="K242" s="644"/>
    </row>
    <row r="243" spans="1:11" s="547" customFormat="1" ht="11.4">
      <c r="A243" s="641"/>
      <c r="B243" s="642"/>
      <c r="C243" s="643"/>
      <c r="D243" s="644"/>
      <c r="E243" s="644"/>
      <c r="F243" s="644"/>
      <c r="G243" s="644"/>
      <c r="H243" s="643"/>
      <c r="I243" s="644"/>
      <c r="J243" s="644"/>
      <c r="K243" s="644"/>
    </row>
    <row r="244" spans="1:11" s="547" customFormat="1" ht="11.4">
      <c r="A244" s="641"/>
      <c r="B244" s="642"/>
      <c r="C244" s="643"/>
      <c r="D244" s="644"/>
      <c r="E244" s="644"/>
      <c r="F244" s="644"/>
      <c r="G244" s="644"/>
      <c r="H244" s="643"/>
      <c r="I244" s="644"/>
      <c r="J244" s="644"/>
      <c r="K244" s="644"/>
    </row>
    <row r="245" spans="1:11" s="547" customFormat="1" ht="11.4">
      <c r="A245" s="641"/>
      <c r="B245" s="642"/>
      <c r="C245" s="643"/>
      <c r="D245" s="644"/>
      <c r="E245" s="644"/>
      <c r="F245" s="644"/>
      <c r="G245" s="644"/>
      <c r="H245" s="643"/>
      <c r="I245" s="644"/>
      <c r="J245" s="644"/>
      <c r="K245" s="644"/>
    </row>
    <row r="246" spans="1:11" s="547" customFormat="1" ht="11.4">
      <c r="A246" s="641"/>
      <c r="B246" s="642"/>
      <c r="C246" s="643"/>
      <c r="D246" s="644"/>
      <c r="E246" s="644"/>
      <c r="F246" s="644"/>
      <c r="G246" s="644"/>
      <c r="H246" s="643"/>
      <c r="I246" s="644"/>
      <c r="J246" s="644"/>
      <c r="K246" s="644"/>
    </row>
    <row r="247" spans="1:11" s="547" customFormat="1" ht="11.4">
      <c r="A247" s="641"/>
      <c r="B247" s="642"/>
      <c r="C247" s="643"/>
      <c r="D247" s="644"/>
      <c r="E247" s="644"/>
      <c r="F247" s="644"/>
      <c r="G247" s="644"/>
      <c r="H247" s="643"/>
      <c r="I247" s="644"/>
      <c r="J247" s="644"/>
      <c r="K247" s="644"/>
    </row>
    <row r="248" spans="1:11" s="547" customFormat="1" ht="11.4">
      <c r="A248" s="641"/>
      <c r="B248" s="642"/>
      <c r="C248" s="643"/>
      <c r="D248" s="644"/>
      <c r="E248" s="644"/>
      <c r="F248" s="644"/>
      <c r="G248" s="644"/>
      <c r="H248" s="643"/>
      <c r="I248" s="644"/>
      <c r="J248" s="644"/>
      <c r="K248" s="644"/>
    </row>
    <row r="249" spans="1:11" s="547" customFormat="1" ht="11.4">
      <c r="A249" s="641"/>
      <c r="B249" s="642"/>
      <c r="C249" s="643"/>
      <c r="D249" s="644"/>
      <c r="E249" s="644"/>
      <c r="F249" s="644"/>
      <c r="G249" s="644"/>
      <c r="H249" s="643"/>
      <c r="I249" s="644"/>
      <c r="J249" s="644"/>
      <c r="K249" s="644"/>
    </row>
    <row r="250" spans="1:11" s="547" customFormat="1" ht="11.4">
      <c r="A250" s="641"/>
      <c r="B250" s="642"/>
      <c r="C250" s="643"/>
      <c r="D250" s="644"/>
      <c r="E250" s="644"/>
      <c r="F250" s="644"/>
      <c r="G250" s="644"/>
      <c r="H250" s="643"/>
      <c r="I250" s="644"/>
      <c r="J250" s="644"/>
      <c r="K250" s="644"/>
    </row>
    <row r="251" spans="1:11" s="547" customFormat="1" ht="11.4">
      <c r="A251" s="641"/>
      <c r="B251" s="642"/>
      <c r="C251" s="643"/>
      <c r="D251" s="644"/>
      <c r="E251" s="644"/>
      <c r="F251" s="644"/>
      <c r="G251" s="644"/>
      <c r="H251" s="643"/>
      <c r="I251" s="644"/>
      <c r="J251" s="644"/>
      <c r="K251" s="644"/>
    </row>
    <row r="252" spans="1:11" s="547" customFormat="1" ht="11.4">
      <c r="A252" s="641"/>
      <c r="B252" s="642"/>
      <c r="C252" s="643"/>
      <c r="D252" s="644"/>
      <c r="E252" s="644"/>
      <c r="F252" s="644"/>
      <c r="G252" s="644"/>
      <c r="H252" s="643"/>
      <c r="I252" s="644"/>
      <c r="J252" s="644"/>
      <c r="K252" s="644"/>
    </row>
    <row r="253" spans="1:11" s="547" customFormat="1" ht="11.4">
      <c r="A253" s="641"/>
      <c r="B253" s="642"/>
      <c r="C253" s="643"/>
      <c r="D253" s="644"/>
      <c r="E253" s="644"/>
      <c r="F253" s="644"/>
      <c r="G253" s="644"/>
      <c r="H253" s="643"/>
      <c r="I253" s="644"/>
      <c r="J253" s="644"/>
      <c r="K253" s="644"/>
    </row>
    <row r="254" spans="1:11" s="547" customFormat="1" ht="11.4">
      <c r="A254" s="641"/>
      <c r="B254" s="642"/>
      <c r="C254" s="643"/>
      <c r="D254" s="644"/>
      <c r="E254" s="644"/>
      <c r="F254" s="644"/>
      <c r="G254" s="644"/>
      <c r="H254" s="643"/>
      <c r="I254" s="644"/>
      <c r="J254" s="644"/>
      <c r="K254" s="644"/>
    </row>
    <row r="255" spans="1:11" s="547" customFormat="1" ht="11.4">
      <c r="A255" s="641"/>
      <c r="B255" s="642"/>
      <c r="C255" s="643"/>
      <c r="D255" s="644"/>
      <c r="E255" s="644"/>
      <c r="F255" s="644"/>
      <c r="G255" s="644"/>
      <c r="H255" s="643"/>
      <c r="I255" s="644"/>
      <c r="J255" s="644"/>
      <c r="K255" s="644"/>
    </row>
    <row r="256" spans="1:11" s="547" customFormat="1" ht="11.4">
      <c r="A256" s="641"/>
      <c r="B256" s="642"/>
      <c r="C256" s="643"/>
      <c r="D256" s="644"/>
      <c r="E256" s="644"/>
      <c r="F256" s="644"/>
      <c r="G256" s="644"/>
      <c r="H256" s="643"/>
      <c r="I256" s="644"/>
      <c r="J256" s="644"/>
      <c r="K256" s="644"/>
    </row>
    <row r="257" spans="1:11" s="547" customFormat="1" ht="11.4">
      <c r="A257" s="641"/>
      <c r="B257" s="642"/>
      <c r="C257" s="643"/>
      <c r="D257" s="644"/>
      <c r="E257" s="644"/>
      <c r="F257" s="644"/>
      <c r="G257" s="644"/>
      <c r="H257" s="643"/>
      <c r="I257" s="644"/>
      <c r="J257" s="644"/>
      <c r="K257" s="644"/>
    </row>
    <row r="258" spans="1:11" s="547" customFormat="1" ht="11.4">
      <c r="A258" s="641"/>
      <c r="B258" s="642"/>
      <c r="C258" s="643"/>
      <c r="D258" s="644"/>
      <c r="E258" s="644"/>
      <c r="F258" s="644"/>
      <c r="G258" s="644"/>
      <c r="H258" s="643"/>
      <c r="I258" s="644"/>
      <c r="J258" s="644"/>
      <c r="K258" s="644"/>
    </row>
    <row r="259" spans="1:11" s="547" customFormat="1" ht="11.4">
      <c r="A259" s="641"/>
      <c r="B259" s="642"/>
      <c r="C259" s="643"/>
      <c r="D259" s="644"/>
      <c r="E259" s="644"/>
      <c r="F259" s="644"/>
      <c r="G259" s="644"/>
      <c r="H259" s="643"/>
      <c r="I259" s="644"/>
      <c r="J259" s="644"/>
      <c r="K259" s="644"/>
    </row>
    <row r="260" spans="1:11" s="547" customFormat="1" ht="11.4">
      <c r="A260" s="641"/>
      <c r="B260" s="642"/>
      <c r="C260" s="643"/>
      <c r="D260" s="644"/>
      <c r="E260" s="644"/>
      <c r="F260" s="644"/>
      <c r="G260" s="644"/>
      <c r="H260" s="643"/>
      <c r="I260" s="644"/>
      <c r="J260" s="644"/>
      <c r="K260" s="644"/>
    </row>
    <row r="261" spans="1:11" s="547" customFormat="1" ht="11.4">
      <c r="A261" s="641"/>
      <c r="B261" s="642"/>
      <c r="C261" s="643"/>
      <c r="D261" s="644"/>
      <c r="E261" s="644"/>
      <c r="F261" s="644"/>
      <c r="G261" s="644"/>
      <c r="H261" s="643"/>
      <c r="I261" s="644"/>
      <c r="J261" s="644"/>
      <c r="K261" s="644"/>
    </row>
    <row r="262" spans="1:11" s="547" customFormat="1" ht="11.4">
      <c r="A262" s="641"/>
      <c r="B262" s="642"/>
      <c r="C262" s="643"/>
      <c r="D262" s="644"/>
      <c r="E262" s="644"/>
      <c r="F262" s="644"/>
      <c r="G262" s="644"/>
      <c r="H262" s="643"/>
      <c r="I262" s="644"/>
      <c r="J262" s="644"/>
      <c r="K262" s="644"/>
    </row>
    <row r="263" spans="1:11" s="547" customFormat="1" ht="11.4">
      <c r="A263" s="641"/>
      <c r="B263" s="642"/>
      <c r="C263" s="643"/>
      <c r="D263" s="644"/>
      <c r="E263" s="644"/>
      <c r="F263" s="644"/>
      <c r="G263" s="644"/>
      <c r="H263" s="643"/>
      <c r="I263" s="644"/>
      <c r="J263" s="644"/>
      <c r="K263" s="644"/>
    </row>
    <row r="264" spans="1:11" s="547" customFormat="1" ht="11.4">
      <c r="A264" s="641"/>
      <c r="B264" s="642"/>
      <c r="C264" s="643"/>
      <c r="D264" s="644"/>
      <c r="E264" s="644"/>
      <c r="F264" s="644"/>
      <c r="G264" s="644"/>
      <c r="H264" s="643"/>
      <c r="I264" s="644"/>
      <c r="J264" s="644"/>
      <c r="K264" s="644"/>
    </row>
    <row r="265" spans="1:11" s="547" customFormat="1" ht="11.4">
      <c r="A265" s="641"/>
      <c r="B265" s="642"/>
      <c r="C265" s="643"/>
      <c r="D265" s="644"/>
      <c r="E265" s="644"/>
      <c r="F265" s="644"/>
      <c r="G265" s="644"/>
      <c r="H265" s="643"/>
      <c r="I265" s="644"/>
      <c r="J265" s="644"/>
      <c r="K265" s="644"/>
    </row>
    <row r="266" spans="1:11" s="547" customFormat="1" ht="11.4">
      <c r="A266" s="641"/>
      <c r="B266" s="642"/>
      <c r="C266" s="643"/>
      <c r="D266" s="644"/>
      <c r="E266" s="644"/>
      <c r="F266" s="644"/>
      <c r="G266" s="644"/>
      <c r="H266" s="643"/>
      <c r="I266" s="644"/>
      <c r="J266" s="644"/>
      <c r="K266" s="644"/>
    </row>
    <row r="267" spans="1:11" s="547" customFormat="1" ht="11.4">
      <c r="A267" s="641"/>
      <c r="B267" s="642"/>
      <c r="C267" s="643"/>
      <c r="D267" s="644"/>
      <c r="E267" s="644"/>
      <c r="F267" s="644"/>
      <c r="G267" s="644"/>
      <c r="H267" s="643"/>
      <c r="I267" s="644"/>
      <c r="J267" s="644"/>
      <c r="K267" s="644"/>
    </row>
    <row r="268" spans="1:11" s="547" customFormat="1" ht="11.4">
      <c r="A268" s="641"/>
      <c r="B268" s="642"/>
      <c r="C268" s="643"/>
      <c r="D268" s="644"/>
      <c r="E268" s="644"/>
      <c r="F268" s="644"/>
      <c r="G268" s="644"/>
      <c r="H268" s="643"/>
      <c r="I268" s="644"/>
      <c r="J268" s="644"/>
      <c r="K268" s="644"/>
    </row>
    <row r="269" spans="1:11" s="547" customFormat="1" ht="11.4">
      <c r="A269" s="641"/>
      <c r="B269" s="642"/>
      <c r="C269" s="643"/>
      <c r="D269" s="644"/>
      <c r="E269" s="644"/>
      <c r="F269" s="644"/>
      <c r="G269" s="644"/>
      <c r="H269" s="643"/>
      <c r="I269" s="644"/>
      <c r="J269" s="644"/>
      <c r="K269" s="644"/>
    </row>
    <row r="270" spans="1:11" s="547" customFormat="1" ht="11.4">
      <c r="A270" s="641"/>
      <c r="B270" s="642"/>
      <c r="C270" s="643"/>
      <c r="D270" s="644"/>
      <c r="E270" s="644"/>
      <c r="F270" s="644"/>
      <c r="G270" s="644"/>
      <c r="H270" s="643"/>
      <c r="I270" s="644"/>
      <c r="J270" s="644"/>
      <c r="K270" s="644"/>
    </row>
    <row r="271" spans="1:11" s="547" customFormat="1" ht="11.4">
      <c r="A271" s="641"/>
      <c r="B271" s="642"/>
      <c r="C271" s="643"/>
      <c r="D271" s="644"/>
      <c r="E271" s="644"/>
      <c r="F271" s="644"/>
      <c r="G271" s="644"/>
      <c r="H271" s="643"/>
      <c r="I271" s="644"/>
      <c r="J271" s="644"/>
      <c r="K271" s="644"/>
    </row>
    <row r="272" spans="1:11" s="547" customFormat="1" ht="11.4">
      <c r="A272" s="641"/>
      <c r="B272" s="642"/>
      <c r="C272" s="643"/>
      <c r="D272" s="644"/>
      <c r="E272" s="644"/>
      <c r="F272" s="644"/>
      <c r="G272" s="644"/>
      <c r="H272" s="643"/>
      <c r="I272" s="644"/>
      <c r="J272" s="644"/>
      <c r="K272" s="644"/>
    </row>
    <row r="273" spans="1:11" s="547" customFormat="1" ht="11.4">
      <c r="A273" s="641"/>
      <c r="B273" s="642"/>
      <c r="C273" s="643"/>
      <c r="D273" s="644"/>
      <c r="E273" s="644"/>
      <c r="F273" s="644"/>
      <c r="G273" s="644"/>
      <c r="H273" s="643"/>
      <c r="I273" s="644"/>
      <c r="J273" s="644"/>
      <c r="K273" s="644"/>
    </row>
    <row r="274" spans="1:11" s="547" customFormat="1" ht="11.4">
      <c r="A274" s="641"/>
      <c r="B274" s="642"/>
      <c r="C274" s="643"/>
      <c r="D274" s="644"/>
      <c r="E274" s="644"/>
      <c r="F274" s="644"/>
      <c r="G274" s="644"/>
      <c r="H274" s="643"/>
      <c r="I274" s="644"/>
      <c r="J274" s="644"/>
      <c r="K274" s="644"/>
    </row>
    <row r="275" spans="1:11" s="547" customFormat="1" ht="11.4">
      <c r="A275" s="641"/>
      <c r="B275" s="642"/>
      <c r="C275" s="643"/>
      <c r="D275" s="644"/>
      <c r="E275" s="644"/>
      <c r="F275" s="644"/>
      <c r="G275" s="644"/>
      <c r="H275" s="643"/>
      <c r="I275" s="644"/>
      <c r="J275" s="644"/>
      <c r="K275" s="644"/>
    </row>
    <row r="276" spans="1:11" s="547" customFormat="1" ht="11.4">
      <c r="A276" s="641"/>
      <c r="B276" s="642"/>
      <c r="C276" s="643"/>
      <c r="D276" s="644"/>
      <c r="E276" s="644"/>
      <c r="F276" s="644"/>
      <c r="G276" s="644"/>
      <c r="H276" s="643"/>
      <c r="I276" s="644"/>
      <c r="J276" s="644"/>
      <c r="K276" s="644"/>
    </row>
    <row r="277" spans="1:11" s="547" customFormat="1" ht="11.4">
      <c r="A277" s="641"/>
      <c r="B277" s="642"/>
      <c r="C277" s="643"/>
      <c r="D277" s="644"/>
      <c r="E277" s="644"/>
      <c r="F277" s="644"/>
      <c r="G277" s="644"/>
      <c r="H277" s="643"/>
      <c r="I277" s="644"/>
      <c r="J277" s="644"/>
      <c r="K277" s="644"/>
    </row>
    <row r="278" spans="1:11" s="547" customFormat="1" ht="11.4">
      <c r="A278" s="641"/>
      <c r="B278" s="642"/>
      <c r="C278" s="643"/>
      <c r="D278" s="644"/>
      <c r="E278" s="644"/>
      <c r="F278" s="644"/>
      <c r="G278" s="644"/>
      <c r="H278" s="643"/>
      <c r="I278" s="644"/>
      <c r="J278" s="644"/>
      <c r="K278" s="644"/>
    </row>
    <row r="279" spans="1:11" s="547" customFormat="1" ht="11.4">
      <c r="A279" s="641"/>
      <c r="B279" s="642"/>
      <c r="C279" s="643"/>
      <c r="D279" s="644"/>
      <c r="E279" s="644"/>
      <c r="F279" s="644"/>
      <c r="G279" s="644"/>
      <c r="H279" s="643"/>
      <c r="I279" s="644"/>
      <c r="J279" s="644"/>
      <c r="K279" s="644"/>
    </row>
    <row r="280" spans="1:11" s="547" customFormat="1" ht="11.4">
      <c r="A280" s="641"/>
      <c r="B280" s="642"/>
      <c r="C280" s="643"/>
      <c r="D280" s="644"/>
      <c r="E280" s="644"/>
      <c r="F280" s="644"/>
      <c r="G280" s="644"/>
      <c r="H280" s="643"/>
      <c r="I280" s="644"/>
      <c r="J280" s="644"/>
      <c r="K280" s="644"/>
    </row>
    <row r="281" spans="1:11" s="547" customFormat="1" ht="11.4">
      <c r="A281" s="641"/>
      <c r="B281" s="642"/>
      <c r="C281" s="643"/>
      <c r="D281" s="644"/>
      <c r="E281" s="644"/>
      <c r="F281" s="644"/>
      <c r="G281" s="644"/>
      <c r="H281" s="643"/>
      <c r="I281" s="644"/>
      <c r="J281" s="644"/>
      <c r="K281" s="644"/>
    </row>
    <row r="282" spans="1:11" s="547" customFormat="1" ht="11.4">
      <c r="A282" s="641"/>
      <c r="B282" s="642"/>
      <c r="C282" s="643"/>
      <c r="D282" s="644"/>
      <c r="E282" s="644"/>
      <c r="F282" s="644"/>
      <c r="G282" s="644"/>
      <c r="H282" s="643"/>
      <c r="I282" s="644"/>
      <c r="J282" s="644"/>
      <c r="K282" s="644"/>
    </row>
    <row r="283" spans="1:11" s="547" customFormat="1" ht="11.4">
      <c r="A283" s="641"/>
      <c r="B283" s="642"/>
      <c r="C283" s="643"/>
      <c r="D283" s="644"/>
      <c r="E283" s="644"/>
      <c r="F283" s="644"/>
      <c r="G283" s="644"/>
      <c r="H283" s="643"/>
      <c r="I283" s="644"/>
      <c r="J283" s="644"/>
      <c r="K283" s="644"/>
    </row>
    <row r="284" spans="1:11" s="547" customFormat="1" ht="11.4">
      <c r="A284" s="641"/>
      <c r="B284" s="642"/>
      <c r="C284" s="643"/>
      <c r="D284" s="644"/>
      <c r="E284" s="644"/>
      <c r="F284" s="644"/>
      <c r="G284" s="644"/>
      <c r="H284" s="643"/>
      <c r="I284" s="644"/>
      <c r="J284" s="644"/>
      <c r="K284" s="644"/>
    </row>
    <row r="285" spans="1:11" s="547" customFormat="1" ht="11.4">
      <c r="A285" s="641"/>
      <c r="B285" s="642"/>
      <c r="C285" s="643"/>
      <c r="D285" s="644"/>
      <c r="E285" s="644"/>
      <c r="F285" s="644"/>
      <c r="G285" s="644"/>
      <c r="H285" s="643"/>
      <c r="I285" s="644"/>
      <c r="J285" s="644"/>
      <c r="K285" s="644"/>
    </row>
    <row r="286" spans="1:11" s="547" customFormat="1" ht="11.4">
      <c r="A286" s="641"/>
      <c r="B286" s="642"/>
      <c r="C286" s="643"/>
      <c r="D286" s="644"/>
      <c r="E286" s="644"/>
      <c r="F286" s="644"/>
      <c r="G286" s="644"/>
      <c r="H286" s="643"/>
      <c r="I286" s="644"/>
      <c r="J286" s="644"/>
      <c r="K286" s="644"/>
    </row>
    <row r="287" spans="1:11" s="547" customFormat="1" ht="11.4">
      <c r="A287" s="641"/>
      <c r="B287" s="642"/>
      <c r="C287" s="643"/>
      <c r="D287" s="644"/>
      <c r="E287" s="644"/>
      <c r="F287" s="644"/>
      <c r="G287" s="644"/>
      <c r="H287" s="643"/>
      <c r="I287" s="644"/>
      <c r="J287" s="644"/>
      <c r="K287" s="644"/>
    </row>
    <row r="288" spans="1:11" s="547" customFormat="1" ht="11.4">
      <c r="A288" s="641"/>
      <c r="B288" s="642"/>
      <c r="C288" s="643"/>
      <c r="D288" s="644"/>
      <c r="E288" s="644"/>
      <c r="F288" s="644"/>
      <c r="G288" s="644"/>
      <c r="H288" s="643"/>
      <c r="I288" s="644"/>
      <c r="J288" s="644"/>
      <c r="K288" s="644"/>
    </row>
    <row r="289" spans="1:11" s="547" customFormat="1" ht="11.4">
      <c r="A289" s="641"/>
      <c r="B289" s="642"/>
      <c r="C289" s="643"/>
      <c r="D289" s="644"/>
      <c r="E289" s="644"/>
      <c r="F289" s="644"/>
      <c r="G289" s="644"/>
      <c r="H289" s="643"/>
      <c r="I289" s="644"/>
      <c r="J289" s="644"/>
      <c r="K289" s="644"/>
    </row>
    <row r="290" spans="1:11" s="547" customFormat="1" ht="11.4">
      <c r="A290" s="641"/>
      <c r="B290" s="642"/>
      <c r="C290" s="643"/>
      <c r="D290" s="644"/>
      <c r="E290" s="644"/>
      <c r="F290" s="644"/>
      <c r="G290" s="644"/>
      <c r="H290" s="643"/>
      <c r="I290" s="644"/>
      <c r="J290" s="644"/>
      <c r="K290" s="644"/>
    </row>
    <row r="291" spans="1:11" s="547" customFormat="1" ht="11.4">
      <c r="A291" s="641"/>
      <c r="B291" s="642"/>
      <c r="C291" s="643"/>
      <c r="D291" s="644"/>
      <c r="E291" s="644"/>
      <c r="F291" s="644"/>
      <c r="G291" s="644"/>
      <c r="H291" s="643"/>
      <c r="I291" s="644"/>
      <c r="J291" s="644"/>
      <c r="K291" s="644"/>
    </row>
    <row r="292" spans="1:11" s="547" customFormat="1" ht="11.4">
      <c r="A292" s="641"/>
      <c r="B292" s="642"/>
      <c r="C292" s="643"/>
      <c r="D292" s="644"/>
      <c r="E292" s="644"/>
      <c r="F292" s="644"/>
      <c r="G292" s="644"/>
      <c r="H292" s="643"/>
      <c r="I292" s="644"/>
      <c r="J292" s="644"/>
      <c r="K292" s="644"/>
    </row>
    <row r="293" spans="1:11" s="547" customFormat="1" ht="11.4">
      <c r="A293" s="641"/>
      <c r="B293" s="642"/>
      <c r="C293" s="643"/>
      <c r="D293" s="644"/>
      <c r="E293" s="644"/>
      <c r="F293" s="644"/>
      <c r="G293" s="644"/>
      <c r="H293" s="643"/>
      <c r="I293" s="644"/>
      <c r="J293" s="644"/>
      <c r="K293" s="644"/>
    </row>
    <row r="294" spans="1:11" s="547" customFormat="1" ht="11.4">
      <c r="A294" s="641"/>
      <c r="B294" s="642"/>
      <c r="C294" s="643"/>
      <c r="D294" s="644"/>
      <c r="E294" s="644"/>
      <c r="F294" s="644"/>
      <c r="G294" s="644"/>
      <c r="H294" s="643"/>
      <c r="I294" s="644"/>
      <c r="J294" s="644"/>
      <c r="K294" s="644"/>
    </row>
    <row r="295" spans="1:11" s="547" customFormat="1" ht="11.4">
      <c r="A295" s="641"/>
      <c r="B295" s="642"/>
      <c r="C295" s="643"/>
      <c r="D295" s="644"/>
      <c r="E295" s="644"/>
      <c r="F295" s="644"/>
      <c r="G295" s="644"/>
      <c r="H295" s="643"/>
      <c r="I295" s="644"/>
      <c r="J295" s="644"/>
      <c r="K295" s="644"/>
    </row>
    <row r="296" spans="1:11" s="547" customFormat="1" ht="11.4">
      <c r="A296" s="641"/>
      <c r="B296" s="642"/>
      <c r="C296" s="643"/>
      <c r="D296" s="644"/>
      <c r="E296" s="644"/>
      <c r="F296" s="644"/>
      <c r="G296" s="644"/>
      <c r="H296" s="643"/>
      <c r="I296" s="644"/>
      <c r="J296" s="644"/>
      <c r="K296" s="644"/>
    </row>
    <row r="297" spans="1:11" s="547" customFormat="1" ht="11.4">
      <c r="A297" s="641"/>
      <c r="B297" s="642"/>
      <c r="C297" s="643"/>
      <c r="D297" s="644"/>
      <c r="E297" s="644"/>
      <c r="F297" s="644"/>
      <c r="G297" s="644"/>
      <c r="H297" s="643"/>
      <c r="I297" s="644"/>
      <c r="J297" s="644"/>
      <c r="K297" s="644"/>
    </row>
    <row r="298" spans="1:11" s="547" customFormat="1" ht="11.4">
      <c r="A298" s="641"/>
      <c r="B298" s="642"/>
      <c r="C298" s="643"/>
      <c r="D298" s="644"/>
      <c r="E298" s="644"/>
      <c r="F298" s="644"/>
      <c r="G298" s="644"/>
      <c r="H298" s="643"/>
      <c r="I298" s="644"/>
      <c r="J298" s="644"/>
      <c r="K298" s="644"/>
    </row>
    <row r="299" spans="1:11" s="547" customFormat="1" ht="11.4">
      <c r="A299" s="641"/>
      <c r="B299" s="642"/>
      <c r="C299" s="643"/>
      <c r="D299" s="644"/>
      <c r="E299" s="644"/>
      <c r="F299" s="644"/>
      <c r="G299" s="644"/>
      <c r="H299" s="643"/>
      <c r="I299" s="644"/>
      <c r="J299" s="644"/>
      <c r="K299" s="644"/>
    </row>
    <row r="300" spans="1:11" s="547" customFormat="1" ht="11.4">
      <c r="A300" s="641"/>
      <c r="B300" s="642"/>
      <c r="C300" s="643"/>
      <c r="D300" s="644"/>
      <c r="E300" s="644"/>
      <c r="F300" s="644"/>
      <c r="G300" s="644"/>
      <c r="H300" s="643"/>
      <c r="I300" s="644"/>
      <c r="J300" s="644"/>
      <c r="K300" s="644"/>
    </row>
    <row r="301" spans="1:11" s="547" customFormat="1" ht="11.4">
      <c r="A301" s="641"/>
      <c r="B301" s="642"/>
      <c r="C301" s="643"/>
      <c r="D301" s="644"/>
      <c r="E301" s="644"/>
      <c r="F301" s="644"/>
      <c r="G301" s="644"/>
      <c r="H301" s="643"/>
      <c r="I301" s="644"/>
      <c r="J301" s="644"/>
      <c r="K301" s="644"/>
    </row>
    <row r="302" spans="1:11" s="547" customFormat="1" ht="11.4">
      <c r="A302" s="641"/>
      <c r="B302" s="642"/>
      <c r="C302" s="643"/>
      <c r="D302" s="644"/>
      <c r="E302" s="644"/>
      <c r="F302" s="644"/>
      <c r="G302" s="644"/>
      <c r="H302" s="643"/>
      <c r="I302" s="644"/>
      <c r="J302" s="644"/>
      <c r="K302" s="644"/>
    </row>
    <row r="303" spans="1:11" s="547" customFormat="1" ht="11.4">
      <c r="A303" s="641"/>
      <c r="B303" s="642"/>
      <c r="C303" s="643"/>
      <c r="D303" s="644"/>
      <c r="E303" s="644"/>
      <c r="F303" s="644"/>
      <c r="G303" s="644"/>
      <c r="H303" s="643"/>
      <c r="I303" s="644"/>
      <c r="J303" s="644"/>
      <c r="K303" s="644"/>
    </row>
    <row r="304" spans="1:11" s="547" customFormat="1" ht="11.4">
      <c r="A304" s="641"/>
      <c r="B304" s="642"/>
      <c r="C304" s="643"/>
      <c r="D304" s="644"/>
      <c r="E304" s="644"/>
      <c r="F304" s="644"/>
      <c r="G304" s="644"/>
      <c r="H304" s="643"/>
      <c r="I304" s="644"/>
      <c r="J304" s="644"/>
      <c r="K304" s="644"/>
    </row>
    <row r="305" spans="1:11" s="547" customFormat="1" ht="11.4">
      <c r="A305" s="641"/>
      <c r="B305" s="642"/>
      <c r="C305" s="643"/>
      <c r="D305" s="644"/>
      <c r="E305" s="644"/>
      <c r="F305" s="644"/>
      <c r="G305" s="644"/>
      <c r="H305" s="643"/>
      <c r="I305" s="644"/>
      <c r="J305" s="644"/>
      <c r="K305" s="644"/>
    </row>
    <row r="306" spans="1:11" s="547" customFormat="1" ht="11.4">
      <c r="A306" s="641"/>
      <c r="B306" s="642"/>
      <c r="C306" s="643"/>
      <c r="D306" s="644"/>
      <c r="E306" s="644"/>
      <c r="F306" s="644"/>
      <c r="G306" s="644"/>
      <c r="H306" s="643"/>
      <c r="I306" s="644"/>
      <c r="J306" s="644"/>
      <c r="K306" s="644"/>
    </row>
    <row r="307" spans="1:11" s="547" customFormat="1" ht="11.4">
      <c r="A307" s="641"/>
      <c r="B307" s="642"/>
      <c r="C307" s="643"/>
      <c r="D307" s="644"/>
      <c r="E307" s="644"/>
      <c r="F307" s="644"/>
      <c r="G307" s="644"/>
      <c r="H307" s="643"/>
      <c r="I307" s="644"/>
      <c r="J307" s="644"/>
      <c r="K307" s="644"/>
    </row>
    <row r="308" spans="1:11" s="547" customFormat="1" ht="11.4">
      <c r="A308" s="641"/>
      <c r="B308" s="642"/>
      <c r="C308" s="643"/>
      <c r="D308" s="644"/>
      <c r="E308" s="644"/>
      <c r="F308" s="644"/>
      <c r="G308" s="644"/>
      <c r="H308" s="643"/>
      <c r="I308" s="644"/>
      <c r="J308" s="644"/>
      <c r="K308" s="644"/>
    </row>
    <row r="309" spans="1:11" s="547" customFormat="1" ht="11.4">
      <c r="A309" s="641"/>
      <c r="B309" s="642"/>
      <c r="C309" s="643"/>
      <c r="D309" s="644"/>
      <c r="E309" s="644"/>
      <c r="F309" s="644"/>
      <c r="G309" s="644"/>
      <c r="H309" s="643"/>
      <c r="I309" s="644"/>
      <c r="J309" s="644"/>
      <c r="K309" s="644"/>
    </row>
    <row r="310" spans="1:11" s="547" customFormat="1" ht="11.4">
      <c r="A310" s="641"/>
      <c r="B310" s="642"/>
      <c r="C310" s="643"/>
      <c r="D310" s="644"/>
      <c r="E310" s="644"/>
      <c r="F310" s="644"/>
      <c r="G310" s="644"/>
      <c r="H310" s="643"/>
      <c r="I310" s="644"/>
      <c r="J310" s="644"/>
      <c r="K310" s="644"/>
    </row>
    <row r="311" spans="1:11" s="547" customFormat="1" ht="11.4">
      <c r="A311" s="641"/>
      <c r="B311" s="642"/>
      <c r="C311" s="643"/>
      <c r="D311" s="644"/>
      <c r="E311" s="644"/>
      <c r="F311" s="644"/>
      <c r="G311" s="644"/>
      <c r="H311" s="643"/>
      <c r="I311" s="644"/>
      <c r="J311" s="644"/>
      <c r="K311" s="644"/>
    </row>
    <row r="312" spans="1:11" s="547" customFormat="1" ht="11.4">
      <c r="A312" s="641"/>
      <c r="B312" s="642"/>
      <c r="C312" s="643"/>
      <c r="D312" s="644"/>
      <c r="E312" s="644"/>
      <c r="F312" s="644"/>
      <c r="G312" s="644"/>
      <c r="H312" s="643"/>
      <c r="I312" s="644"/>
      <c r="J312" s="644"/>
      <c r="K312" s="644"/>
    </row>
    <row r="313" spans="1:11" s="547" customFormat="1" ht="11.4">
      <c r="A313" s="641"/>
      <c r="B313" s="642"/>
      <c r="C313" s="643"/>
      <c r="D313" s="644"/>
      <c r="E313" s="644"/>
      <c r="F313" s="644"/>
      <c r="G313" s="644"/>
      <c r="H313" s="643"/>
      <c r="I313" s="644"/>
      <c r="J313" s="644"/>
      <c r="K313" s="644"/>
    </row>
    <row r="314" spans="1:11" s="547" customFormat="1" ht="11.4">
      <c r="A314" s="641"/>
      <c r="B314" s="642"/>
      <c r="C314" s="643"/>
      <c r="D314" s="644"/>
      <c r="E314" s="644"/>
      <c r="F314" s="644"/>
      <c r="G314" s="644"/>
      <c r="H314" s="643"/>
      <c r="I314" s="644"/>
      <c r="J314" s="644"/>
      <c r="K314" s="644"/>
    </row>
    <row r="315" spans="1:11" s="547" customFormat="1" ht="11.4">
      <c r="A315" s="641"/>
      <c r="B315" s="642"/>
      <c r="C315" s="643"/>
      <c r="D315" s="644"/>
      <c r="E315" s="644"/>
      <c r="F315" s="644"/>
      <c r="G315" s="644"/>
      <c r="H315" s="643"/>
      <c r="I315" s="644"/>
      <c r="J315" s="644"/>
      <c r="K315" s="644"/>
    </row>
    <row r="316" spans="1:11" s="547" customFormat="1" ht="11.4">
      <c r="A316" s="641"/>
      <c r="B316" s="642"/>
      <c r="C316" s="643"/>
      <c r="D316" s="644"/>
      <c r="E316" s="644"/>
      <c r="F316" s="644"/>
      <c r="G316" s="644"/>
      <c r="H316" s="643"/>
      <c r="I316" s="644"/>
      <c r="J316" s="644"/>
      <c r="K316" s="644"/>
    </row>
    <row r="317" spans="1:11" s="547" customFormat="1" ht="11.4">
      <c r="A317" s="641"/>
      <c r="B317" s="642"/>
      <c r="C317" s="643"/>
      <c r="D317" s="644"/>
      <c r="E317" s="644"/>
      <c r="F317" s="644"/>
      <c r="G317" s="644"/>
      <c r="H317" s="643"/>
      <c r="I317" s="644"/>
      <c r="J317" s="644"/>
      <c r="K317" s="644"/>
    </row>
    <row r="318" spans="1:11" s="547" customFormat="1" ht="11.4">
      <c r="A318" s="641"/>
      <c r="B318" s="642"/>
      <c r="C318" s="643"/>
      <c r="D318" s="644"/>
      <c r="E318" s="644"/>
      <c r="F318" s="644"/>
      <c r="G318" s="644"/>
      <c r="H318" s="643"/>
      <c r="I318" s="644"/>
      <c r="J318" s="644"/>
      <c r="K318" s="644"/>
    </row>
    <row r="319" spans="1:11" s="547" customFormat="1" ht="11.4">
      <c r="A319" s="641"/>
      <c r="B319" s="642"/>
      <c r="C319" s="643"/>
      <c r="D319" s="644"/>
      <c r="E319" s="644"/>
      <c r="F319" s="644"/>
      <c r="G319" s="644"/>
      <c r="H319" s="643"/>
      <c r="I319" s="644"/>
      <c r="J319" s="644"/>
      <c r="K319" s="644"/>
    </row>
    <row r="320" spans="1:11" s="547" customFormat="1" ht="11.4">
      <c r="A320" s="641"/>
      <c r="B320" s="642"/>
      <c r="C320" s="643"/>
      <c r="D320" s="644"/>
      <c r="E320" s="644"/>
      <c r="F320" s="644"/>
      <c r="G320" s="644"/>
      <c r="H320" s="643"/>
      <c r="I320" s="644"/>
      <c r="J320" s="644"/>
      <c r="K320" s="644"/>
    </row>
    <row r="321" spans="1:11" s="547" customFormat="1" ht="11.4">
      <c r="A321" s="641"/>
      <c r="B321" s="642"/>
      <c r="C321" s="643"/>
      <c r="D321" s="644"/>
      <c r="E321" s="644"/>
      <c r="F321" s="644"/>
      <c r="G321" s="644"/>
      <c r="H321" s="643"/>
      <c r="I321" s="644"/>
      <c r="J321" s="644"/>
      <c r="K321" s="644"/>
    </row>
    <row r="322" spans="1:11" s="547" customFormat="1" ht="11.4">
      <c r="A322" s="641"/>
      <c r="B322" s="642"/>
      <c r="C322" s="643"/>
      <c r="D322" s="644"/>
      <c r="E322" s="644"/>
      <c r="F322" s="644"/>
      <c r="G322" s="644"/>
      <c r="H322" s="643"/>
      <c r="I322" s="644"/>
      <c r="J322" s="644"/>
      <c r="K322" s="644"/>
    </row>
    <row r="323" spans="1:11" s="547" customFormat="1" ht="11.4">
      <c r="A323" s="641"/>
      <c r="B323" s="642"/>
      <c r="C323" s="643"/>
      <c r="D323" s="644"/>
      <c r="E323" s="644"/>
      <c r="F323" s="644"/>
      <c r="G323" s="644"/>
      <c r="H323" s="643"/>
      <c r="I323" s="644"/>
      <c r="J323" s="644"/>
      <c r="K323" s="644"/>
    </row>
    <row r="324" spans="1:11" s="547" customFormat="1" ht="11.4">
      <c r="A324" s="641"/>
      <c r="B324" s="642"/>
      <c r="C324" s="643"/>
      <c r="D324" s="644"/>
      <c r="E324" s="644"/>
      <c r="F324" s="644"/>
      <c r="G324" s="644"/>
      <c r="H324" s="643"/>
      <c r="I324" s="644"/>
      <c r="J324" s="644"/>
      <c r="K324" s="644"/>
    </row>
    <row r="325" spans="1:11" s="547" customFormat="1" ht="11.4">
      <c r="A325" s="641"/>
      <c r="B325" s="642"/>
      <c r="C325" s="643"/>
      <c r="D325" s="644"/>
      <c r="E325" s="644"/>
      <c r="F325" s="644"/>
      <c r="G325" s="644"/>
      <c r="H325" s="643"/>
      <c r="I325" s="644"/>
      <c r="J325" s="644"/>
      <c r="K325" s="644"/>
    </row>
    <row r="326" spans="1:11" s="547" customFormat="1" ht="11.4">
      <c r="A326" s="641"/>
      <c r="B326" s="642"/>
      <c r="C326" s="643"/>
      <c r="D326" s="644"/>
      <c r="E326" s="644"/>
      <c r="F326" s="644"/>
      <c r="G326" s="644"/>
      <c r="H326" s="643"/>
      <c r="I326" s="644"/>
      <c r="J326" s="644"/>
      <c r="K326" s="644"/>
    </row>
    <row r="327" spans="1:11" s="547" customFormat="1" ht="11.4">
      <c r="A327" s="641"/>
      <c r="B327" s="642"/>
      <c r="C327" s="643"/>
      <c r="D327" s="644"/>
      <c r="E327" s="644"/>
      <c r="F327" s="644"/>
      <c r="G327" s="644"/>
      <c r="H327" s="643"/>
      <c r="I327" s="644"/>
      <c r="J327" s="644"/>
      <c r="K327" s="644"/>
    </row>
    <row r="328" spans="1:11" s="547" customFormat="1" ht="11.4">
      <c r="A328" s="641"/>
      <c r="B328" s="642"/>
      <c r="C328" s="643"/>
      <c r="D328" s="644"/>
      <c r="E328" s="644"/>
      <c r="F328" s="644"/>
      <c r="G328" s="644"/>
      <c r="H328" s="643"/>
      <c r="I328" s="644"/>
      <c r="J328" s="644"/>
      <c r="K328" s="644"/>
    </row>
    <row r="329" spans="1:11" s="547" customFormat="1" ht="11.4">
      <c r="A329" s="641"/>
      <c r="B329" s="642"/>
      <c r="C329" s="643"/>
      <c r="D329" s="644"/>
      <c r="E329" s="644"/>
      <c r="F329" s="644"/>
      <c r="G329" s="644"/>
      <c r="H329" s="643"/>
      <c r="I329" s="644"/>
      <c r="J329" s="644"/>
      <c r="K329" s="644"/>
    </row>
    <row r="330" spans="1:11" s="547" customFormat="1" ht="11.4">
      <c r="A330" s="641"/>
      <c r="B330" s="642"/>
      <c r="C330" s="643"/>
      <c r="D330" s="644"/>
      <c r="E330" s="644"/>
      <c r="F330" s="644"/>
      <c r="G330" s="644"/>
      <c r="H330" s="643"/>
      <c r="I330" s="644"/>
      <c r="J330" s="644"/>
      <c r="K330" s="644"/>
    </row>
    <row r="331" spans="1:11" s="547" customFormat="1" ht="11.4">
      <c r="A331" s="641"/>
      <c r="B331" s="642"/>
      <c r="C331" s="643"/>
      <c r="D331" s="644"/>
      <c r="E331" s="644"/>
      <c r="F331" s="644"/>
      <c r="G331" s="644"/>
      <c r="H331" s="643"/>
      <c r="I331" s="644"/>
      <c r="J331" s="644"/>
      <c r="K331" s="644"/>
    </row>
    <row r="332" spans="1:11" s="547" customFormat="1" ht="11.4">
      <c r="A332" s="641"/>
      <c r="B332" s="642"/>
      <c r="C332" s="643"/>
      <c r="D332" s="644"/>
      <c r="E332" s="644"/>
      <c r="F332" s="644"/>
      <c r="G332" s="644"/>
      <c r="H332" s="643"/>
      <c r="I332" s="644"/>
      <c r="J332" s="644"/>
      <c r="K332" s="644"/>
    </row>
    <row r="333" spans="1:11" s="547" customFormat="1" ht="11.4">
      <c r="A333" s="641"/>
      <c r="B333" s="642"/>
      <c r="C333" s="643"/>
      <c r="D333" s="644"/>
      <c r="E333" s="644"/>
      <c r="F333" s="644"/>
      <c r="G333" s="644"/>
      <c r="H333" s="643"/>
      <c r="I333" s="644"/>
      <c r="J333" s="644"/>
      <c r="K333" s="644"/>
    </row>
    <row r="334" spans="1:11" s="547" customFormat="1" ht="11.4">
      <c r="A334" s="641"/>
      <c r="B334" s="642"/>
      <c r="C334" s="643"/>
      <c r="D334" s="644"/>
      <c r="E334" s="644"/>
      <c r="F334" s="644"/>
      <c r="G334" s="644"/>
      <c r="H334" s="643"/>
      <c r="I334" s="644"/>
      <c r="J334" s="644"/>
      <c r="K334" s="644"/>
    </row>
    <row r="335" spans="1:11" s="547" customFormat="1" ht="11.4">
      <c r="A335" s="641"/>
      <c r="B335" s="642"/>
      <c r="C335" s="643"/>
      <c r="D335" s="644"/>
      <c r="E335" s="644"/>
      <c r="F335" s="644"/>
      <c r="G335" s="644"/>
      <c r="H335" s="643"/>
      <c r="I335" s="644"/>
      <c r="J335" s="644"/>
      <c r="K335" s="644"/>
    </row>
    <row r="336" spans="1:11" s="547" customFormat="1" ht="11.4">
      <c r="A336" s="641"/>
      <c r="B336" s="642"/>
      <c r="C336" s="643"/>
      <c r="D336" s="644"/>
      <c r="E336" s="644"/>
      <c r="F336" s="644"/>
      <c r="G336" s="644"/>
      <c r="H336" s="643"/>
      <c r="I336" s="644"/>
      <c r="J336" s="644"/>
      <c r="K336" s="644"/>
    </row>
    <row r="337" spans="1:11" s="547" customFormat="1" ht="11.4">
      <c r="A337" s="641"/>
      <c r="B337" s="642"/>
      <c r="C337" s="643"/>
      <c r="D337" s="644"/>
      <c r="E337" s="644"/>
      <c r="F337" s="644"/>
      <c r="G337" s="644"/>
      <c r="H337" s="643"/>
      <c r="I337" s="644"/>
      <c r="J337" s="644"/>
      <c r="K337" s="644"/>
    </row>
    <row r="338" spans="1:11" s="547" customFormat="1" ht="11.4">
      <c r="A338" s="641"/>
      <c r="B338" s="642"/>
      <c r="C338" s="643"/>
      <c r="D338" s="644"/>
      <c r="E338" s="644"/>
      <c r="F338" s="644"/>
      <c r="G338" s="644"/>
      <c r="H338" s="643"/>
      <c r="I338" s="644"/>
      <c r="J338" s="644"/>
      <c r="K338" s="644"/>
    </row>
    <row r="339" spans="1:11" s="547" customFormat="1" ht="11.4">
      <c r="A339" s="641"/>
      <c r="B339" s="642"/>
      <c r="C339" s="643"/>
      <c r="D339" s="644"/>
      <c r="E339" s="644"/>
      <c r="F339" s="644"/>
      <c r="G339" s="644"/>
      <c r="H339" s="643"/>
      <c r="I339" s="644"/>
      <c r="J339" s="644"/>
      <c r="K339" s="644"/>
    </row>
    <row r="340" spans="1:11" s="547" customFormat="1" ht="11.4">
      <c r="A340" s="641"/>
      <c r="B340" s="642"/>
      <c r="C340" s="643"/>
      <c r="D340" s="644"/>
      <c r="E340" s="644"/>
      <c r="F340" s="644"/>
      <c r="G340" s="644"/>
      <c r="H340" s="643"/>
      <c r="I340" s="644"/>
      <c r="J340" s="644"/>
      <c r="K340" s="644"/>
    </row>
    <row r="341" spans="1:11" s="547" customFormat="1" ht="11.4">
      <c r="A341" s="641"/>
      <c r="B341" s="642"/>
      <c r="C341" s="643"/>
      <c r="D341" s="644"/>
      <c r="E341" s="644"/>
      <c r="F341" s="644"/>
      <c r="G341" s="644"/>
      <c r="H341" s="643"/>
      <c r="I341" s="644"/>
      <c r="J341" s="644"/>
      <c r="K341" s="644"/>
    </row>
    <row r="342" spans="1:11" s="547" customFormat="1" ht="11.4">
      <c r="A342" s="641"/>
      <c r="B342" s="642"/>
      <c r="C342" s="643"/>
      <c r="D342" s="644"/>
      <c r="E342" s="644"/>
      <c r="F342" s="644"/>
      <c r="G342" s="644"/>
      <c r="H342" s="643"/>
      <c r="I342" s="644"/>
      <c r="J342" s="644"/>
      <c r="K342" s="644"/>
    </row>
    <row r="343" spans="1:11" s="547" customFormat="1" ht="11.4">
      <c r="A343" s="641"/>
      <c r="B343" s="642"/>
      <c r="C343" s="643"/>
      <c r="D343" s="644"/>
      <c r="E343" s="644"/>
      <c r="F343" s="644"/>
      <c r="G343" s="644"/>
      <c r="H343" s="643"/>
      <c r="I343" s="644"/>
      <c r="J343" s="644"/>
      <c r="K343" s="644"/>
    </row>
    <row r="344" spans="1:11" s="547" customFormat="1" ht="11.4">
      <c r="A344" s="641"/>
      <c r="B344" s="642"/>
      <c r="C344" s="643"/>
      <c r="D344" s="644"/>
      <c r="E344" s="644"/>
      <c r="F344" s="644"/>
      <c r="G344" s="644"/>
      <c r="H344" s="643"/>
      <c r="I344" s="644"/>
      <c r="J344" s="644"/>
      <c r="K344" s="644"/>
    </row>
    <row r="345" spans="1:11" s="547" customFormat="1" ht="11.4">
      <c r="A345" s="641"/>
      <c r="B345" s="642"/>
      <c r="C345" s="643"/>
      <c r="D345" s="644"/>
      <c r="E345" s="644"/>
      <c r="F345" s="644"/>
      <c r="G345" s="644"/>
      <c r="H345" s="643"/>
      <c r="I345" s="644"/>
      <c r="J345" s="644"/>
      <c r="K345" s="644"/>
    </row>
    <row r="346" spans="1:11" s="547" customFormat="1" ht="11.4">
      <c r="A346" s="641"/>
      <c r="B346" s="642"/>
      <c r="C346" s="643"/>
      <c r="D346" s="644"/>
      <c r="E346" s="644"/>
      <c r="F346" s="644"/>
      <c r="G346" s="644"/>
      <c r="H346" s="643"/>
      <c r="I346" s="644"/>
      <c r="J346" s="644"/>
      <c r="K346" s="644"/>
    </row>
    <row r="347" spans="1:11" s="547" customFormat="1" ht="11.4">
      <c r="A347" s="641"/>
      <c r="B347" s="642"/>
      <c r="C347" s="643"/>
      <c r="D347" s="644"/>
      <c r="E347" s="644"/>
      <c r="F347" s="644"/>
      <c r="G347" s="644"/>
      <c r="H347" s="643"/>
      <c r="I347" s="644"/>
      <c r="J347" s="644"/>
      <c r="K347" s="644"/>
    </row>
    <row r="348" spans="1:11" s="547" customFormat="1" ht="11.4">
      <c r="A348" s="641"/>
      <c r="B348" s="642"/>
      <c r="C348" s="643"/>
      <c r="D348" s="644"/>
      <c r="E348" s="644"/>
      <c r="F348" s="644"/>
      <c r="G348" s="644"/>
      <c r="H348" s="643"/>
      <c r="I348" s="644"/>
      <c r="J348" s="644"/>
      <c r="K348" s="644"/>
    </row>
    <row r="349" spans="1:11" s="547" customFormat="1" ht="11.4">
      <c r="A349" s="641"/>
      <c r="B349" s="642"/>
      <c r="C349" s="643"/>
      <c r="D349" s="644"/>
      <c r="E349" s="644"/>
      <c r="F349" s="644"/>
      <c r="G349" s="644"/>
      <c r="H349" s="643"/>
      <c r="I349" s="644"/>
      <c r="J349" s="644"/>
      <c r="K349" s="644"/>
    </row>
    <row r="350" spans="1:11" s="547" customFormat="1" ht="11.4">
      <c r="A350" s="641"/>
      <c r="B350" s="642"/>
      <c r="C350" s="643"/>
      <c r="D350" s="644"/>
      <c r="E350" s="644"/>
      <c r="F350" s="644"/>
      <c r="G350" s="644"/>
      <c r="H350" s="643"/>
      <c r="I350" s="644"/>
      <c r="J350" s="644"/>
      <c r="K350" s="644"/>
    </row>
    <row r="351" spans="1:11" s="547" customFormat="1" ht="11.4">
      <c r="A351" s="641"/>
      <c r="B351" s="642"/>
      <c r="C351" s="643"/>
      <c r="D351" s="644"/>
      <c r="E351" s="644"/>
      <c r="F351" s="644"/>
      <c r="G351" s="644"/>
      <c r="H351" s="643"/>
      <c r="I351" s="644"/>
      <c r="J351" s="644"/>
      <c r="K351" s="644"/>
    </row>
    <row r="352" spans="1:11" s="547" customFormat="1" ht="11.4">
      <c r="A352" s="641"/>
      <c r="B352" s="642"/>
      <c r="C352" s="643"/>
      <c r="D352" s="644"/>
      <c r="E352" s="644"/>
      <c r="F352" s="644"/>
      <c r="G352" s="644"/>
      <c r="H352" s="643"/>
      <c r="I352" s="644"/>
      <c r="J352" s="644"/>
      <c r="K352" s="644"/>
    </row>
    <row r="353" spans="1:11" s="547" customFormat="1" ht="11.4">
      <c r="A353" s="641"/>
      <c r="B353" s="642"/>
      <c r="C353" s="643"/>
      <c r="D353" s="644"/>
      <c r="E353" s="644"/>
      <c r="F353" s="644"/>
      <c r="G353" s="644"/>
      <c r="H353" s="643"/>
      <c r="I353" s="644"/>
      <c r="J353" s="644"/>
      <c r="K353" s="644"/>
    </row>
    <row r="354" spans="1:11" s="547" customFormat="1" ht="11.4">
      <c r="A354" s="641"/>
      <c r="B354" s="642"/>
      <c r="C354" s="643"/>
      <c r="D354" s="644"/>
      <c r="E354" s="644"/>
      <c r="F354" s="644"/>
      <c r="G354" s="644"/>
      <c r="H354" s="643"/>
      <c r="I354" s="644"/>
      <c r="J354" s="644"/>
      <c r="K354" s="644"/>
    </row>
    <row r="355" spans="1:11" s="547" customFormat="1" ht="11.4">
      <c r="A355" s="641"/>
      <c r="B355" s="642"/>
      <c r="C355" s="643"/>
      <c r="D355" s="644"/>
      <c r="E355" s="644"/>
      <c r="F355" s="644"/>
      <c r="G355" s="644"/>
      <c r="H355" s="643"/>
      <c r="I355" s="644"/>
      <c r="J355" s="644"/>
      <c r="K355" s="644"/>
    </row>
    <row r="356" spans="1:11" s="547" customFormat="1" ht="11.4">
      <c r="A356" s="641"/>
      <c r="B356" s="642"/>
      <c r="C356" s="643"/>
      <c r="D356" s="644"/>
      <c r="E356" s="644"/>
      <c r="F356" s="644"/>
      <c r="G356" s="644"/>
      <c r="H356" s="643"/>
      <c r="I356" s="644"/>
      <c r="J356" s="644"/>
      <c r="K356" s="644"/>
    </row>
    <row r="357" spans="1:11" s="547" customFormat="1" ht="11.4">
      <c r="A357" s="641"/>
      <c r="B357" s="642"/>
      <c r="C357" s="643"/>
      <c r="D357" s="644"/>
      <c r="E357" s="644"/>
      <c r="F357" s="644"/>
      <c r="G357" s="644"/>
      <c r="H357" s="643"/>
      <c r="I357" s="644"/>
      <c r="J357" s="644"/>
      <c r="K357" s="644"/>
    </row>
    <row r="358" spans="1:11" s="547" customFormat="1" ht="11.4">
      <c r="A358" s="641"/>
      <c r="B358" s="642"/>
      <c r="C358" s="643"/>
      <c r="D358" s="644"/>
      <c r="E358" s="644"/>
      <c r="F358" s="644"/>
      <c r="G358" s="644"/>
      <c r="H358" s="643"/>
      <c r="I358" s="644"/>
      <c r="J358" s="644"/>
      <c r="K358" s="644"/>
    </row>
    <row r="359" spans="1:11" s="547" customFormat="1" ht="11.4">
      <c r="A359" s="641"/>
      <c r="B359" s="642"/>
      <c r="C359" s="643"/>
      <c r="D359" s="644"/>
      <c r="E359" s="644"/>
      <c r="F359" s="644"/>
      <c r="G359" s="644"/>
      <c r="H359" s="643"/>
      <c r="I359" s="644"/>
      <c r="J359" s="644"/>
      <c r="K359" s="644"/>
    </row>
    <row r="360" spans="1:11" s="547" customFormat="1" ht="11.4">
      <c r="A360" s="641"/>
      <c r="B360" s="642"/>
      <c r="C360" s="643"/>
      <c r="D360" s="644"/>
      <c r="E360" s="644"/>
      <c r="F360" s="644"/>
      <c r="G360" s="644"/>
      <c r="H360" s="643"/>
      <c r="I360" s="644"/>
      <c r="J360" s="644"/>
      <c r="K360" s="644"/>
    </row>
    <row r="361" spans="1:11" s="547" customFormat="1" ht="11.4">
      <c r="A361" s="641"/>
      <c r="B361" s="642"/>
      <c r="C361" s="643"/>
      <c r="D361" s="644"/>
      <c r="E361" s="644"/>
      <c r="F361" s="644"/>
      <c r="G361" s="644"/>
      <c r="H361" s="643"/>
      <c r="I361" s="644"/>
      <c r="J361" s="644"/>
      <c r="K361" s="644"/>
    </row>
    <row r="362" spans="1:11" s="547" customFormat="1" ht="11.4">
      <c r="A362" s="641"/>
      <c r="B362" s="642"/>
      <c r="C362" s="643"/>
      <c r="D362" s="644"/>
      <c r="E362" s="644"/>
      <c r="F362" s="644"/>
      <c r="G362" s="644"/>
      <c r="H362" s="643"/>
      <c r="I362" s="644"/>
      <c r="J362" s="644"/>
      <c r="K362" s="644"/>
    </row>
    <row r="363" spans="1:11" s="547" customFormat="1" ht="11.4">
      <c r="A363" s="641"/>
      <c r="B363" s="642"/>
      <c r="C363" s="643"/>
      <c r="D363" s="644"/>
      <c r="E363" s="644"/>
      <c r="F363" s="644"/>
      <c r="G363" s="644"/>
      <c r="H363" s="643"/>
      <c r="I363" s="644"/>
      <c r="J363" s="644"/>
      <c r="K363" s="644"/>
    </row>
    <row r="364" spans="1:11" s="547" customFormat="1" ht="11.4">
      <c r="A364" s="641"/>
      <c r="B364" s="642"/>
      <c r="C364" s="643"/>
      <c r="D364" s="644"/>
      <c r="E364" s="644"/>
      <c r="F364" s="644"/>
      <c r="G364" s="644"/>
      <c r="H364" s="643"/>
      <c r="I364" s="644"/>
      <c r="J364" s="644"/>
      <c r="K364" s="644"/>
    </row>
    <row r="365" spans="1:11" s="547" customFormat="1" ht="11.4">
      <c r="A365" s="641"/>
      <c r="B365" s="642"/>
      <c r="C365" s="643"/>
      <c r="D365" s="644"/>
      <c r="E365" s="644"/>
      <c r="F365" s="644"/>
      <c r="G365" s="644"/>
      <c r="H365" s="643"/>
      <c r="I365" s="644"/>
      <c r="J365" s="644"/>
      <c r="K365" s="644"/>
    </row>
    <row r="366" spans="1:11" s="547" customFormat="1" ht="11.4">
      <c r="A366" s="641"/>
      <c r="B366" s="642"/>
      <c r="C366" s="643"/>
      <c r="D366" s="644"/>
      <c r="E366" s="644"/>
      <c r="F366" s="644"/>
      <c r="G366" s="644"/>
      <c r="H366" s="643"/>
      <c r="I366" s="644"/>
      <c r="J366" s="644"/>
      <c r="K366" s="644"/>
    </row>
    <row r="367" spans="1:11" s="547" customFormat="1" ht="11.4">
      <c r="A367" s="641"/>
      <c r="B367" s="642"/>
      <c r="C367" s="643"/>
      <c r="D367" s="644"/>
      <c r="E367" s="644"/>
      <c r="F367" s="644"/>
      <c r="G367" s="644"/>
      <c r="H367" s="643"/>
      <c r="I367" s="644"/>
      <c r="J367" s="644"/>
      <c r="K367" s="644"/>
    </row>
    <row r="368" spans="1:11" s="547" customFormat="1" ht="11.4">
      <c r="A368" s="641"/>
      <c r="B368" s="642"/>
      <c r="C368" s="643"/>
      <c r="D368" s="644"/>
      <c r="E368" s="644"/>
      <c r="F368" s="644"/>
      <c r="G368" s="644"/>
      <c r="H368" s="643"/>
      <c r="I368" s="644"/>
      <c r="J368" s="644"/>
      <c r="K368" s="644"/>
    </row>
    <row r="369" spans="1:11" s="547" customFormat="1" ht="11.4">
      <c r="A369" s="641"/>
      <c r="B369" s="642"/>
      <c r="C369" s="643"/>
      <c r="D369" s="644"/>
      <c r="E369" s="644"/>
      <c r="F369" s="644"/>
      <c r="G369" s="644"/>
      <c r="H369" s="643"/>
      <c r="I369" s="644"/>
      <c r="J369" s="644"/>
      <c r="K369" s="644"/>
    </row>
    <row r="370" spans="1:11" s="547" customFormat="1" ht="11.4">
      <c r="A370" s="641"/>
      <c r="B370" s="642"/>
      <c r="C370" s="643"/>
      <c r="D370" s="644"/>
      <c r="E370" s="644"/>
      <c r="F370" s="644"/>
      <c r="G370" s="644"/>
      <c r="H370" s="643"/>
      <c r="I370" s="644"/>
      <c r="J370" s="644"/>
      <c r="K370" s="644"/>
    </row>
    <row r="371" spans="1:11" s="547" customFormat="1" ht="11.4">
      <c r="A371" s="641"/>
      <c r="B371" s="642"/>
      <c r="C371" s="643"/>
      <c r="D371" s="644"/>
      <c r="E371" s="644"/>
      <c r="F371" s="644"/>
      <c r="G371" s="644"/>
      <c r="H371" s="643"/>
      <c r="I371" s="644"/>
      <c r="J371" s="644"/>
      <c r="K371" s="644"/>
    </row>
    <row r="372" spans="1:11" s="547" customFormat="1" ht="11.4">
      <c r="A372" s="641"/>
      <c r="B372" s="642"/>
      <c r="C372" s="643"/>
      <c r="D372" s="644"/>
      <c r="E372" s="644"/>
      <c r="F372" s="644"/>
      <c r="G372" s="644"/>
      <c r="H372" s="643"/>
      <c r="I372" s="644"/>
      <c r="J372" s="644"/>
      <c r="K372" s="644"/>
    </row>
    <row r="373" spans="1:11" s="547" customFormat="1" ht="11.4">
      <c r="A373" s="641"/>
      <c r="B373" s="642"/>
      <c r="C373" s="643"/>
      <c r="D373" s="644"/>
      <c r="E373" s="644"/>
      <c r="F373" s="644"/>
      <c r="G373" s="644"/>
      <c r="H373" s="643"/>
      <c r="I373" s="644"/>
      <c r="J373" s="644"/>
      <c r="K373" s="644"/>
    </row>
    <row r="374" spans="1:11" s="547" customFormat="1" ht="11.4">
      <c r="A374" s="641"/>
      <c r="B374" s="642"/>
      <c r="C374" s="643"/>
      <c r="D374" s="644"/>
      <c r="E374" s="644"/>
      <c r="F374" s="644"/>
      <c r="G374" s="644"/>
      <c r="H374" s="643"/>
      <c r="I374" s="644"/>
      <c r="J374" s="644"/>
      <c r="K374" s="644"/>
    </row>
    <row r="375" spans="1:11" s="547" customFormat="1" ht="11.4">
      <c r="A375" s="641"/>
      <c r="B375" s="642"/>
      <c r="C375" s="643"/>
      <c r="D375" s="644"/>
      <c r="E375" s="644"/>
      <c r="F375" s="644"/>
      <c r="G375" s="644"/>
      <c r="H375" s="643"/>
      <c r="I375" s="644"/>
      <c r="J375" s="644"/>
      <c r="K375" s="644"/>
    </row>
    <row r="376" spans="1:11" s="547" customFormat="1" ht="11.4">
      <c r="A376" s="641"/>
      <c r="B376" s="642"/>
      <c r="C376" s="643"/>
      <c r="D376" s="644"/>
      <c r="E376" s="644"/>
      <c r="F376" s="644"/>
      <c r="G376" s="644"/>
      <c r="H376" s="643"/>
      <c r="I376" s="644"/>
      <c r="J376" s="644"/>
      <c r="K376" s="644"/>
    </row>
    <row r="377" spans="1:11" s="547" customFormat="1" ht="11.4">
      <c r="A377" s="641"/>
      <c r="B377" s="642"/>
      <c r="C377" s="643"/>
      <c r="D377" s="644"/>
      <c r="E377" s="644"/>
      <c r="F377" s="644"/>
      <c r="G377" s="644"/>
      <c r="H377" s="643"/>
      <c r="I377" s="644"/>
      <c r="J377" s="644"/>
      <c r="K377" s="644"/>
    </row>
    <row r="378" spans="1:11" s="547" customFormat="1" ht="11.4">
      <c r="A378" s="641"/>
      <c r="B378" s="642"/>
      <c r="C378" s="643"/>
      <c r="D378" s="644"/>
      <c r="E378" s="644"/>
      <c r="F378" s="644"/>
      <c r="G378" s="644"/>
      <c r="H378" s="643"/>
      <c r="I378" s="644"/>
      <c r="J378" s="644"/>
      <c r="K378" s="644"/>
    </row>
    <row r="379" spans="1:11" s="547" customFormat="1" ht="11.4">
      <c r="A379" s="641"/>
      <c r="B379" s="642"/>
      <c r="C379" s="643"/>
      <c r="D379" s="644"/>
      <c r="E379" s="644"/>
      <c r="F379" s="644"/>
      <c r="G379" s="644"/>
      <c r="H379" s="643"/>
      <c r="I379" s="644"/>
      <c r="J379" s="644"/>
      <c r="K379" s="644"/>
    </row>
    <row r="380" spans="1:11" s="547" customFormat="1" ht="11.4">
      <c r="A380" s="641"/>
      <c r="B380" s="642"/>
      <c r="C380" s="643"/>
      <c r="D380" s="644"/>
      <c r="E380" s="644"/>
      <c r="F380" s="644"/>
      <c r="G380" s="644"/>
      <c r="H380" s="643"/>
      <c r="I380" s="644"/>
      <c r="J380" s="644"/>
      <c r="K380" s="644"/>
    </row>
    <row r="381" spans="1:11" s="547" customFormat="1" ht="11.4">
      <c r="A381" s="641"/>
      <c r="B381" s="642"/>
      <c r="C381" s="643"/>
      <c r="D381" s="644"/>
      <c r="E381" s="644"/>
      <c r="F381" s="644"/>
      <c r="G381" s="644"/>
      <c r="H381" s="643"/>
      <c r="I381" s="644"/>
      <c r="J381" s="644"/>
      <c r="K381" s="644"/>
    </row>
    <row r="382" spans="1:11" s="547" customFormat="1" ht="11.4">
      <c r="A382" s="641"/>
      <c r="B382" s="642"/>
      <c r="C382" s="643"/>
      <c r="D382" s="644"/>
      <c r="E382" s="644"/>
      <c r="F382" s="644"/>
      <c r="G382" s="644"/>
      <c r="H382" s="643"/>
      <c r="I382" s="644"/>
      <c r="J382" s="644"/>
      <c r="K382" s="644"/>
    </row>
    <row r="383" spans="1:11" s="547" customFormat="1" ht="11.4">
      <c r="A383" s="641"/>
      <c r="B383" s="642"/>
      <c r="C383" s="643"/>
      <c r="D383" s="644"/>
      <c r="E383" s="644"/>
      <c r="F383" s="644"/>
      <c r="G383" s="644"/>
      <c r="H383" s="643"/>
      <c r="I383" s="644"/>
      <c r="J383" s="644"/>
      <c r="K383" s="644"/>
    </row>
    <row r="384" spans="1:11" s="547" customFormat="1" ht="11.4">
      <c r="A384" s="641"/>
      <c r="B384" s="642"/>
      <c r="C384" s="643"/>
      <c r="D384" s="644"/>
      <c r="E384" s="644"/>
      <c r="F384" s="644"/>
      <c r="G384" s="644"/>
      <c r="H384" s="643"/>
      <c r="I384" s="644"/>
      <c r="J384" s="644"/>
      <c r="K384" s="644"/>
    </row>
    <row r="385" spans="1:11" s="547" customFormat="1" ht="11.4">
      <c r="A385" s="641"/>
      <c r="B385" s="642"/>
      <c r="C385" s="643"/>
      <c r="D385" s="644"/>
      <c r="E385" s="644"/>
      <c r="F385" s="644"/>
      <c r="G385" s="644"/>
      <c r="H385" s="643"/>
      <c r="I385" s="644"/>
      <c r="J385" s="644"/>
      <c r="K385" s="644"/>
    </row>
    <row r="386" spans="1:11" s="547" customFormat="1" ht="11.4">
      <c r="A386" s="641"/>
      <c r="B386" s="642"/>
      <c r="C386" s="643"/>
      <c r="D386" s="644"/>
      <c r="E386" s="644"/>
      <c r="F386" s="644"/>
      <c r="G386" s="644"/>
      <c r="H386" s="643"/>
      <c r="I386" s="644"/>
      <c r="J386" s="644"/>
      <c r="K386" s="644"/>
    </row>
    <row r="387" spans="1:11" s="547" customFormat="1" ht="11.4">
      <c r="A387" s="641"/>
      <c r="B387" s="642"/>
      <c r="C387" s="643"/>
      <c r="D387" s="644"/>
      <c r="E387" s="644"/>
      <c r="F387" s="644"/>
      <c r="G387" s="644"/>
      <c r="H387" s="643"/>
      <c r="I387" s="644"/>
      <c r="J387" s="644"/>
      <c r="K387" s="644"/>
    </row>
    <row r="388" spans="1:11" s="547" customFormat="1" ht="11.4">
      <c r="A388" s="641"/>
      <c r="B388" s="642"/>
      <c r="C388" s="643"/>
      <c r="D388" s="644"/>
      <c r="E388" s="644"/>
      <c r="F388" s="644"/>
      <c r="G388" s="644"/>
      <c r="H388" s="643"/>
      <c r="I388" s="644"/>
      <c r="J388" s="644"/>
      <c r="K388" s="644"/>
    </row>
    <row r="389" spans="1:11" s="547" customFormat="1" ht="11.4">
      <c r="A389" s="641"/>
      <c r="B389" s="642"/>
      <c r="C389" s="643"/>
      <c r="D389" s="644"/>
      <c r="E389" s="644"/>
      <c r="F389" s="644"/>
      <c r="G389" s="644"/>
      <c r="H389" s="643"/>
      <c r="I389" s="644"/>
      <c r="J389" s="644"/>
      <c r="K389" s="644"/>
    </row>
    <row r="390" spans="1:11" s="547" customFormat="1" ht="11.4">
      <c r="A390" s="641"/>
      <c r="B390" s="642"/>
      <c r="C390" s="643"/>
      <c r="D390" s="644"/>
      <c r="E390" s="644"/>
      <c r="F390" s="644"/>
      <c r="G390" s="644"/>
      <c r="H390" s="643"/>
      <c r="I390" s="644"/>
      <c r="J390" s="644"/>
      <c r="K390" s="644"/>
    </row>
    <row r="391" spans="1:11" s="547" customFormat="1" ht="11.4">
      <c r="A391" s="641"/>
      <c r="B391" s="642"/>
      <c r="C391" s="643"/>
      <c r="D391" s="644"/>
      <c r="E391" s="644"/>
      <c r="F391" s="644"/>
      <c r="G391" s="644"/>
      <c r="H391" s="643"/>
      <c r="I391" s="644"/>
      <c r="J391" s="644"/>
      <c r="K391" s="644"/>
    </row>
    <row r="392" spans="1:11" s="547" customFormat="1" ht="11.4">
      <c r="A392" s="641"/>
      <c r="B392" s="642"/>
      <c r="C392" s="643"/>
      <c r="D392" s="644"/>
      <c r="E392" s="644"/>
      <c r="F392" s="644"/>
      <c r="G392" s="644"/>
      <c r="H392" s="643"/>
      <c r="I392" s="644"/>
      <c r="J392" s="644"/>
      <c r="K392" s="644"/>
    </row>
    <row r="393" spans="1:11" s="547" customFormat="1" ht="11.4">
      <c r="A393" s="641"/>
      <c r="B393" s="642"/>
      <c r="C393" s="643"/>
      <c r="D393" s="644"/>
      <c r="E393" s="644"/>
      <c r="F393" s="644"/>
      <c r="G393" s="644"/>
      <c r="H393" s="643"/>
      <c r="I393" s="644"/>
      <c r="J393" s="644"/>
      <c r="K393" s="644"/>
    </row>
    <row r="394" spans="1:11" s="547" customFormat="1" ht="11.4">
      <c r="A394" s="641"/>
      <c r="B394" s="642"/>
      <c r="C394" s="643"/>
      <c r="D394" s="644"/>
      <c r="E394" s="644"/>
      <c r="F394" s="644"/>
      <c r="G394" s="644"/>
      <c r="H394" s="643"/>
      <c r="I394" s="644"/>
      <c r="J394" s="644"/>
      <c r="K394" s="644"/>
    </row>
    <row r="395" spans="1:11" s="547" customFormat="1" ht="11.4">
      <c r="A395" s="641"/>
      <c r="B395" s="642"/>
      <c r="C395" s="643"/>
      <c r="D395" s="644"/>
      <c r="E395" s="644"/>
      <c r="F395" s="644"/>
      <c r="G395" s="644"/>
      <c r="H395" s="643"/>
      <c r="I395" s="644"/>
      <c r="J395" s="644"/>
      <c r="K395" s="644"/>
    </row>
    <row r="396" spans="1:11" s="547" customFormat="1" ht="11.4">
      <c r="A396" s="641"/>
      <c r="B396" s="642"/>
      <c r="C396" s="643"/>
      <c r="D396" s="644"/>
      <c r="E396" s="644"/>
      <c r="F396" s="644"/>
      <c r="G396" s="644"/>
      <c r="H396" s="643"/>
      <c r="I396" s="644"/>
      <c r="J396" s="644"/>
      <c r="K396" s="644"/>
    </row>
    <row r="397" spans="1:11" s="547" customFormat="1" ht="11.4">
      <c r="A397" s="641"/>
      <c r="B397" s="642"/>
      <c r="C397" s="643"/>
      <c r="D397" s="644"/>
      <c r="E397" s="644"/>
      <c r="F397" s="644"/>
      <c r="G397" s="644"/>
      <c r="H397" s="643"/>
      <c r="I397" s="644"/>
      <c r="J397" s="644"/>
      <c r="K397" s="644"/>
    </row>
    <row r="398" spans="1:11" s="547" customFormat="1" ht="11.4">
      <c r="A398" s="641"/>
      <c r="B398" s="642"/>
      <c r="C398" s="643"/>
      <c r="D398" s="644"/>
      <c r="E398" s="644"/>
      <c r="F398" s="644"/>
      <c r="G398" s="644"/>
      <c r="H398" s="643"/>
      <c r="I398" s="644"/>
      <c r="J398" s="644"/>
      <c r="K398" s="644"/>
    </row>
    <row r="399" spans="1:11" s="547" customFormat="1" ht="11.4">
      <c r="A399" s="641"/>
      <c r="B399" s="642"/>
      <c r="C399" s="643"/>
      <c r="D399" s="644"/>
      <c r="E399" s="644"/>
      <c r="F399" s="644"/>
      <c r="G399" s="644"/>
      <c r="H399" s="643"/>
      <c r="I399" s="644"/>
      <c r="J399" s="644"/>
      <c r="K399" s="644"/>
    </row>
    <row r="400" spans="1:11" s="547" customFormat="1" ht="11.4">
      <c r="A400" s="641"/>
      <c r="B400" s="642"/>
      <c r="C400" s="643"/>
      <c r="D400" s="644"/>
      <c r="E400" s="644"/>
      <c r="F400" s="644"/>
      <c r="G400" s="644"/>
      <c r="H400" s="643"/>
      <c r="I400" s="644"/>
      <c r="J400" s="644"/>
      <c r="K400" s="644"/>
    </row>
    <row r="401" spans="1:11" s="547" customFormat="1" ht="11.4">
      <c r="A401" s="641"/>
      <c r="B401" s="642"/>
      <c r="C401" s="643"/>
      <c r="D401" s="644"/>
      <c r="E401" s="644"/>
      <c r="F401" s="644"/>
      <c r="G401" s="644"/>
      <c r="H401" s="643"/>
      <c r="I401" s="644"/>
      <c r="J401" s="644"/>
      <c r="K401" s="644"/>
    </row>
    <row r="402" spans="1:11" s="547" customFormat="1" ht="11.4">
      <c r="A402" s="641"/>
      <c r="B402" s="642"/>
      <c r="C402" s="643"/>
      <c r="D402" s="644"/>
      <c r="E402" s="644"/>
      <c r="F402" s="644"/>
      <c r="G402" s="644"/>
      <c r="H402" s="643"/>
      <c r="I402" s="644"/>
      <c r="J402" s="644"/>
      <c r="K402" s="644"/>
    </row>
    <row r="403" spans="1:11" s="547" customFormat="1" ht="11.4">
      <c r="A403" s="641"/>
      <c r="B403" s="642"/>
      <c r="C403" s="643"/>
      <c r="D403" s="644"/>
      <c r="E403" s="644"/>
      <c r="F403" s="644"/>
      <c r="G403" s="644"/>
      <c r="H403" s="643"/>
      <c r="I403" s="644"/>
      <c r="J403" s="644"/>
      <c r="K403" s="644"/>
    </row>
    <row r="404" spans="1:11" s="547" customFormat="1" ht="11.4">
      <c r="A404" s="641"/>
      <c r="B404" s="642"/>
      <c r="C404" s="643"/>
      <c r="D404" s="644"/>
      <c r="E404" s="644"/>
      <c r="F404" s="644"/>
      <c r="G404" s="644"/>
      <c r="H404" s="643"/>
      <c r="I404" s="644"/>
      <c r="J404" s="644"/>
      <c r="K404" s="644"/>
    </row>
    <row r="405" spans="1:11" s="547" customFormat="1" ht="11.4">
      <c r="A405" s="641"/>
      <c r="B405" s="642"/>
      <c r="C405" s="643"/>
      <c r="D405" s="644"/>
      <c r="E405" s="644"/>
      <c r="F405" s="644"/>
      <c r="G405" s="644"/>
      <c r="H405" s="643"/>
      <c r="I405" s="644"/>
      <c r="J405" s="644"/>
      <c r="K405" s="644"/>
    </row>
    <row r="406" spans="1:11" s="547" customFormat="1" ht="11.4">
      <c r="A406" s="641"/>
      <c r="B406" s="642"/>
      <c r="C406" s="643"/>
      <c r="D406" s="644"/>
      <c r="E406" s="644"/>
      <c r="F406" s="644"/>
      <c r="G406" s="644"/>
      <c r="H406" s="643"/>
      <c r="I406" s="644"/>
      <c r="J406" s="644"/>
      <c r="K406" s="644"/>
    </row>
    <row r="407" spans="1:11" s="547" customFormat="1" ht="11.4">
      <c r="A407" s="641"/>
      <c r="B407" s="642"/>
      <c r="C407" s="643"/>
      <c r="D407" s="644"/>
      <c r="E407" s="644"/>
      <c r="F407" s="644"/>
      <c r="G407" s="644"/>
      <c r="H407" s="643"/>
      <c r="I407" s="644"/>
      <c r="J407" s="644"/>
      <c r="K407" s="644"/>
    </row>
    <row r="408" spans="1:11" s="547" customFormat="1" ht="11.4">
      <c r="A408" s="641"/>
      <c r="B408" s="642"/>
      <c r="C408" s="643"/>
      <c r="D408" s="644"/>
      <c r="E408" s="644"/>
      <c r="F408" s="644"/>
      <c r="G408" s="644"/>
      <c r="H408" s="643"/>
      <c r="I408" s="644"/>
      <c r="J408" s="644"/>
      <c r="K408" s="644"/>
    </row>
    <row r="409" spans="1:11" s="547" customFormat="1" ht="11.4">
      <c r="A409" s="641"/>
      <c r="B409" s="642"/>
      <c r="C409" s="643"/>
      <c r="D409" s="644"/>
      <c r="E409" s="644"/>
      <c r="F409" s="644"/>
      <c r="G409" s="644"/>
      <c r="H409" s="643"/>
      <c r="I409" s="644"/>
      <c r="J409" s="644"/>
      <c r="K409" s="644"/>
    </row>
    <row r="410" spans="1:11" s="547" customFormat="1" ht="11.4">
      <c r="A410" s="641"/>
      <c r="B410" s="642"/>
      <c r="C410" s="643"/>
      <c r="D410" s="644"/>
      <c r="E410" s="644"/>
      <c r="F410" s="644"/>
      <c r="G410" s="644"/>
      <c r="H410" s="643"/>
      <c r="I410" s="644"/>
      <c r="J410" s="644"/>
      <c r="K410" s="644"/>
    </row>
    <row r="411" spans="1:11" s="547" customFormat="1" ht="11.4">
      <c r="A411" s="641"/>
      <c r="B411" s="642"/>
      <c r="C411" s="643"/>
      <c r="D411" s="644"/>
      <c r="E411" s="644"/>
      <c r="F411" s="644"/>
      <c r="G411" s="644"/>
      <c r="H411" s="643"/>
      <c r="I411" s="644"/>
      <c r="J411" s="644"/>
      <c r="K411" s="644"/>
    </row>
    <row r="412" spans="1:11" s="547" customFormat="1" ht="11.4">
      <c r="A412" s="641"/>
      <c r="B412" s="642"/>
      <c r="C412" s="643"/>
      <c r="D412" s="644"/>
      <c r="E412" s="644"/>
      <c r="F412" s="644"/>
      <c r="G412" s="644"/>
      <c r="H412" s="643"/>
      <c r="I412" s="644"/>
      <c r="J412" s="644"/>
      <c r="K412" s="644"/>
    </row>
    <row r="413" spans="1:11" s="547" customFormat="1" ht="11.4">
      <c r="A413" s="641"/>
      <c r="B413" s="642"/>
      <c r="C413" s="643"/>
      <c r="D413" s="644"/>
      <c r="E413" s="644"/>
      <c r="F413" s="644"/>
      <c r="G413" s="644"/>
      <c r="H413" s="643"/>
      <c r="I413" s="644"/>
      <c r="J413" s="644"/>
      <c r="K413" s="644"/>
    </row>
    <row r="414" spans="1:11" s="547" customFormat="1" ht="11.4">
      <c r="A414" s="641"/>
      <c r="B414" s="642"/>
      <c r="C414" s="643"/>
      <c r="D414" s="644"/>
      <c r="E414" s="644"/>
      <c r="F414" s="644"/>
      <c r="G414" s="644"/>
      <c r="H414" s="643"/>
      <c r="I414" s="644"/>
      <c r="J414" s="644"/>
      <c r="K414" s="644"/>
    </row>
    <row r="415" spans="1:11" s="547" customFormat="1" ht="11.4">
      <c r="A415" s="641"/>
      <c r="B415" s="642"/>
      <c r="C415" s="643"/>
      <c r="D415" s="644"/>
      <c r="E415" s="644"/>
      <c r="F415" s="644"/>
      <c r="G415" s="644"/>
      <c r="H415" s="643"/>
      <c r="I415" s="644"/>
      <c r="J415" s="644"/>
      <c r="K415" s="644"/>
    </row>
    <row r="416" spans="1:11" s="547" customFormat="1" ht="11.4">
      <c r="A416" s="641"/>
      <c r="B416" s="642"/>
      <c r="C416" s="643"/>
      <c r="D416" s="644"/>
      <c r="E416" s="644"/>
      <c r="F416" s="644"/>
      <c r="G416" s="644"/>
      <c r="H416" s="643"/>
      <c r="I416" s="644"/>
      <c r="J416" s="644"/>
      <c r="K416" s="644"/>
    </row>
    <row r="417" spans="1:11" s="547" customFormat="1" ht="11.4">
      <c r="A417" s="641"/>
      <c r="B417" s="642"/>
      <c r="C417" s="643"/>
      <c r="D417" s="644"/>
      <c r="E417" s="644"/>
      <c r="F417" s="644"/>
      <c r="G417" s="644"/>
      <c r="H417" s="643"/>
      <c r="I417" s="644"/>
      <c r="J417" s="644"/>
      <c r="K417" s="644"/>
    </row>
    <row r="418" spans="1:11" s="547" customFormat="1" ht="11.4">
      <c r="A418" s="641"/>
      <c r="B418" s="642"/>
      <c r="C418" s="643"/>
      <c r="D418" s="644"/>
      <c r="E418" s="644"/>
      <c r="F418" s="644"/>
      <c r="G418" s="644"/>
      <c r="H418" s="643"/>
      <c r="I418" s="644"/>
      <c r="J418" s="644"/>
      <c r="K418" s="644"/>
    </row>
    <row r="419" spans="1:11" s="547" customFormat="1" ht="11.4">
      <c r="A419" s="641"/>
      <c r="B419" s="642"/>
      <c r="C419" s="643"/>
      <c r="D419" s="644"/>
      <c r="E419" s="644"/>
      <c r="F419" s="644"/>
      <c r="G419" s="644"/>
      <c r="H419" s="643"/>
      <c r="I419" s="644"/>
      <c r="J419" s="644"/>
      <c r="K419" s="644"/>
    </row>
    <row r="420" spans="1:11" s="547" customFormat="1" ht="11.4">
      <c r="A420" s="641"/>
      <c r="B420" s="642"/>
      <c r="C420" s="643"/>
      <c r="D420" s="644"/>
      <c r="E420" s="644"/>
      <c r="F420" s="644"/>
      <c r="G420" s="644"/>
      <c r="H420" s="643"/>
      <c r="I420" s="644"/>
      <c r="J420" s="644"/>
      <c r="K420" s="644"/>
    </row>
    <row r="421" spans="1:11" s="547" customFormat="1" ht="11.4">
      <c r="A421" s="641"/>
      <c r="B421" s="642"/>
      <c r="C421" s="643"/>
      <c r="D421" s="644"/>
      <c r="E421" s="644"/>
      <c r="F421" s="644"/>
      <c r="G421" s="644"/>
      <c r="H421" s="643"/>
      <c r="I421" s="644"/>
      <c r="J421" s="644"/>
      <c r="K421" s="644"/>
    </row>
    <row r="422" spans="1:11" s="547" customFormat="1" ht="11.4">
      <c r="A422" s="641"/>
      <c r="B422" s="642"/>
      <c r="C422" s="643"/>
      <c r="D422" s="644"/>
      <c r="E422" s="644"/>
      <c r="F422" s="644"/>
      <c r="G422" s="644"/>
      <c r="H422" s="643"/>
      <c r="I422" s="644"/>
      <c r="J422" s="644"/>
      <c r="K422" s="644"/>
    </row>
    <row r="423" spans="1:11" s="547" customFormat="1" ht="11.4">
      <c r="A423" s="641"/>
      <c r="B423" s="642"/>
      <c r="C423" s="643"/>
      <c r="D423" s="644"/>
      <c r="E423" s="644"/>
      <c r="F423" s="644"/>
      <c r="G423" s="644"/>
      <c r="H423" s="643"/>
      <c r="I423" s="644"/>
      <c r="J423" s="644"/>
      <c r="K423" s="644"/>
    </row>
    <row r="424" spans="1:11" s="547" customFormat="1" ht="11.4">
      <c r="A424" s="641"/>
      <c r="B424" s="642"/>
      <c r="C424" s="643"/>
      <c r="D424" s="644"/>
      <c r="E424" s="644"/>
      <c r="F424" s="644"/>
      <c r="G424" s="644"/>
      <c r="H424" s="643"/>
      <c r="I424" s="644"/>
      <c r="J424" s="644"/>
      <c r="K424" s="644"/>
    </row>
    <row r="425" spans="1:11" s="547" customFormat="1" ht="11.4">
      <c r="A425" s="641"/>
      <c r="B425" s="642"/>
      <c r="C425" s="643"/>
      <c r="D425" s="644"/>
      <c r="E425" s="644"/>
      <c r="F425" s="644"/>
      <c r="G425" s="644"/>
      <c r="H425" s="643"/>
      <c r="I425" s="644"/>
      <c r="J425" s="644"/>
      <c r="K425" s="644"/>
    </row>
    <row r="426" spans="1:11" s="547" customFormat="1" ht="11.4">
      <c r="A426" s="641"/>
      <c r="B426" s="642"/>
      <c r="C426" s="643"/>
      <c r="D426" s="644"/>
      <c r="E426" s="644"/>
      <c r="F426" s="644"/>
      <c r="G426" s="644"/>
      <c r="H426" s="643"/>
      <c r="I426" s="644"/>
      <c r="J426" s="644"/>
      <c r="K426" s="644"/>
    </row>
    <row r="427" spans="1:11" s="547" customFormat="1" ht="11.4">
      <c r="A427" s="641"/>
      <c r="B427" s="642"/>
      <c r="C427" s="643"/>
      <c r="D427" s="644"/>
      <c r="E427" s="644"/>
      <c r="F427" s="644"/>
      <c r="G427" s="644"/>
      <c r="H427" s="643"/>
      <c r="I427" s="644"/>
      <c r="J427" s="644"/>
      <c r="K427" s="644"/>
    </row>
    <row r="428" spans="1:11" s="547" customFormat="1" ht="11.4">
      <c r="A428" s="641"/>
      <c r="B428" s="642"/>
      <c r="C428" s="643"/>
      <c r="D428" s="644"/>
      <c r="E428" s="644"/>
      <c r="F428" s="644"/>
      <c r="G428" s="644"/>
      <c r="H428" s="643"/>
      <c r="I428" s="644"/>
      <c r="J428" s="644"/>
      <c r="K428" s="644"/>
    </row>
    <row r="429" spans="1:11" s="547" customFormat="1" ht="11.4">
      <c r="A429" s="641"/>
      <c r="B429" s="642"/>
      <c r="C429" s="643"/>
      <c r="D429" s="644"/>
      <c r="E429" s="644"/>
      <c r="F429" s="644"/>
      <c r="G429" s="644"/>
      <c r="H429" s="643"/>
      <c r="I429" s="644"/>
      <c r="J429" s="644"/>
      <c r="K429" s="644"/>
    </row>
    <row r="430" spans="1:11" s="547" customFormat="1" ht="11.4">
      <c r="A430" s="641"/>
      <c r="B430" s="642"/>
      <c r="C430" s="643"/>
      <c r="D430" s="644"/>
      <c r="E430" s="644"/>
      <c r="F430" s="644"/>
      <c r="G430" s="644"/>
      <c r="H430" s="643"/>
      <c r="I430" s="644"/>
      <c r="J430" s="644"/>
      <c r="K430" s="644"/>
    </row>
    <row r="431" spans="1:11" s="547" customFormat="1" ht="11.4">
      <c r="A431" s="641"/>
      <c r="B431" s="642"/>
      <c r="C431" s="643"/>
      <c r="D431" s="644"/>
      <c r="E431" s="644"/>
      <c r="F431" s="644"/>
      <c r="G431" s="644"/>
      <c r="H431" s="643"/>
      <c r="I431" s="644"/>
      <c r="J431" s="644"/>
      <c r="K431" s="644"/>
    </row>
    <row r="432" spans="1:11" s="547" customFormat="1" ht="11.4">
      <c r="A432" s="641"/>
      <c r="B432" s="642"/>
      <c r="C432" s="643"/>
      <c r="D432" s="644"/>
      <c r="E432" s="644"/>
      <c r="F432" s="644"/>
      <c r="G432" s="644"/>
      <c r="H432" s="643"/>
      <c r="I432" s="644"/>
      <c r="J432" s="644"/>
      <c r="K432" s="644"/>
    </row>
    <row r="433" spans="1:11" s="547" customFormat="1" ht="11.4">
      <c r="A433" s="641"/>
      <c r="B433" s="642"/>
      <c r="C433" s="643"/>
      <c r="D433" s="644"/>
      <c r="E433" s="644"/>
      <c r="F433" s="644"/>
      <c r="G433" s="644"/>
      <c r="H433" s="643"/>
      <c r="I433" s="644"/>
      <c r="J433" s="644"/>
      <c r="K433" s="644"/>
    </row>
    <row r="434" spans="1:11" s="547" customFormat="1" ht="11.4">
      <c r="A434" s="641"/>
      <c r="B434" s="642"/>
      <c r="C434" s="643"/>
      <c r="D434" s="644"/>
      <c r="E434" s="644"/>
      <c r="F434" s="644"/>
      <c r="G434" s="644"/>
      <c r="H434" s="643"/>
      <c r="I434" s="644"/>
      <c r="J434" s="644"/>
      <c r="K434" s="644"/>
    </row>
    <row r="435" spans="1:11" s="547" customFormat="1" ht="11.4">
      <c r="A435" s="641"/>
      <c r="B435" s="642"/>
      <c r="C435" s="643"/>
      <c r="D435" s="644"/>
      <c r="E435" s="644"/>
      <c r="F435" s="644"/>
      <c r="G435" s="644"/>
      <c r="H435" s="643"/>
      <c r="I435" s="644"/>
      <c r="J435" s="644"/>
      <c r="K435" s="644"/>
    </row>
    <row r="436" spans="1:11" s="547" customFormat="1" ht="11.4">
      <c r="A436" s="641"/>
      <c r="B436" s="642"/>
      <c r="C436" s="643"/>
      <c r="D436" s="644"/>
      <c r="E436" s="644"/>
      <c r="F436" s="644"/>
      <c r="G436" s="644"/>
      <c r="H436" s="643"/>
      <c r="I436" s="644"/>
      <c r="J436" s="644"/>
      <c r="K436" s="644"/>
    </row>
    <row r="437" spans="1:11" s="547" customFormat="1" ht="11.4">
      <c r="A437" s="641"/>
      <c r="B437" s="642"/>
      <c r="C437" s="643"/>
      <c r="D437" s="644"/>
      <c r="E437" s="644"/>
      <c r="F437" s="644"/>
      <c r="G437" s="644"/>
      <c r="H437" s="643"/>
      <c r="I437" s="644"/>
      <c r="J437" s="644"/>
      <c r="K437" s="644"/>
    </row>
    <row r="438" spans="1:11" s="547" customFormat="1" ht="11.4">
      <c r="A438" s="641"/>
      <c r="B438" s="642"/>
      <c r="C438" s="643"/>
      <c r="D438" s="644"/>
      <c r="E438" s="644"/>
      <c r="F438" s="644"/>
      <c r="G438" s="644"/>
      <c r="H438" s="643"/>
      <c r="I438" s="644"/>
      <c r="J438" s="644"/>
      <c r="K438" s="644"/>
    </row>
    <row r="439" spans="1:11" s="547" customFormat="1" ht="11.4">
      <c r="A439" s="641"/>
      <c r="B439" s="642"/>
      <c r="C439" s="643"/>
      <c r="D439" s="644"/>
      <c r="E439" s="644"/>
      <c r="F439" s="644"/>
      <c r="G439" s="644"/>
      <c r="H439" s="643"/>
      <c r="I439" s="644"/>
      <c r="J439" s="644"/>
      <c r="K439" s="644"/>
    </row>
    <row r="440" spans="1:11" s="547" customFormat="1" ht="11.4">
      <c r="A440" s="641"/>
      <c r="B440" s="642"/>
      <c r="C440" s="643"/>
      <c r="D440" s="644"/>
      <c r="E440" s="644"/>
      <c r="F440" s="644"/>
      <c r="G440" s="644"/>
      <c r="H440" s="643"/>
      <c r="I440" s="644"/>
      <c r="J440" s="644"/>
      <c r="K440" s="644"/>
    </row>
    <row r="441" spans="1:11" s="547" customFormat="1" ht="11.4">
      <c r="A441" s="641"/>
      <c r="B441" s="642"/>
      <c r="C441" s="643"/>
      <c r="D441" s="644"/>
      <c r="E441" s="644"/>
      <c r="F441" s="644"/>
      <c r="G441" s="644"/>
      <c r="H441" s="643"/>
      <c r="I441" s="644"/>
      <c r="J441" s="644"/>
      <c r="K441" s="644"/>
    </row>
    <row r="442" spans="1:11" s="547" customFormat="1" ht="11.4">
      <c r="A442" s="641"/>
      <c r="B442" s="642"/>
      <c r="C442" s="643"/>
      <c r="D442" s="644"/>
      <c r="E442" s="644"/>
      <c r="F442" s="644"/>
      <c r="G442" s="644"/>
      <c r="H442" s="643"/>
      <c r="I442" s="644"/>
      <c r="J442" s="644"/>
      <c r="K442" s="644"/>
    </row>
    <row r="443" spans="1:11" s="547" customFormat="1" ht="11.4">
      <c r="A443" s="641"/>
      <c r="B443" s="642"/>
      <c r="C443" s="643"/>
      <c r="D443" s="644"/>
      <c r="E443" s="644"/>
      <c r="F443" s="644"/>
      <c r="G443" s="644"/>
      <c r="H443" s="643"/>
      <c r="I443" s="644"/>
      <c r="J443" s="644"/>
      <c r="K443" s="644"/>
    </row>
    <row r="444" spans="1:11" s="547" customFormat="1" ht="11.4">
      <c r="A444" s="641"/>
      <c r="B444" s="642"/>
      <c r="C444" s="643"/>
      <c r="D444" s="644"/>
      <c r="E444" s="644"/>
      <c r="F444" s="644"/>
      <c r="G444" s="644"/>
      <c r="H444" s="643"/>
      <c r="I444" s="644"/>
      <c r="J444" s="644"/>
      <c r="K444" s="644"/>
    </row>
    <row r="445" spans="1:11" s="547" customFormat="1" ht="11.4">
      <c r="A445" s="641"/>
      <c r="B445" s="642"/>
      <c r="C445" s="643"/>
      <c r="D445" s="644"/>
      <c r="E445" s="644"/>
      <c r="F445" s="644"/>
      <c r="G445" s="644"/>
      <c r="H445" s="643"/>
      <c r="I445" s="644"/>
      <c r="J445" s="644"/>
      <c r="K445" s="644"/>
    </row>
    <row r="446" spans="1:11" s="547" customFormat="1" ht="11.4">
      <c r="A446" s="641"/>
      <c r="B446" s="642"/>
      <c r="C446" s="643"/>
      <c r="D446" s="644"/>
      <c r="E446" s="644"/>
      <c r="F446" s="644"/>
      <c r="G446" s="644"/>
      <c r="H446" s="643"/>
      <c r="I446" s="644"/>
      <c r="J446" s="644"/>
      <c r="K446" s="644"/>
    </row>
    <row r="447" spans="1:11" s="547" customFormat="1" ht="11.4">
      <c r="A447" s="641"/>
      <c r="B447" s="642"/>
      <c r="C447" s="643"/>
      <c r="D447" s="644"/>
      <c r="E447" s="644"/>
      <c r="F447" s="644"/>
      <c r="G447" s="644"/>
      <c r="H447" s="643"/>
      <c r="I447" s="644"/>
      <c r="J447" s="644"/>
      <c r="K447" s="644"/>
    </row>
    <row r="448" spans="1:11" s="547" customFormat="1" ht="11.4">
      <c r="A448" s="641"/>
      <c r="B448" s="642"/>
      <c r="C448" s="643"/>
      <c r="D448" s="644"/>
      <c r="E448" s="644"/>
      <c r="F448" s="644"/>
      <c r="G448" s="644"/>
      <c r="H448" s="643"/>
      <c r="I448" s="644"/>
      <c r="J448" s="644"/>
      <c r="K448" s="644"/>
    </row>
    <row r="449" spans="1:11" s="547" customFormat="1" ht="11.4">
      <c r="A449" s="641"/>
      <c r="B449" s="642"/>
      <c r="C449" s="643"/>
      <c r="D449" s="644"/>
      <c r="E449" s="644"/>
      <c r="F449" s="644"/>
      <c r="G449" s="644"/>
      <c r="H449" s="643"/>
      <c r="I449" s="644"/>
      <c r="J449" s="644"/>
      <c r="K449" s="644"/>
    </row>
    <row r="450" spans="1:11" s="547" customFormat="1" ht="11.4">
      <c r="A450" s="641"/>
      <c r="B450" s="642"/>
      <c r="C450" s="643"/>
      <c r="D450" s="644"/>
      <c r="E450" s="644"/>
      <c r="F450" s="644"/>
      <c r="G450" s="644"/>
      <c r="H450" s="643"/>
      <c r="I450" s="644"/>
      <c r="J450" s="644"/>
      <c r="K450" s="644"/>
    </row>
    <row r="451" spans="1:11" s="547" customFormat="1" ht="11.4">
      <c r="A451" s="641"/>
      <c r="B451" s="642"/>
      <c r="C451" s="643"/>
      <c r="D451" s="644"/>
      <c r="E451" s="644"/>
      <c r="F451" s="644"/>
      <c r="G451" s="644"/>
      <c r="H451" s="643"/>
      <c r="I451" s="644"/>
      <c r="J451" s="644"/>
      <c r="K451" s="644"/>
    </row>
    <row r="452" spans="1:11" s="547" customFormat="1" ht="11.4">
      <c r="A452" s="641"/>
      <c r="B452" s="642"/>
      <c r="C452" s="643"/>
      <c r="D452" s="644"/>
      <c r="E452" s="644"/>
      <c r="F452" s="644"/>
      <c r="G452" s="644"/>
      <c r="H452" s="643"/>
      <c r="I452" s="644"/>
      <c r="J452" s="644"/>
      <c r="K452" s="644"/>
    </row>
    <row r="453" spans="1:11" s="547" customFormat="1" ht="11.4">
      <c r="A453" s="641"/>
      <c r="B453" s="642"/>
      <c r="C453" s="643"/>
      <c r="D453" s="644"/>
      <c r="E453" s="644"/>
      <c r="F453" s="644"/>
      <c r="G453" s="644"/>
      <c r="H453" s="643"/>
      <c r="I453" s="644"/>
      <c r="J453" s="644"/>
      <c r="K453" s="644"/>
    </row>
    <row r="454" spans="1:11" s="547" customFormat="1" ht="11.4">
      <c r="A454" s="641"/>
      <c r="B454" s="642"/>
      <c r="C454" s="643"/>
      <c r="D454" s="644"/>
      <c r="E454" s="644"/>
      <c r="F454" s="644"/>
      <c r="G454" s="644"/>
      <c r="H454" s="643"/>
      <c r="I454" s="644"/>
      <c r="J454" s="644"/>
      <c r="K454" s="644"/>
    </row>
    <row r="455" spans="1:11" s="547" customFormat="1" ht="11.4">
      <c r="A455" s="641"/>
      <c r="B455" s="642"/>
      <c r="C455" s="643"/>
      <c r="D455" s="644"/>
      <c r="E455" s="644"/>
      <c r="F455" s="644"/>
      <c r="G455" s="644"/>
      <c r="H455" s="643"/>
      <c r="I455" s="644"/>
      <c r="J455" s="644"/>
      <c r="K455" s="644"/>
    </row>
    <row r="456" spans="1:11" s="547" customFormat="1" ht="11.4">
      <c r="A456" s="641"/>
      <c r="B456" s="642"/>
      <c r="C456" s="643"/>
      <c r="D456" s="644"/>
      <c r="E456" s="644"/>
      <c r="F456" s="644"/>
      <c r="G456" s="644"/>
      <c r="H456" s="643"/>
      <c r="I456" s="644"/>
      <c r="J456" s="644"/>
      <c r="K456" s="644"/>
    </row>
    <row r="457" spans="1:11" s="547" customFormat="1" ht="11.4">
      <c r="A457" s="641"/>
      <c r="B457" s="642"/>
      <c r="C457" s="643"/>
      <c r="D457" s="644"/>
      <c r="E457" s="644"/>
      <c r="F457" s="644"/>
      <c r="G457" s="644"/>
      <c r="H457" s="643"/>
      <c r="I457" s="644"/>
      <c r="J457" s="644"/>
      <c r="K457" s="644"/>
    </row>
    <row r="458" spans="1:11" s="547" customFormat="1" ht="11.4">
      <c r="A458" s="641"/>
      <c r="B458" s="642"/>
      <c r="C458" s="643"/>
      <c r="D458" s="644"/>
      <c r="E458" s="644"/>
      <c r="F458" s="644"/>
      <c r="G458" s="644"/>
      <c r="H458" s="643"/>
      <c r="I458" s="644"/>
      <c r="J458" s="644"/>
      <c r="K458" s="644"/>
    </row>
    <row r="459" spans="1:11" s="547" customFormat="1" ht="11.4">
      <c r="A459" s="641"/>
      <c r="B459" s="642"/>
      <c r="C459" s="643"/>
      <c r="D459" s="644"/>
      <c r="E459" s="644"/>
      <c r="F459" s="644"/>
      <c r="G459" s="644"/>
      <c r="H459" s="643"/>
      <c r="I459" s="644"/>
      <c r="J459" s="644"/>
      <c r="K459" s="644"/>
    </row>
    <row r="460" spans="1:11" s="547" customFormat="1" ht="11.4">
      <c r="A460" s="641"/>
      <c r="B460" s="642"/>
      <c r="C460" s="643"/>
      <c r="D460" s="644"/>
      <c r="E460" s="644"/>
      <c r="F460" s="644"/>
      <c r="G460" s="644"/>
      <c r="H460" s="643"/>
      <c r="I460" s="644"/>
      <c r="J460" s="644"/>
      <c r="K460" s="644"/>
    </row>
    <row r="461" spans="1:11" s="547" customFormat="1" ht="11.4">
      <c r="A461" s="641"/>
      <c r="B461" s="642"/>
      <c r="C461" s="643"/>
      <c r="D461" s="644"/>
      <c r="E461" s="644"/>
      <c r="F461" s="644"/>
      <c r="G461" s="644"/>
      <c r="H461" s="643"/>
      <c r="I461" s="644"/>
      <c r="J461" s="644"/>
      <c r="K461" s="644"/>
    </row>
    <row r="462" spans="1:11" s="547" customFormat="1" ht="11.4">
      <c r="A462" s="641"/>
      <c r="B462" s="642"/>
      <c r="C462" s="643"/>
      <c r="D462" s="644"/>
      <c r="E462" s="644"/>
      <c r="F462" s="644"/>
      <c r="G462" s="644"/>
      <c r="H462" s="643"/>
      <c r="I462" s="644"/>
      <c r="J462" s="644"/>
      <c r="K462" s="644"/>
    </row>
    <row r="463" spans="1:11" s="547" customFormat="1" ht="11.4">
      <c r="A463" s="641"/>
      <c r="B463" s="642"/>
      <c r="C463" s="643"/>
      <c r="D463" s="644"/>
      <c r="E463" s="644"/>
      <c r="F463" s="644"/>
      <c r="G463" s="644"/>
      <c r="H463" s="643"/>
      <c r="I463" s="644"/>
      <c r="J463" s="644"/>
      <c r="K463" s="644"/>
    </row>
    <row r="464" spans="1:11" s="547" customFormat="1" ht="11.4">
      <c r="A464" s="641"/>
      <c r="B464" s="642"/>
      <c r="C464" s="643"/>
      <c r="D464" s="644"/>
      <c r="E464" s="644"/>
      <c r="F464" s="644"/>
      <c r="G464" s="644"/>
      <c r="H464" s="643"/>
      <c r="I464" s="644"/>
      <c r="J464" s="644"/>
      <c r="K464" s="644"/>
    </row>
    <row r="465" spans="1:11" s="547" customFormat="1" ht="11.4">
      <c r="A465" s="641"/>
      <c r="B465" s="642"/>
      <c r="C465" s="643"/>
      <c r="D465" s="644"/>
      <c r="E465" s="644"/>
      <c r="F465" s="644"/>
      <c r="G465" s="644"/>
      <c r="H465" s="643"/>
      <c r="I465" s="644"/>
      <c r="J465" s="644"/>
      <c r="K465" s="644"/>
    </row>
    <row r="466" spans="1:11" s="547" customFormat="1" ht="11.4">
      <c r="A466" s="641"/>
      <c r="B466" s="642"/>
      <c r="C466" s="643"/>
      <c r="D466" s="644"/>
      <c r="E466" s="644"/>
      <c r="F466" s="644"/>
      <c r="G466" s="644"/>
      <c r="H466" s="643"/>
      <c r="I466" s="644"/>
      <c r="J466" s="644"/>
      <c r="K466" s="644"/>
    </row>
    <row r="467" spans="1:11" s="547" customFormat="1" ht="11.4">
      <c r="A467" s="641"/>
      <c r="B467" s="642"/>
      <c r="C467" s="643"/>
      <c r="D467" s="644"/>
      <c r="E467" s="644"/>
      <c r="F467" s="644"/>
      <c r="G467" s="644"/>
      <c r="H467" s="643"/>
      <c r="I467" s="644"/>
      <c r="J467" s="644"/>
      <c r="K467" s="644"/>
    </row>
    <row r="468" spans="1:11" s="547" customFormat="1" ht="11.4">
      <c r="A468" s="641"/>
      <c r="B468" s="642"/>
      <c r="C468" s="643"/>
      <c r="D468" s="644"/>
      <c r="E468" s="644"/>
      <c r="F468" s="644"/>
      <c r="G468" s="644"/>
      <c r="H468" s="643"/>
      <c r="I468" s="644"/>
      <c r="J468" s="644"/>
      <c r="K468" s="644"/>
    </row>
    <row r="469" spans="1:11" s="547" customFormat="1" ht="11.4">
      <c r="A469" s="641"/>
      <c r="B469" s="642"/>
      <c r="C469" s="643"/>
      <c r="D469" s="644"/>
      <c r="E469" s="644"/>
      <c r="F469" s="644"/>
      <c r="G469" s="644"/>
      <c r="H469" s="643"/>
      <c r="I469" s="644"/>
      <c r="J469" s="644"/>
      <c r="K469" s="644"/>
    </row>
    <row r="470" spans="1:11" s="547" customFormat="1" ht="11.4">
      <c r="A470" s="641"/>
      <c r="B470" s="642"/>
      <c r="C470" s="643"/>
      <c r="D470" s="644"/>
      <c r="E470" s="644"/>
      <c r="F470" s="644"/>
      <c r="G470" s="644"/>
      <c r="H470" s="643"/>
      <c r="I470" s="644"/>
      <c r="J470" s="644"/>
      <c r="K470" s="644"/>
    </row>
    <row r="471" spans="1:11" s="547" customFormat="1" ht="11.4">
      <c r="A471" s="641"/>
      <c r="B471" s="642"/>
      <c r="C471" s="643"/>
      <c r="D471" s="644"/>
      <c r="E471" s="644"/>
      <c r="F471" s="644"/>
      <c r="G471" s="644"/>
      <c r="H471" s="643"/>
      <c r="I471" s="644"/>
      <c r="J471" s="644"/>
      <c r="K471" s="644"/>
    </row>
    <row r="472" spans="1:11" s="547" customFormat="1" ht="11.4">
      <c r="A472" s="641"/>
      <c r="B472" s="642"/>
      <c r="C472" s="643"/>
      <c r="D472" s="644"/>
      <c r="E472" s="644"/>
      <c r="F472" s="644"/>
      <c r="G472" s="644"/>
      <c r="H472" s="643"/>
      <c r="I472" s="644"/>
      <c r="J472" s="644"/>
      <c r="K472" s="644"/>
    </row>
    <row r="473" spans="1:11" s="547" customFormat="1" ht="11.4">
      <c r="A473" s="641"/>
      <c r="B473" s="642"/>
      <c r="C473" s="643"/>
      <c r="D473" s="644"/>
      <c r="E473" s="644"/>
      <c r="F473" s="644"/>
      <c r="G473" s="644"/>
      <c r="H473" s="643"/>
      <c r="I473" s="644"/>
      <c r="J473" s="644"/>
      <c r="K473" s="644"/>
    </row>
    <row r="474" spans="1:11" s="547" customFormat="1" ht="11.4">
      <c r="A474" s="641"/>
      <c r="B474" s="642"/>
      <c r="C474" s="643"/>
      <c r="D474" s="644"/>
      <c r="E474" s="644"/>
      <c r="F474" s="644"/>
      <c r="G474" s="644"/>
      <c r="H474" s="643"/>
      <c r="I474" s="644"/>
      <c r="J474" s="644"/>
      <c r="K474" s="644"/>
    </row>
    <row r="475" spans="1:11" s="547" customFormat="1" ht="11.4">
      <c r="A475" s="641"/>
      <c r="B475" s="642"/>
      <c r="C475" s="643"/>
      <c r="D475" s="644"/>
      <c r="E475" s="644"/>
      <c r="F475" s="644"/>
      <c r="G475" s="644"/>
      <c r="H475" s="643"/>
      <c r="I475" s="644"/>
      <c r="J475" s="644"/>
      <c r="K475" s="644"/>
    </row>
    <row r="476" spans="1:11" s="547" customFormat="1" ht="11.4">
      <c r="A476" s="641"/>
      <c r="B476" s="642"/>
      <c r="C476" s="643"/>
      <c r="D476" s="644"/>
      <c r="E476" s="644"/>
      <c r="F476" s="644"/>
      <c r="G476" s="644"/>
      <c r="H476" s="643"/>
      <c r="I476" s="644"/>
      <c r="J476" s="644"/>
      <c r="K476" s="644"/>
    </row>
    <row r="477" spans="1:11" s="547" customFormat="1" ht="11.4">
      <c r="A477" s="641"/>
      <c r="B477" s="642"/>
      <c r="C477" s="643"/>
      <c r="D477" s="644"/>
      <c r="E477" s="644"/>
      <c r="F477" s="644"/>
      <c r="G477" s="644"/>
      <c r="H477" s="643"/>
      <c r="I477" s="644"/>
      <c r="J477" s="644"/>
      <c r="K477" s="644"/>
    </row>
    <row r="478" spans="1:11" s="547" customFormat="1" ht="11.4">
      <c r="A478" s="641"/>
      <c r="B478" s="642"/>
      <c r="C478" s="643"/>
      <c r="D478" s="644"/>
      <c r="E478" s="644"/>
      <c r="F478" s="644"/>
      <c r="G478" s="644"/>
      <c r="H478" s="643"/>
      <c r="I478" s="644"/>
      <c r="J478" s="644"/>
      <c r="K478" s="644"/>
    </row>
    <row r="479" spans="1:11" s="547" customFormat="1" ht="11.4">
      <c r="A479" s="641"/>
      <c r="B479" s="642"/>
      <c r="C479" s="643"/>
      <c r="D479" s="644"/>
      <c r="E479" s="644"/>
      <c r="F479" s="644"/>
      <c r="G479" s="644"/>
      <c r="H479" s="643"/>
      <c r="I479" s="644"/>
      <c r="J479" s="644"/>
      <c r="K479" s="644"/>
    </row>
    <row r="480" spans="1:11" s="547" customFormat="1" ht="11.4">
      <c r="A480" s="641"/>
      <c r="B480" s="642"/>
      <c r="C480" s="643"/>
      <c r="D480" s="644"/>
      <c r="E480" s="644"/>
      <c r="F480" s="644"/>
      <c r="G480" s="644"/>
      <c r="H480" s="643"/>
      <c r="I480" s="644"/>
      <c r="J480" s="644"/>
      <c r="K480" s="644"/>
    </row>
    <row r="481" spans="1:11" s="547" customFormat="1" ht="11.4">
      <c r="A481" s="641"/>
      <c r="B481" s="642"/>
      <c r="C481" s="643"/>
      <c r="D481" s="644"/>
      <c r="E481" s="644"/>
      <c r="F481" s="644"/>
      <c r="G481" s="644"/>
      <c r="H481" s="643"/>
      <c r="I481" s="644"/>
      <c r="J481" s="644"/>
      <c r="K481" s="644"/>
    </row>
    <row r="482" spans="1:11" s="547" customFormat="1" ht="11.4">
      <c r="A482" s="641"/>
      <c r="B482" s="642"/>
      <c r="C482" s="643"/>
      <c r="D482" s="644"/>
      <c r="E482" s="644"/>
      <c r="F482" s="644"/>
      <c r="G482" s="644"/>
      <c r="H482" s="643"/>
      <c r="I482" s="644"/>
      <c r="J482" s="644"/>
      <c r="K482" s="644"/>
    </row>
    <row r="483" spans="1:11" s="547" customFormat="1" ht="11.4">
      <c r="A483" s="641"/>
      <c r="B483" s="642"/>
      <c r="C483" s="643"/>
      <c r="D483" s="644"/>
      <c r="E483" s="644"/>
      <c r="F483" s="644"/>
      <c r="G483" s="644"/>
      <c r="H483" s="643"/>
      <c r="I483" s="644"/>
      <c r="J483" s="644"/>
      <c r="K483" s="644"/>
    </row>
    <row r="484" spans="1:11" s="547" customFormat="1" ht="11.4">
      <c r="A484" s="641"/>
      <c r="B484" s="642"/>
      <c r="C484" s="643"/>
      <c r="D484" s="644"/>
      <c r="E484" s="644"/>
      <c r="F484" s="644"/>
      <c r="G484" s="644"/>
      <c r="H484" s="643"/>
      <c r="I484" s="644"/>
      <c r="J484" s="644"/>
      <c r="K484" s="644"/>
    </row>
    <row r="485" spans="1:11" s="547" customFormat="1" ht="11.4">
      <c r="A485" s="641"/>
      <c r="B485" s="642"/>
      <c r="C485" s="643"/>
      <c r="D485" s="644"/>
      <c r="E485" s="644"/>
      <c r="F485" s="644"/>
      <c r="G485" s="644"/>
      <c r="H485" s="643"/>
      <c r="I485" s="644"/>
      <c r="J485" s="644"/>
      <c r="K485" s="644"/>
    </row>
    <row r="486" spans="1:11" s="547" customFormat="1" ht="11.4">
      <c r="A486" s="641"/>
      <c r="B486" s="642"/>
      <c r="C486" s="643"/>
      <c r="D486" s="644"/>
      <c r="E486" s="644"/>
      <c r="F486" s="644"/>
      <c r="G486" s="644"/>
      <c r="H486" s="643"/>
      <c r="I486" s="644"/>
      <c r="J486" s="644"/>
      <c r="K486" s="644"/>
    </row>
    <row r="487" spans="1:11" s="547" customFormat="1" ht="11.4">
      <c r="A487" s="641"/>
      <c r="B487" s="642"/>
      <c r="C487" s="643"/>
      <c r="D487" s="644"/>
      <c r="E487" s="644"/>
      <c r="F487" s="644"/>
      <c r="G487" s="644"/>
      <c r="H487" s="643"/>
      <c r="I487" s="644"/>
      <c r="J487" s="644"/>
      <c r="K487" s="644"/>
    </row>
    <row r="488" spans="1:11" s="547" customFormat="1" ht="11.4">
      <c r="A488" s="641"/>
      <c r="B488" s="642"/>
      <c r="C488" s="643"/>
      <c r="D488" s="644"/>
      <c r="E488" s="644"/>
      <c r="F488" s="644"/>
      <c r="G488" s="644"/>
      <c r="H488" s="643"/>
      <c r="I488" s="644"/>
      <c r="J488" s="644"/>
      <c r="K488" s="644"/>
    </row>
    <row r="489" spans="1:11" s="547" customFormat="1" ht="11.4">
      <c r="A489" s="641"/>
      <c r="B489" s="642"/>
      <c r="C489" s="643"/>
      <c r="D489" s="644"/>
      <c r="E489" s="644"/>
      <c r="F489" s="644"/>
      <c r="G489" s="644"/>
      <c r="H489" s="643"/>
      <c r="I489" s="644"/>
      <c r="J489" s="644"/>
      <c r="K489" s="644"/>
    </row>
    <row r="490" spans="1:11" s="547" customFormat="1" ht="11.4">
      <c r="A490" s="641"/>
      <c r="B490" s="642"/>
      <c r="C490" s="643"/>
      <c r="D490" s="644"/>
      <c r="E490" s="644"/>
      <c r="F490" s="644"/>
      <c r="G490" s="644"/>
      <c r="H490" s="643"/>
      <c r="I490" s="644"/>
      <c r="J490" s="644"/>
      <c r="K490" s="644"/>
    </row>
    <row r="491" spans="1:11" s="547" customFormat="1" ht="11.4">
      <c r="A491" s="641"/>
      <c r="B491" s="642"/>
      <c r="C491" s="643"/>
      <c r="D491" s="644"/>
      <c r="E491" s="644"/>
      <c r="F491" s="644"/>
      <c r="G491" s="644"/>
      <c r="H491" s="643"/>
      <c r="I491" s="644"/>
      <c r="J491" s="644"/>
      <c r="K491" s="644"/>
    </row>
    <row r="492" spans="1:11" s="547" customFormat="1" ht="11.4">
      <c r="A492" s="641"/>
      <c r="B492" s="642"/>
      <c r="C492" s="643"/>
      <c r="D492" s="644"/>
      <c r="E492" s="644"/>
      <c r="F492" s="644"/>
      <c r="G492" s="644"/>
      <c r="H492" s="643"/>
      <c r="I492" s="644"/>
      <c r="J492" s="644"/>
      <c r="K492" s="644"/>
    </row>
    <row r="493" spans="1:11" s="547" customFormat="1" ht="11.4">
      <c r="A493" s="641"/>
      <c r="B493" s="642"/>
      <c r="C493" s="643"/>
      <c r="D493" s="644"/>
      <c r="E493" s="644"/>
      <c r="F493" s="644"/>
      <c r="G493" s="644"/>
      <c r="H493" s="643"/>
      <c r="I493" s="644"/>
      <c r="J493" s="644"/>
      <c r="K493" s="644"/>
    </row>
    <row r="494" spans="1:11" s="547" customFormat="1" ht="11.4">
      <c r="A494" s="641"/>
      <c r="B494" s="642"/>
      <c r="C494" s="643"/>
      <c r="D494" s="644"/>
      <c r="E494" s="644"/>
      <c r="F494" s="644"/>
      <c r="G494" s="644"/>
      <c r="H494" s="643"/>
      <c r="I494" s="644"/>
      <c r="J494" s="644"/>
      <c r="K494" s="644"/>
    </row>
    <row r="495" spans="1:11" s="547" customFormat="1" ht="11.4">
      <c r="A495" s="641"/>
      <c r="B495" s="642"/>
      <c r="C495" s="643"/>
      <c r="D495" s="644"/>
      <c r="E495" s="644"/>
      <c r="F495" s="644"/>
      <c r="G495" s="644"/>
      <c r="H495" s="643"/>
      <c r="I495" s="644"/>
      <c r="J495" s="644"/>
      <c r="K495" s="644"/>
    </row>
    <row r="496" spans="1:11" s="547" customFormat="1" ht="11.4">
      <c r="A496" s="641"/>
      <c r="B496" s="642"/>
      <c r="C496" s="643"/>
      <c r="D496" s="644"/>
      <c r="E496" s="644"/>
      <c r="F496" s="644"/>
      <c r="G496" s="644"/>
      <c r="H496" s="643"/>
      <c r="I496" s="644"/>
      <c r="J496" s="644"/>
      <c r="K496" s="644"/>
    </row>
    <row r="497" spans="1:11" s="547" customFormat="1" ht="11.4">
      <c r="A497" s="641"/>
      <c r="B497" s="642"/>
      <c r="C497" s="643"/>
      <c r="D497" s="644"/>
      <c r="E497" s="644"/>
      <c r="F497" s="644"/>
      <c r="G497" s="644"/>
      <c r="H497" s="643"/>
      <c r="I497" s="644"/>
      <c r="J497" s="644"/>
      <c r="K497" s="644"/>
    </row>
    <row r="498" spans="1:11" s="547" customFormat="1" ht="11.4">
      <c r="A498" s="641"/>
      <c r="B498" s="642"/>
      <c r="C498" s="643"/>
      <c r="D498" s="644"/>
      <c r="E498" s="644"/>
      <c r="F498" s="644"/>
      <c r="G498" s="644"/>
      <c r="H498" s="643"/>
      <c r="I498" s="644"/>
      <c r="J498" s="644"/>
      <c r="K498" s="644"/>
    </row>
    <row r="499" spans="1:11" s="547" customFormat="1" ht="11.4">
      <c r="A499" s="641"/>
      <c r="B499" s="642"/>
      <c r="C499" s="643"/>
      <c r="D499" s="644"/>
      <c r="E499" s="644"/>
      <c r="F499" s="644"/>
      <c r="G499" s="644"/>
      <c r="H499" s="643"/>
      <c r="I499" s="644"/>
      <c r="J499" s="644"/>
      <c r="K499" s="644"/>
    </row>
    <row r="500" spans="1:11" s="547" customFormat="1" ht="11.4">
      <c r="A500" s="641"/>
      <c r="B500" s="642"/>
      <c r="C500" s="643"/>
      <c r="D500" s="644"/>
      <c r="E500" s="644"/>
      <c r="F500" s="644"/>
      <c r="G500" s="644"/>
      <c r="H500" s="643"/>
      <c r="I500" s="644"/>
      <c r="J500" s="644"/>
      <c r="K500" s="644"/>
    </row>
    <row r="501" spans="1:11" s="547" customFormat="1" ht="11.4">
      <c r="A501" s="641"/>
      <c r="B501" s="642"/>
      <c r="C501" s="643"/>
      <c r="D501" s="644"/>
      <c r="E501" s="644"/>
      <c r="F501" s="644"/>
      <c r="G501" s="644"/>
      <c r="H501" s="643"/>
      <c r="I501" s="644"/>
      <c r="J501" s="644"/>
      <c r="K501" s="644"/>
    </row>
    <row r="502" spans="1:11" s="547" customFormat="1" ht="11.4">
      <c r="A502" s="641"/>
      <c r="B502" s="642"/>
      <c r="C502" s="643"/>
      <c r="D502" s="644"/>
      <c r="E502" s="644"/>
      <c r="F502" s="644"/>
      <c r="G502" s="644"/>
      <c r="H502" s="643"/>
      <c r="I502" s="644"/>
      <c r="J502" s="644"/>
      <c r="K502" s="644"/>
    </row>
    <row r="503" spans="1:11" s="547" customFormat="1" ht="11.4">
      <c r="A503" s="641"/>
      <c r="B503" s="642"/>
      <c r="C503" s="643"/>
      <c r="D503" s="644"/>
      <c r="E503" s="644"/>
      <c r="F503" s="644"/>
      <c r="G503" s="644"/>
      <c r="H503" s="643"/>
      <c r="I503" s="644"/>
      <c r="J503" s="644"/>
      <c r="K503" s="644"/>
    </row>
    <row r="504" spans="1:11" s="547" customFormat="1" ht="11.4">
      <c r="A504" s="641"/>
      <c r="B504" s="642"/>
      <c r="C504" s="643"/>
      <c r="D504" s="644"/>
      <c r="E504" s="644"/>
      <c r="F504" s="644"/>
      <c r="G504" s="644"/>
      <c r="H504" s="643"/>
      <c r="I504" s="644"/>
      <c r="J504" s="644"/>
      <c r="K504" s="644"/>
    </row>
    <row r="505" spans="1:11" s="547" customFormat="1" ht="11.4">
      <c r="A505" s="641"/>
      <c r="B505" s="642"/>
      <c r="C505" s="643"/>
      <c r="D505" s="644"/>
      <c r="E505" s="644"/>
      <c r="F505" s="644"/>
      <c r="G505" s="644"/>
      <c r="H505" s="643"/>
      <c r="I505" s="644"/>
      <c r="J505" s="644"/>
      <c r="K505" s="644"/>
    </row>
    <row r="506" spans="1:11" s="547" customFormat="1" ht="11.4">
      <c r="A506" s="641"/>
      <c r="B506" s="642"/>
      <c r="C506" s="643"/>
      <c r="D506" s="644"/>
      <c r="E506" s="644"/>
      <c r="F506" s="644"/>
      <c r="G506" s="644"/>
      <c r="H506" s="643"/>
      <c r="I506" s="644"/>
      <c r="J506" s="644"/>
      <c r="K506" s="644"/>
    </row>
    <row r="507" spans="1:11" s="547" customFormat="1" ht="11.4">
      <c r="A507" s="641"/>
      <c r="B507" s="642"/>
      <c r="C507" s="643"/>
      <c r="D507" s="644"/>
      <c r="E507" s="644"/>
      <c r="F507" s="644"/>
      <c r="G507" s="644"/>
      <c r="H507" s="643"/>
      <c r="I507" s="644"/>
      <c r="J507" s="644"/>
      <c r="K507" s="644"/>
    </row>
    <row r="508" spans="1:11" s="547" customFormat="1" ht="11.4">
      <c r="A508" s="641"/>
      <c r="B508" s="642"/>
      <c r="C508" s="643"/>
      <c r="D508" s="644"/>
      <c r="E508" s="644"/>
      <c r="F508" s="644"/>
      <c r="G508" s="644"/>
      <c r="H508" s="643"/>
      <c r="I508" s="644"/>
      <c r="J508" s="644"/>
      <c r="K508" s="644"/>
    </row>
    <row r="509" spans="1:11" s="547" customFormat="1" ht="11.4">
      <c r="A509" s="641"/>
      <c r="B509" s="642"/>
      <c r="C509" s="643"/>
      <c r="D509" s="644"/>
      <c r="E509" s="644"/>
      <c r="F509" s="644"/>
      <c r="G509" s="644"/>
      <c r="H509" s="643"/>
      <c r="I509" s="644"/>
      <c r="J509" s="644"/>
      <c r="K509" s="644"/>
    </row>
    <row r="510" spans="1:11" s="547" customFormat="1" ht="11.4">
      <c r="A510" s="641"/>
      <c r="B510" s="642"/>
      <c r="C510" s="643"/>
      <c r="D510" s="644"/>
      <c r="E510" s="644"/>
      <c r="F510" s="644"/>
      <c r="G510" s="644"/>
      <c r="H510" s="643"/>
      <c r="I510" s="644"/>
      <c r="J510" s="644"/>
      <c r="K510" s="644"/>
    </row>
    <row r="511" spans="1:11" s="547" customFormat="1" ht="11.4">
      <c r="A511" s="641"/>
      <c r="B511" s="642"/>
      <c r="C511" s="643"/>
      <c r="D511" s="644"/>
      <c r="E511" s="644"/>
      <c r="F511" s="644"/>
      <c r="G511" s="644"/>
      <c r="H511" s="643"/>
      <c r="I511" s="644"/>
      <c r="J511" s="644"/>
      <c r="K511" s="644"/>
    </row>
    <row r="512" spans="1:11" s="547" customFormat="1" ht="11.4">
      <c r="A512" s="641"/>
      <c r="B512" s="642"/>
      <c r="C512" s="643"/>
      <c r="D512" s="644"/>
      <c r="E512" s="644"/>
      <c r="F512" s="644"/>
      <c r="G512" s="644"/>
      <c r="H512" s="643"/>
      <c r="I512" s="644"/>
      <c r="J512" s="644"/>
      <c r="K512" s="644"/>
    </row>
    <row r="513" spans="1:11" s="547" customFormat="1" ht="11.4">
      <c r="A513" s="641"/>
      <c r="B513" s="642"/>
      <c r="C513" s="643"/>
      <c r="D513" s="644"/>
      <c r="E513" s="644"/>
      <c r="F513" s="644"/>
      <c r="G513" s="644"/>
      <c r="H513" s="643"/>
      <c r="I513" s="644"/>
      <c r="J513" s="644"/>
      <c r="K513" s="644"/>
    </row>
    <row r="514" spans="1:11" s="547" customFormat="1" ht="11.4">
      <c r="A514" s="641"/>
      <c r="B514" s="642"/>
      <c r="C514" s="643"/>
      <c r="D514" s="644"/>
      <c r="E514" s="644"/>
      <c r="F514" s="644"/>
      <c r="G514" s="644"/>
      <c r="H514" s="643"/>
      <c r="I514" s="644"/>
      <c r="J514" s="644"/>
      <c r="K514" s="644"/>
    </row>
    <row r="515" spans="1:11" s="547" customFormat="1" ht="11.4">
      <c r="A515" s="641"/>
      <c r="B515" s="642"/>
      <c r="C515" s="643"/>
      <c r="D515" s="644"/>
      <c r="E515" s="644"/>
      <c r="F515" s="644"/>
      <c r="G515" s="644"/>
      <c r="H515" s="643"/>
      <c r="I515" s="644"/>
      <c r="J515" s="644"/>
      <c r="K515" s="644"/>
    </row>
    <row r="516" spans="1:11" s="547" customFormat="1" ht="11.4">
      <c r="A516" s="641"/>
      <c r="B516" s="642"/>
      <c r="C516" s="643"/>
      <c r="D516" s="644"/>
      <c r="E516" s="644"/>
      <c r="F516" s="644"/>
      <c r="G516" s="644"/>
      <c r="H516" s="643"/>
      <c r="I516" s="644"/>
      <c r="J516" s="644"/>
      <c r="K516" s="644"/>
    </row>
    <row r="517" spans="1:11" s="547" customFormat="1" ht="11.4">
      <c r="A517" s="641"/>
      <c r="B517" s="642"/>
      <c r="C517" s="643"/>
      <c r="D517" s="644"/>
      <c r="E517" s="644"/>
      <c r="F517" s="644"/>
      <c r="G517" s="644"/>
      <c r="H517" s="643"/>
      <c r="I517" s="644"/>
      <c r="J517" s="644"/>
      <c r="K517" s="644"/>
    </row>
    <row r="518" spans="1:11" s="547" customFormat="1" ht="11.4">
      <c r="A518" s="641"/>
      <c r="B518" s="642"/>
      <c r="C518" s="643"/>
      <c r="D518" s="644"/>
      <c r="E518" s="644"/>
      <c r="F518" s="644"/>
      <c r="G518" s="644"/>
      <c r="H518" s="643"/>
      <c r="I518" s="644"/>
      <c r="J518" s="644"/>
      <c r="K518" s="644"/>
    </row>
    <row r="519" spans="1:11" s="547" customFormat="1" ht="11.4">
      <c r="A519" s="641"/>
      <c r="B519" s="642"/>
      <c r="C519" s="643"/>
      <c r="D519" s="644"/>
      <c r="E519" s="644"/>
      <c r="F519" s="644"/>
      <c r="G519" s="644"/>
      <c r="H519" s="643"/>
      <c r="I519" s="644"/>
      <c r="J519" s="644"/>
      <c r="K519" s="644"/>
    </row>
    <row r="520" spans="1:11" s="547" customFormat="1" ht="11.4">
      <c r="A520" s="641"/>
      <c r="B520" s="642"/>
      <c r="C520" s="643"/>
      <c r="D520" s="644"/>
      <c r="E520" s="644"/>
      <c r="F520" s="644"/>
      <c r="G520" s="644"/>
      <c r="H520" s="643"/>
      <c r="I520" s="644"/>
      <c r="J520" s="644"/>
      <c r="K520" s="644"/>
    </row>
    <row r="521" spans="1:11" s="547" customFormat="1" ht="11.4">
      <c r="A521" s="641"/>
      <c r="B521" s="642"/>
      <c r="C521" s="643"/>
      <c r="D521" s="644"/>
      <c r="E521" s="644"/>
      <c r="F521" s="644"/>
      <c r="G521" s="644"/>
      <c r="H521" s="643"/>
      <c r="I521" s="644"/>
      <c r="J521" s="644"/>
      <c r="K521" s="644"/>
    </row>
    <row r="522" spans="1:11" s="547" customFormat="1" ht="11.4">
      <c r="A522" s="641"/>
      <c r="B522" s="642"/>
      <c r="C522" s="643"/>
      <c r="D522" s="644"/>
      <c r="E522" s="644"/>
      <c r="F522" s="644"/>
      <c r="G522" s="644"/>
      <c r="H522" s="643"/>
      <c r="I522" s="644"/>
      <c r="J522" s="644"/>
      <c r="K522" s="644"/>
    </row>
    <row r="523" spans="1:11" s="547" customFormat="1" ht="11.4">
      <c r="A523" s="641"/>
      <c r="B523" s="642"/>
      <c r="C523" s="643"/>
      <c r="D523" s="644"/>
      <c r="E523" s="644"/>
      <c r="F523" s="644"/>
      <c r="G523" s="644"/>
      <c r="H523" s="643"/>
      <c r="I523" s="644"/>
      <c r="J523" s="644"/>
      <c r="K523" s="644"/>
    </row>
    <row r="524" spans="1:11" s="547" customFormat="1" ht="11.4">
      <c r="A524" s="641"/>
      <c r="B524" s="642"/>
      <c r="C524" s="643"/>
      <c r="D524" s="644"/>
      <c r="E524" s="644"/>
      <c r="F524" s="644"/>
      <c r="G524" s="644"/>
      <c r="H524" s="643"/>
      <c r="I524" s="644"/>
      <c r="J524" s="644"/>
      <c r="K524" s="644"/>
    </row>
    <row r="525" spans="1:11" s="547" customFormat="1" ht="11.4">
      <c r="A525" s="641"/>
      <c r="B525" s="642"/>
      <c r="C525" s="643"/>
      <c r="D525" s="644"/>
      <c r="E525" s="644"/>
      <c r="F525" s="644"/>
      <c r="G525" s="644"/>
      <c r="H525" s="643"/>
      <c r="I525" s="644"/>
      <c r="J525" s="644"/>
      <c r="K525" s="644"/>
    </row>
    <row r="526" spans="1:11" s="547" customFormat="1" ht="11.4">
      <c r="A526" s="641"/>
      <c r="B526" s="642"/>
      <c r="C526" s="643"/>
      <c r="D526" s="644"/>
      <c r="E526" s="644"/>
      <c r="F526" s="644"/>
      <c r="G526" s="644"/>
      <c r="H526" s="643"/>
      <c r="I526" s="644"/>
      <c r="J526" s="644"/>
      <c r="K526" s="644"/>
    </row>
    <row r="527" spans="1:11" s="547" customFormat="1" ht="11.4">
      <c r="A527" s="641"/>
      <c r="B527" s="642"/>
      <c r="C527" s="643"/>
      <c r="D527" s="644"/>
      <c r="E527" s="644"/>
      <c r="F527" s="644"/>
      <c r="G527" s="644"/>
      <c r="H527" s="643"/>
      <c r="I527" s="644"/>
      <c r="J527" s="644"/>
      <c r="K527" s="644"/>
    </row>
    <row r="528" spans="1:11" s="547" customFormat="1" ht="11.4">
      <c r="A528" s="641"/>
      <c r="B528" s="642"/>
      <c r="C528" s="643"/>
      <c r="D528" s="644"/>
      <c r="E528" s="644"/>
      <c r="F528" s="644"/>
      <c r="G528" s="644"/>
      <c r="H528" s="643"/>
      <c r="I528" s="644"/>
      <c r="J528" s="644"/>
      <c r="K528" s="644"/>
    </row>
    <row r="529" spans="1:11" s="547" customFormat="1" ht="11.4">
      <c r="A529" s="641"/>
      <c r="B529" s="642"/>
      <c r="C529" s="643"/>
      <c r="D529" s="644"/>
      <c r="E529" s="644"/>
      <c r="F529" s="644"/>
      <c r="G529" s="644"/>
      <c r="H529" s="643"/>
      <c r="I529" s="644"/>
      <c r="J529" s="644"/>
      <c r="K529" s="644"/>
    </row>
    <row r="530" spans="1:11" s="547" customFormat="1" ht="11.4">
      <c r="A530" s="641"/>
      <c r="B530" s="642"/>
      <c r="C530" s="643"/>
      <c r="D530" s="644"/>
      <c r="E530" s="644"/>
      <c r="F530" s="644"/>
      <c r="G530" s="644"/>
      <c r="H530" s="643"/>
      <c r="I530" s="644"/>
      <c r="J530" s="644"/>
      <c r="K530" s="644"/>
    </row>
    <row r="531" spans="1:11" s="547" customFormat="1" ht="11.4">
      <c r="A531" s="641"/>
      <c r="B531" s="642"/>
      <c r="C531" s="643"/>
      <c r="D531" s="644"/>
      <c r="E531" s="644"/>
      <c r="F531" s="644"/>
      <c r="G531" s="644"/>
      <c r="H531" s="643"/>
      <c r="I531" s="644"/>
      <c r="J531" s="644"/>
      <c r="K531" s="644"/>
    </row>
    <row r="532" spans="1:11" s="547" customFormat="1" ht="11.4">
      <c r="A532" s="641"/>
      <c r="B532" s="642"/>
      <c r="C532" s="643"/>
      <c r="D532" s="644"/>
      <c r="E532" s="644"/>
      <c r="F532" s="644"/>
      <c r="G532" s="644"/>
      <c r="H532" s="643"/>
      <c r="I532" s="644"/>
      <c r="J532" s="644"/>
      <c r="K532" s="644"/>
    </row>
    <row r="533" spans="1:11" s="547" customFormat="1" ht="11.4">
      <c r="A533" s="641"/>
      <c r="B533" s="642"/>
      <c r="C533" s="643"/>
      <c r="D533" s="644"/>
      <c r="E533" s="644"/>
      <c r="F533" s="644"/>
      <c r="G533" s="644"/>
      <c r="H533" s="643"/>
      <c r="I533" s="644"/>
      <c r="J533" s="644"/>
      <c r="K533" s="644"/>
    </row>
    <row r="534" spans="1:11" s="547" customFormat="1" ht="11.4">
      <c r="A534" s="641"/>
      <c r="B534" s="642"/>
      <c r="C534" s="643"/>
      <c r="D534" s="644"/>
      <c r="E534" s="644"/>
      <c r="F534" s="644"/>
      <c r="G534" s="644"/>
      <c r="H534" s="643"/>
      <c r="I534" s="644"/>
      <c r="J534" s="644"/>
      <c r="K534" s="644"/>
    </row>
    <row r="535" spans="1:11" s="547" customFormat="1" ht="11.4">
      <c r="A535" s="641"/>
      <c r="B535" s="642"/>
      <c r="C535" s="643"/>
      <c r="D535" s="644"/>
      <c r="E535" s="644"/>
      <c r="F535" s="644"/>
      <c r="G535" s="644"/>
      <c r="H535" s="643"/>
      <c r="I535" s="644"/>
      <c r="J535" s="644"/>
      <c r="K535" s="644"/>
    </row>
    <row r="536" spans="1:11" s="547" customFormat="1" ht="11.4">
      <c r="A536" s="641"/>
      <c r="B536" s="642"/>
      <c r="C536" s="643"/>
      <c r="D536" s="644"/>
      <c r="E536" s="644"/>
      <c r="F536" s="644"/>
      <c r="G536" s="644"/>
      <c r="H536" s="643"/>
      <c r="I536" s="644"/>
      <c r="J536" s="644"/>
      <c r="K536" s="644"/>
    </row>
    <row r="537" spans="1:11" s="547" customFormat="1" ht="11.4">
      <c r="A537" s="641"/>
      <c r="B537" s="642"/>
      <c r="C537" s="643"/>
      <c r="D537" s="644"/>
      <c r="E537" s="644"/>
      <c r="F537" s="644"/>
      <c r="G537" s="644"/>
      <c r="H537" s="643"/>
      <c r="I537" s="644"/>
      <c r="J537" s="644"/>
      <c r="K537" s="644"/>
    </row>
    <row r="538" spans="1:11" s="547" customFormat="1" ht="11.4">
      <c r="A538" s="641"/>
      <c r="B538" s="642"/>
      <c r="C538" s="643"/>
      <c r="D538" s="644"/>
      <c r="E538" s="644"/>
      <c r="F538" s="644"/>
      <c r="G538" s="644"/>
      <c r="H538" s="643"/>
      <c r="I538" s="644"/>
      <c r="J538" s="644"/>
      <c r="K538" s="644"/>
    </row>
    <row r="539" spans="1:11" s="547" customFormat="1" ht="11.4">
      <c r="A539" s="641"/>
      <c r="B539" s="642"/>
      <c r="C539" s="643"/>
      <c r="D539" s="644"/>
      <c r="E539" s="644"/>
      <c r="F539" s="644"/>
      <c r="G539" s="644"/>
      <c r="H539" s="643"/>
      <c r="I539" s="644"/>
      <c r="J539" s="644"/>
      <c r="K539" s="644"/>
    </row>
    <row r="540" spans="1:11" s="547" customFormat="1" ht="11.4">
      <c r="A540" s="641"/>
      <c r="B540" s="642"/>
      <c r="C540" s="643"/>
      <c r="D540" s="644"/>
      <c r="E540" s="644"/>
      <c r="F540" s="644"/>
      <c r="G540" s="644"/>
      <c r="H540" s="643"/>
      <c r="I540" s="644"/>
      <c r="J540" s="644"/>
      <c r="K540" s="644"/>
    </row>
    <row r="541" spans="1:11" s="547" customFormat="1" ht="11.4">
      <c r="A541" s="641"/>
      <c r="B541" s="642"/>
      <c r="C541" s="643"/>
      <c r="D541" s="644"/>
      <c r="E541" s="644"/>
      <c r="F541" s="644"/>
      <c r="G541" s="644"/>
      <c r="H541" s="643"/>
      <c r="I541" s="644"/>
      <c r="J541" s="644"/>
      <c r="K541" s="644"/>
    </row>
    <row r="542" spans="1:11" s="547" customFormat="1" ht="11.4">
      <c r="A542" s="641"/>
      <c r="B542" s="642"/>
      <c r="C542" s="643"/>
      <c r="D542" s="644"/>
      <c r="E542" s="644"/>
      <c r="F542" s="644"/>
      <c r="G542" s="644"/>
      <c r="H542" s="643"/>
      <c r="I542" s="644"/>
      <c r="J542" s="644"/>
      <c r="K542" s="644"/>
    </row>
    <row r="543" spans="1:11" s="547" customFormat="1" ht="11.4">
      <c r="A543" s="641"/>
      <c r="B543" s="642"/>
      <c r="C543" s="643"/>
      <c r="D543" s="644"/>
      <c r="E543" s="644"/>
      <c r="F543" s="644"/>
      <c r="G543" s="644"/>
      <c r="H543" s="643"/>
      <c r="I543" s="644"/>
      <c r="J543" s="644"/>
      <c r="K543" s="644"/>
    </row>
    <row r="544" spans="1:11" s="547" customFormat="1" ht="11.4">
      <c r="A544" s="641"/>
      <c r="B544" s="642"/>
      <c r="C544" s="643"/>
      <c r="D544" s="644"/>
      <c r="E544" s="644"/>
      <c r="F544" s="644"/>
      <c r="G544" s="644"/>
      <c r="H544" s="643"/>
      <c r="I544" s="644"/>
      <c r="J544" s="644"/>
      <c r="K544" s="644"/>
    </row>
    <row r="545" spans="1:11" s="547" customFormat="1" ht="11.4">
      <c r="A545" s="641"/>
      <c r="B545" s="642"/>
      <c r="C545" s="643"/>
      <c r="D545" s="644"/>
      <c r="E545" s="644"/>
      <c r="F545" s="644"/>
      <c r="G545" s="644"/>
      <c r="H545" s="643"/>
      <c r="I545" s="644"/>
      <c r="J545" s="644"/>
      <c r="K545" s="644"/>
    </row>
    <row r="546" spans="1:11" s="547" customFormat="1" ht="11.4">
      <c r="A546" s="641"/>
      <c r="B546" s="642"/>
      <c r="C546" s="643"/>
      <c r="D546" s="644"/>
      <c r="E546" s="644"/>
      <c r="F546" s="644"/>
      <c r="G546" s="644"/>
      <c r="H546" s="643"/>
      <c r="I546" s="644"/>
      <c r="J546" s="644"/>
      <c r="K546" s="644"/>
    </row>
    <row r="547" spans="1:11" s="547" customFormat="1" ht="11.4">
      <c r="A547" s="641"/>
      <c r="B547" s="642"/>
      <c r="C547" s="643"/>
      <c r="D547" s="644"/>
      <c r="E547" s="644"/>
      <c r="F547" s="644"/>
      <c r="G547" s="644"/>
      <c r="H547" s="643"/>
      <c r="I547" s="644"/>
      <c r="J547" s="644"/>
      <c r="K547" s="644"/>
    </row>
    <row r="548" spans="1:11" s="547" customFormat="1" ht="11.4">
      <c r="A548" s="641"/>
      <c r="B548" s="642"/>
      <c r="C548" s="643"/>
      <c r="D548" s="644"/>
      <c r="E548" s="644"/>
      <c r="F548" s="644"/>
      <c r="G548" s="644"/>
      <c r="H548" s="643"/>
      <c r="I548" s="644"/>
      <c r="J548" s="644"/>
      <c r="K548" s="644"/>
    </row>
    <row r="549" spans="1:11" s="547" customFormat="1" ht="11.4">
      <c r="A549" s="641"/>
      <c r="B549" s="642"/>
      <c r="C549" s="643"/>
      <c r="D549" s="644"/>
      <c r="E549" s="644"/>
      <c r="F549" s="644"/>
      <c r="G549" s="644"/>
      <c r="H549" s="643"/>
      <c r="I549" s="644"/>
      <c r="J549" s="644"/>
      <c r="K549" s="644"/>
    </row>
    <row r="550" spans="1:11" s="547" customFormat="1" ht="11.4">
      <c r="A550" s="641"/>
      <c r="B550" s="642"/>
      <c r="C550" s="643"/>
      <c r="D550" s="644"/>
      <c r="E550" s="644"/>
      <c r="F550" s="644"/>
      <c r="G550" s="644"/>
      <c r="H550" s="643"/>
      <c r="I550" s="644"/>
      <c r="J550" s="644"/>
      <c r="K550" s="644"/>
    </row>
    <row r="551" spans="1:11" s="547" customFormat="1" ht="11.4">
      <c r="A551" s="641"/>
      <c r="B551" s="642"/>
      <c r="C551" s="643"/>
      <c r="D551" s="644"/>
      <c r="E551" s="644"/>
      <c r="F551" s="644"/>
      <c r="G551" s="644"/>
      <c r="H551" s="643"/>
      <c r="I551" s="644"/>
      <c r="J551" s="644"/>
      <c r="K551" s="644"/>
    </row>
    <row r="552" spans="1:11" s="547" customFormat="1" ht="11.4">
      <c r="A552" s="641"/>
      <c r="B552" s="642"/>
      <c r="C552" s="643"/>
      <c r="D552" s="644"/>
      <c r="E552" s="644"/>
      <c r="F552" s="644"/>
      <c r="G552" s="644"/>
      <c r="H552" s="643"/>
      <c r="I552" s="644"/>
      <c r="J552" s="644"/>
      <c r="K552" s="644"/>
    </row>
    <row r="553" spans="1:11" s="547" customFormat="1" ht="11.4">
      <c r="A553" s="641"/>
      <c r="B553" s="642"/>
      <c r="C553" s="643"/>
      <c r="D553" s="644"/>
      <c r="E553" s="644"/>
      <c r="F553" s="644"/>
      <c r="G553" s="644"/>
      <c r="H553" s="643"/>
      <c r="I553" s="644"/>
      <c r="J553" s="644"/>
      <c r="K553" s="644"/>
    </row>
    <row r="554" spans="1:11" s="547" customFormat="1" ht="11.4">
      <c r="A554" s="641"/>
      <c r="B554" s="642"/>
      <c r="C554" s="643"/>
      <c r="D554" s="644"/>
      <c r="E554" s="644"/>
      <c r="F554" s="644"/>
      <c r="G554" s="644"/>
      <c r="H554" s="643"/>
      <c r="I554" s="644"/>
      <c r="J554" s="644"/>
      <c r="K554" s="644"/>
    </row>
    <row r="555" spans="1:11" s="547" customFormat="1" ht="11.4">
      <c r="A555" s="641"/>
      <c r="B555" s="642"/>
      <c r="C555" s="643"/>
      <c r="D555" s="644"/>
      <c r="E555" s="644"/>
      <c r="F555" s="644"/>
      <c r="G555" s="644"/>
      <c r="H555" s="643"/>
      <c r="I555" s="644"/>
      <c r="J555" s="644"/>
      <c r="K555" s="644"/>
    </row>
    <row r="556" spans="1:11" s="547" customFormat="1" ht="11.4">
      <c r="A556" s="641"/>
      <c r="B556" s="642"/>
      <c r="C556" s="643"/>
      <c r="D556" s="644"/>
      <c r="E556" s="644"/>
      <c r="F556" s="644"/>
      <c r="G556" s="644"/>
      <c r="H556" s="643"/>
      <c r="I556" s="644"/>
      <c r="J556" s="644"/>
      <c r="K556" s="644"/>
    </row>
    <row r="557" spans="1:11" s="547" customFormat="1" ht="11.4">
      <c r="A557" s="641"/>
      <c r="B557" s="642"/>
      <c r="C557" s="643"/>
      <c r="D557" s="644"/>
      <c r="E557" s="644"/>
      <c r="F557" s="644"/>
      <c r="G557" s="644"/>
      <c r="H557" s="643"/>
      <c r="I557" s="644"/>
      <c r="J557" s="644"/>
      <c r="K557" s="644"/>
    </row>
    <row r="558" spans="1:11" s="547" customFormat="1" ht="11.4">
      <c r="A558" s="641"/>
      <c r="B558" s="642"/>
      <c r="C558" s="643"/>
      <c r="D558" s="644"/>
      <c r="E558" s="644"/>
      <c r="F558" s="644"/>
      <c r="G558" s="644"/>
      <c r="H558" s="643"/>
      <c r="I558" s="644"/>
      <c r="J558" s="644"/>
      <c r="K558" s="644"/>
    </row>
    <row r="559" spans="1:11" s="547" customFormat="1" ht="11.4">
      <c r="A559" s="641"/>
      <c r="B559" s="642"/>
      <c r="C559" s="643"/>
      <c r="D559" s="644"/>
      <c r="E559" s="644"/>
      <c r="F559" s="644"/>
      <c r="G559" s="644"/>
      <c r="H559" s="643"/>
      <c r="I559" s="644"/>
      <c r="J559" s="644"/>
      <c r="K559" s="644"/>
    </row>
    <row r="560" spans="1:11" s="547" customFormat="1" ht="11.4">
      <c r="A560" s="641"/>
      <c r="B560" s="642"/>
      <c r="C560" s="643"/>
      <c r="D560" s="644"/>
      <c r="E560" s="644"/>
      <c r="F560" s="644"/>
      <c r="G560" s="644"/>
      <c r="H560" s="643"/>
      <c r="I560" s="644"/>
      <c r="J560" s="644"/>
      <c r="K560" s="644"/>
    </row>
    <row r="561" spans="1:11" s="547" customFormat="1" ht="11.4">
      <c r="A561" s="641"/>
      <c r="B561" s="642"/>
      <c r="C561" s="643"/>
      <c r="D561" s="644"/>
      <c r="E561" s="644"/>
      <c r="F561" s="644"/>
      <c r="G561" s="644"/>
      <c r="H561" s="643"/>
      <c r="I561" s="644"/>
      <c r="J561" s="644"/>
      <c r="K561" s="644"/>
    </row>
    <row r="562" spans="1:11" s="547" customFormat="1" ht="11.4">
      <c r="A562" s="641"/>
      <c r="B562" s="642"/>
      <c r="C562" s="643"/>
      <c r="D562" s="644"/>
      <c r="E562" s="644"/>
      <c r="F562" s="644"/>
      <c r="G562" s="644"/>
      <c r="H562" s="643"/>
      <c r="I562" s="644"/>
      <c r="J562" s="644"/>
      <c r="K562" s="644"/>
    </row>
    <row r="563" spans="1:11" s="547" customFormat="1" ht="11.4">
      <c r="A563" s="641"/>
      <c r="B563" s="642"/>
      <c r="C563" s="643"/>
      <c r="D563" s="644"/>
      <c r="E563" s="644"/>
      <c r="F563" s="644"/>
      <c r="G563" s="644"/>
      <c r="H563" s="643"/>
      <c r="I563" s="644"/>
      <c r="J563" s="644"/>
      <c r="K563" s="644"/>
    </row>
    <row r="564" spans="1:11" s="547" customFormat="1" ht="11.4">
      <c r="A564" s="641"/>
      <c r="B564" s="642"/>
      <c r="C564" s="643"/>
      <c r="D564" s="644"/>
      <c r="E564" s="644"/>
      <c r="F564" s="644"/>
      <c r="G564" s="644"/>
      <c r="H564" s="643"/>
      <c r="I564" s="644"/>
      <c r="J564" s="644"/>
      <c r="K564" s="644"/>
    </row>
    <row r="565" spans="1:11" s="547" customFormat="1" ht="11.4">
      <c r="A565" s="641"/>
      <c r="B565" s="642"/>
      <c r="C565" s="643"/>
      <c r="D565" s="644"/>
      <c r="E565" s="644"/>
      <c r="F565" s="644"/>
      <c r="G565" s="644"/>
      <c r="H565" s="643"/>
      <c r="I565" s="644"/>
      <c r="J565" s="644"/>
      <c r="K565" s="644"/>
    </row>
    <row r="566" spans="1:11" s="547" customFormat="1" ht="11.4">
      <c r="A566" s="641"/>
      <c r="B566" s="642"/>
      <c r="C566" s="643"/>
      <c r="D566" s="644"/>
      <c r="E566" s="644"/>
      <c r="F566" s="644"/>
      <c r="G566" s="644"/>
      <c r="H566" s="643"/>
      <c r="I566" s="644"/>
      <c r="J566" s="644"/>
      <c r="K566" s="644"/>
    </row>
    <row r="567" spans="1:11" s="547" customFormat="1" ht="11.4">
      <c r="A567" s="641"/>
      <c r="B567" s="642"/>
      <c r="C567" s="643"/>
      <c r="D567" s="644"/>
      <c r="E567" s="644"/>
      <c r="F567" s="644"/>
      <c r="G567" s="644"/>
      <c r="H567" s="643"/>
      <c r="I567" s="644"/>
      <c r="J567" s="644"/>
      <c r="K567" s="644"/>
    </row>
    <row r="568" spans="1:11" s="547" customFormat="1" ht="11.4">
      <c r="A568" s="641"/>
      <c r="B568" s="642"/>
      <c r="C568" s="643"/>
      <c r="D568" s="644"/>
      <c r="E568" s="644"/>
      <c r="F568" s="644"/>
      <c r="G568" s="644"/>
      <c r="H568" s="643"/>
      <c r="I568" s="644"/>
      <c r="J568" s="644"/>
      <c r="K568" s="644"/>
    </row>
    <row r="569" spans="1:11" s="547" customFormat="1" ht="11.4">
      <c r="A569" s="641"/>
      <c r="B569" s="642"/>
      <c r="C569" s="643"/>
      <c r="D569" s="644"/>
      <c r="E569" s="644"/>
      <c r="F569" s="644"/>
      <c r="G569" s="644"/>
      <c r="H569" s="643"/>
      <c r="I569" s="644"/>
      <c r="J569" s="644"/>
      <c r="K569" s="644"/>
    </row>
    <row r="570" spans="1:11" s="547" customFormat="1" ht="11.4">
      <c r="A570" s="641"/>
      <c r="B570" s="642"/>
      <c r="C570" s="643"/>
      <c r="D570" s="644"/>
      <c r="E570" s="644"/>
      <c r="F570" s="644"/>
      <c r="G570" s="644"/>
      <c r="H570" s="643"/>
      <c r="I570" s="644"/>
      <c r="J570" s="644"/>
      <c r="K570" s="644"/>
    </row>
    <row r="571" spans="1:11" s="547" customFormat="1" ht="11.4">
      <c r="A571" s="641"/>
      <c r="B571" s="642"/>
      <c r="C571" s="643"/>
      <c r="D571" s="644"/>
      <c r="E571" s="644"/>
      <c r="F571" s="644"/>
      <c r="G571" s="644"/>
      <c r="H571" s="643"/>
      <c r="I571" s="644"/>
      <c r="J571" s="644"/>
      <c r="K571" s="644"/>
    </row>
    <row r="572" spans="1:11" s="547" customFormat="1" ht="11.4">
      <c r="A572" s="641"/>
      <c r="B572" s="642"/>
      <c r="C572" s="643"/>
      <c r="D572" s="644"/>
      <c r="E572" s="644"/>
      <c r="F572" s="644"/>
      <c r="G572" s="644"/>
      <c r="H572" s="643"/>
      <c r="I572" s="644"/>
      <c r="J572" s="644"/>
      <c r="K572" s="644"/>
    </row>
    <row r="573" spans="1:11" s="547" customFormat="1" ht="11.4">
      <c r="A573" s="641"/>
      <c r="B573" s="642"/>
      <c r="C573" s="643"/>
      <c r="D573" s="644"/>
      <c r="E573" s="644"/>
      <c r="F573" s="644"/>
      <c r="G573" s="644"/>
      <c r="H573" s="643"/>
      <c r="I573" s="644"/>
      <c r="J573" s="644"/>
      <c r="K573" s="644"/>
    </row>
    <row r="574" spans="1:11" s="547" customFormat="1" ht="11.4">
      <c r="A574" s="641"/>
      <c r="B574" s="642"/>
      <c r="C574" s="643"/>
      <c r="D574" s="644"/>
      <c r="E574" s="644"/>
      <c r="F574" s="644"/>
      <c r="G574" s="644"/>
      <c r="H574" s="643"/>
      <c r="I574" s="644"/>
      <c r="J574" s="644"/>
      <c r="K574" s="644"/>
    </row>
    <row r="575" spans="1:11" s="547" customFormat="1" ht="11.4">
      <c r="A575" s="641"/>
      <c r="B575" s="642"/>
      <c r="C575" s="643"/>
      <c r="D575" s="644"/>
      <c r="E575" s="644"/>
      <c r="F575" s="644"/>
      <c r="G575" s="644"/>
      <c r="H575" s="643"/>
      <c r="I575" s="644"/>
      <c r="J575" s="644"/>
      <c r="K575" s="644"/>
    </row>
    <row r="576" spans="1:11" s="547" customFormat="1" ht="11.4">
      <c r="A576" s="641"/>
      <c r="B576" s="642"/>
      <c r="C576" s="643"/>
      <c r="D576" s="644"/>
      <c r="E576" s="644"/>
      <c r="F576" s="644"/>
      <c r="G576" s="644"/>
      <c r="H576" s="643"/>
      <c r="I576" s="644"/>
      <c r="J576" s="644"/>
      <c r="K576" s="644"/>
    </row>
    <row r="577" spans="1:11" s="547" customFormat="1" ht="11.4">
      <c r="A577" s="641"/>
      <c r="B577" s="642"/>
      <c r="C577" s="643"/>
      <c r="D577" s="644"/>
      <c r="E577" s="644"/>
      <c r="F577" s="644"/>
      <c r="G577" s="644"/>
      <c r="H577" s="643"/>
      <c r="I577" s="644"/>
      <c r="J577" s="644"/>
      <c r="K577" s="644"/>
    </row>
    <row r="578" spans="1:11" s="547" customFormat="1" ht="11.4">
      <c r="A578" s="641"/>
      <c r="B578" s="642"/>
      <c r="C578" s="643"/>
      <c r="D578" s="644"/>
      <c r="E578" s="644"/>
      <c r="F578" s="644"/>
      <c r="G578" s="644"/>
      <c r="H578" s="643"/>
      <c r="I578" s="644"/>
      <c r="J578" s="644"/>
      <c r="K578" s="644"/>
    </row>
    <row r="579" spans="1:11" s="547" customFormat="1" ht="11.4">
      <c r="A579" s="641"/>
      <c r="B579" s="642"/>
      <c r="C579" s="643"/>
      <c r="D579" s="644"/>
      <c r="E579" s="644"/>
      <c r="F579" s="644"/>
      <c r="G579" s="644"/>
      <c r="H579" s="643"/>
      <c r="I579" s="644"/>
      <c r="J579" s="644"/>
      <c r="K579" s="644"/>
    </row>
    <row r="580" spans="1:11" s="547" customFormat="1" ht="11.4">
      <c r="A580" s="641"/>
      <c r="B580" s="642"/>
      <c r="C580" s="643"/>
      <c r="D580" s="644"/>
      <c r="E580" s="644"/>
      <c r="F580" s="644"/>
      <c r="G580" s="644"/>
      <c r="H580" s="643"/>
      <c r="I580" s="644"/>
      <c r="J580" s="644"/>
      <c r="K580" s="644"/>
    </row>
    <row r="581" spans="1:11" s="547" customFormat="1" ht="11.4">
      <c r="A581" s="641"/>
      <c r="B581" s="642"/>
      <c r="C581" s="643"/>
      <c r="D581" s="644"/>
      <c r="E581" s="644"/>
      <c r="F581" s="644"/>
      <c r="G581" s="644"/>
      <c r="H581" s="643"/>
      <c r="I581" s="644"/>
      <c r="J581" s="644"/>
      <c r="K581" s="644"/>
    </row>
    <row r="582" spans="1:11" s="547" customFormat="1" ht="11.4">
      <c r="A582" s="641"/>
      <c r="B582" s="642"/>
      <c r="C582" s="643"/>
      <c r="D582" s="644"/>
      <c r="E582" s="644"/>
      <c r="F582" s="644"/>
      <c r="G582" s="644"/>
      <c r="H582" s="643"/>
      <c r="I582" s="644"/>
      <c r="J582" s="644"/>
      <c r="K582" s="644"/>
    </row>
    <row r="583" spans="1:11" s="547" customFormat="1" ht="11.4">
      <c r="A583" s="641"/>
      <c r="B583" s="642"/>
      <c r="C583" s="643"/>
      <c r="D583" s="644"/>
      <c r="E583" s="644"/>
      <c r="F583" s="644"/>
      <c r="G583" s="644"/>
      <c r="H583" s="643"/>
      <c r="I583" s="644"/>
      <c r="J583" s="644"/>
      <c r="K583" s="644"/>
    </row>
    <row r="584" spans="1:11" s="547" customFormat="1" ht="11.4">
      <c r="A584" s="641"/>
      <c r="B584" s="642"/>
      <c r="C584" s="643"/>
      <c r="D584" s="644"/>
      <c r="E584" s="644"/>
      <c r="F584" s="644"/>
      <c r="G584" s="644"/>
      <c r="H584" s="643"/>
      <c r="I584" s="644"/>
      <c r="J584" s="644"/>
      <c r="K584" s="644"/>
    </row>
    <row r="585" spans="1:11" s="547" customFormat="1" ht="11.4">
      <c r="A585" s="641"/>
      <c r="B585" s="642"/>
      <c r="C585" s="643"/>
      <c r="D585" s="644"/>
      <c r="E585" s="644"/>
      <c r="F585" s="644"/>
      <c r="G585" s="644"/>
      <c r="H585" s="643"/>
      <c r="I585" s="644"/>
      <c r="J585" s="644"/>
      <c r="K585" s="644"/>
    </row>
    <row r="586" spans="1:11" s="547" customFormat="1" ht="11.4">
      <c r="A586" s="641"/>
      <c r="B586" s="642"/>
      <c r="C586" s="643"/>
      <c r="D586" s="644"/>
      <c r="E586" s="644"/>
      <c r="F586" s="644"/>
      <c r="G586" s="644"/>
      <c r="H586" s="643"/>
      <c r="I586" s="644"/>
      <c r="J586" s="644"/>
      <c r="K586" s="644"/>
    </row>
    <row r="587" spans="1:11" s="547" customFormat="1" ht="11.4">
      <c r="A587" s="641"/>
      <c r="B587" s="642"/>
      <c r="C587" s="643"/>
      <c r="D587" s="644"/>
      <c r="E587" s="644"/>
      <c r="F587" s="644"/>
      <c r="G587" s="644"/>
      <c r="H587" s="643"/>
      <c r="I587" s="644"/>
      <c r="J587" s="644"/>
      <c r="K587" s="644"/>
    </row>
    <row r="588" spans="1:11" s="547" customFormat="1" ht="11.4">
      <c r="A588" s="641"/>
      <c r="B588" s="642"/>
      <c r="C588" s="643"/>
      <c r="D588" s="644"/>
      <c r="E588" s="644"/>
      <c r="F588" s="644"/>
      <c r="G588" s="644"/>
      <c r="H588" s="643"/>
      <c r="I588" s="644"/>
      <c r="J588" s="644"/>
      <c r="K588" s="644"/>
    </row>
    <row r="589" spans="1:11" s="547" customFormat="1" ht="11.4">
      <c r="A589" s="641"/>
      <c r="B589" s="642"/>
      <c r="C589" s="643"/>
      <c r="D589" s="644"/>
      <c r="E589" s="644"/>
      <c r="F589" s="644"/>
      <c r="G589" s="644"/>
      <c r="H589" s="643"/>
      <c r="I589" s="644"/>
      <c r="J589" s="644"/>
      <c r="K589" s="644"/>
    </row>
    <row r="590" spans="1:11" s="547" customFormat="1" ht="11.4">
      <c r="A590" s="641"/>
      <c r="B590" s="642"/>
      <c r="C590" s="643"/>
      <c r="D590" s="644"/>
      <c r="E590" s="644"/>
      <c r="F590" s="644"/>
      <c r="G590" s="644"/>
      <c r="H590" s="643"/>
      <c r="I590" s="644"/>
      <c r="J590" s="644"/>
      <c r="K590" s="644"/>
    </row>
    <row r="591" spans="1:11" s="547" customFormat="1" ht="11.4">
      <c r="A591" s="641"/>
      <c r="B591" s="642"/>
      <c r="C591" s="643"/>
      <c r="D591" s="644"/>
      <c r="E591" s="644"/>
      <c r="F591" s="644"/>
      <c r="G591" s="644"/>
      <c r="H591" s="643"/>
      <c r="I591" s="644"/>
      <c r="J591" s="644"/>
      <c r="K591" s="644"/>
    </row>
    <row r="592" spans="1:11" s="547" customFormat="1" ht="11.4">
      <c r="A592" s="641"/>
      <c r="B592" s="642"/>
      <c r="C592" s="643"/>
      <c r="D592" s="644"/>
      <c r="E592" s="644"/>
      <c r="F592" s="644"/>
      <c r="G592" s="644"/>
      <c r="H592" s="643"/>
      <c r="I592" s="644"/>
      <c r="J592" s="644"/>
      <c r="K592" s="644"/>
    </row>
    <row r="593" spans="1:11" s="547" customFormat="1" ht="11.4">
      <c r="A593" s="641"/>
      <c r="B593" s="642"/>
      <c r="C593" s="643"/>
      <c r="D593" s="644"/>
      <c r="E593" s="644"/>
      <c r="F593" s="644"/>
      <c r="G593" s="644"/>
      <c r="H593" s="643"/>
      <c r="I593" s="644"/>
      <c r="J593" s="644"/>
      <c r="K593" s="644"/>
    </row>
    <row r="594" spans="1:11" s="547" customFormat="1" ht="11.4">
      <c r="A594" s="641"/>
      <c r="B594" s="642"/>
      <c r="C594" s="643"/>
      <c r="D594" s="644"/>
      <c r="E594" s="644"/>
      <c r="F594" s="644"/>
      <c r="G594" s="644"/>
      <c r="H594" s="643"/>
      <c r="I594" s="644"/>
      <c r="J594" s="644"/>
      <c r="K594" s="644"/>
    </row>
    <row r="595" spans="1:11" s="547" customFormat="1" ht="11.4">
      <c r="A595" s="641"/>
      <c r="B595" s="642"/>
      <c r="C595" s="643"/>
      <c r="D595" s="644"/>
      <c r="E595" s="644"/>
      <c r="F595" s="644"/>
      <c r="G595" s="644"/>
      <c r="H595" s="643"/>
      <c r="I595" s="644"/>
      <c r="J595" s="644"/>
      <c r="K595" s="644"/>
    </row>
    <row r="596" spans="1:11" s="547" customFormat="1" ht="11.4">
      <c r="A596" s="641"/>
      <c r="B596" s="642"/>
      <c r="C596" s="643"/>
      <c r="D596" s="644"/>
      <c r="E596" s="644"/>
      <c r="F596" s="644"/>
      <c r="G596" s="644"/>
      <c r="H596" s="643"/>
      <c r="I596" s="644"/>
      <c r="J596" s="644"/>
      <c r="K596" s="644"/>
    </row>
    <row r="597" spans="1:11" s="547" customFormat="1" ht="11.4">
      <c r="A597" s="641"/>
      <c r="B597" s="642"/>
      <c r="C597" s="643"/>
      <c r="D597" s="644"/>
      <c r="E597" s="644"/>
      <c r="F597" s="644"/>
      <c r="G597" s="644"/>
      <c r="H597" s="643"/>
      <c r="I597" s="644"/>
      <c r="J597" s="644"/>
      <c r="K597" s="644"/>
    </row>
    <row r="598" spans="1:11" s="547" customFormat="1" ht="11.4">
      <c r="A598" s="641"/>
      <c r="B598" s="642"/>
      <c r="C598" s="643"/>
      <c r="D598" s="644"/>
      <c r="E598" s="644"/>
      <c r="F598" s="644"/>
      <c r="G598" s="644"/>
      <c r="H598" s="643"/>
      <c r="I598" s="644"/>
      <c r="J598" s="644"/>
      <c r="K598" s="644"/>
    </row>
    <row r="599" spans="1:11" s="547" customFormat="1" ht="11.4">
      <c r="A599" s="641"/>
      <c r="B599" s="642"/>
      <c r="C599" s="643"/>
      <c r="D599" s="644"/>
      <c r="E599" s="644"/>
      <c r="F599" s="644"/>
      <c r="G599" s="644"/>
      <c r="H599" s="643"/>
      <c r="I599" s="644"/>
      <c r="J599" s="644"/>
      <c r="K599" s="644"/>
    </row>
    <row r="600" spans="1:11" s="547" customFormat="1" ht="11.4">
      <c r="A600" s="641"/>
      <c r="B600" s="642"/>
      <c r="C600" s="643"/>
      <c r="D600" s="644"/>
      <c r="E600" s="644"/>
      <c r="F600" s="644"/>
      <c r="G600" s="644"/>
      <c r="H600" s="643"/>
      <c r="I600" s="644"/>
      <c r="J600" s="644"/>
      <c r="K600" s="644"/>
    </row>
    <row r="601" spans="1:11" s="547" customFormat="1" ht="11.4">
      <c r="A601" s="641"/>
      <c r="B601" s="642"/>
      <c r="C601" s="643"/>
      <c r="D601" s="644"/>
      <c r="E601" s="644"/>
      <c r="F601" s="644"/>
      <c r="G601" s="644"/>
      <c r="H601" s="643"/>
      <c r="I601" s="644"/>
      <c r="J601" s="644"/>
      <c r="K601" s="644"/>
    </row>
    <row r="602" spans="1:11" s="547" customFormat="1" ht="11.4">
      <c r="A602" s="641"/>
      <c r="B602" s="642"/>
      <c r="C602" s="643"/>
      <c r="D602" s="644"/>
      <c r="E602" s="644"/>
      <c r="F602" s="644"/>
      <c r="G602" s="644"/>
      <c r="H602" s="643"/>
      <c r="I602" s="644"/>
      <c r="J602" s="644"/>
      <c r="K602" s="644"/>
    </row>
    <row r="603" spans="1:11" s="547" customFormat="1" ht="11.4">
      <c r="A603" s="641"/>
      <c r="B603" s="642"/>
      <c r="C603" s="643"/>
      <c r="D603" s="644"/>
      <c r="E603" s="644"/>
      <c r="F603" s="644"/>
      <c r="G603" s="644"/>
      <c r="H603" s="643"/>
      <c r="I603" s="644"/>
      <c r="J603" s="644"/>
      <c r="K603" s="644"/>
    </row>
    <row r="604" spans="1:11" s="547" customFormat="1" ht="11.4">
      <c r="A604" s="641"/>
      <c r="B604" s="642"/>
      <c r="C604" s="643"/>
      <c r="D604" s="644"/>
      <c r="E604" s="644"/>
      <c r="F604" s="644"/>
      <c r="G604" s="644"/>
      <c r="H604" s="643"/>
      <c r="I604" s="644"/>
      <c r="J604" s="644"/>
      <c r="K604" s="644"/>
    </row>
    <row r="605" spans="1:11" s="547" customFormat="1" ht="11.4">
      <c r="A605" s="641"/>
      <c r="B605" s="642"/>
      <c r="C605" s="643"/>
      <c r="D605" s="644"/>
      <c r="E605" s="644"/>
      <c r="F605" s="644"/>
      <c r="G605" s="644"/>
      <c r="H605" s="643"/>
      <c r="I605" s="644"/>
      <c r="J605" s="644"/>
      <c r="K605" s="644"/>
    </row>
    <row r="606" spans="1:11" s="547" customFormat="1" ht="11.4">
      <c r="A606" s="641"/>
      <c r="B606" s="642"/>
      <c r="C606" s="643"/>
      <c r="D606" s="644"/>
      <c r="E606" s="644"/>
      <c r="F606" s="644"/>
      <c r="G606" s="644"/>
      <c r="H606" s="643"/>
      <c r="I606" s="644"/>
      <c r="J606" s="644"/>
      <c r="K606" s="644"/>
    </row>
    <row r="607" spans="1:11" s="547" customFormat="1" ht="11.4">
      <c r="A607" s="641"/>
      <c r="B607" s="642"/>
      <c r="C607" s="643"/>
      <c r="D607" s="644"/>
      <c r="E607" s="644"/>
      <c r="F607" s="644"/>
      <c r="G607" s="644"/>
      <c r="H607" s="643"/>
      <c r="I607" s="644"/>
      <c r="J607" s="644"/>
      <c r="K607" s="644"/>
    </row>
    <row r="608" spans="1:11" s="547" customFormat="1" ht="11.4">
      <c r="A608" s="641"/>
      <c r="B608" s="642"/>
      <c r="C608" s="643"/>
      <c r="D608" s="644"/>
      <c r="E608" s="644"/>
      <c r="F608" s="644"/>
      <c r="G608" s="644"/>
      <c r="H608" s="643"/>
      <c r="I608" s="644"/>
      <c r="J608" s="644"/>
      <c r="K608" s="644"/>
    </row>
    <row r="609" spans="1:11" s="547" customFormat="1" ht="11.4">
      <c r="A609" s="641"/>
      <c r="B609" s="642"/>
      <c r="C609" s="643"/>
      <c r="D609" s="644"/>
      <c r="E609" s="644"/>
      <c r="F609" s="644"/>
      <c r="G609" s="644"/>
      <c r="H609" s="643"/>
      <c r="I609" s="644"/>
      <c r="J609" s="644"/>
      <c r="K609" s="644"/>
    </row>
    <row r="610" spans="1:11" s="547" customFormat="1" ht="11.4">
      <c r="A610" s="641"/>
      <c r="B610" s="642"/>
      <c r="C610" s="643"/>
      <c r="D610" s="644"/>
      <c r="E610" s="644"/>
      <c r="F610" s="644"/>
      <c r="G610" s="644"/>
      <c r="H610" s="643"/>
      <c r="I610" s="644"/>
      <c r="J610" s="644"/>
      <c r="K610" s="644"/>
    </row>
    <row r="611" spans="1:11" s="547" customFormat="1" ht="11.4">
      <c r="A611" s="641"/>
      <c r="B611" s="642"/>
      <c r="C611" s="643"/>
      <c r="D611" s="644"/>
      <c r="E611" s="644"/>
      <c r="F611" s="644"/>
      <c r="G611" s="644"/>
      <c r="H611" s="643"/>
      <c r="I611" s="644"/>
      <c r="J611" s="644"/>
      <c r="K611" s="644"/>
    </row>
    <row r="612" spans="1:11" s="547" customFormat="1" ht="11.4">
      <c r="A612" s="641"/>
      <c r="B612" s="642"/>
      <c r="C612" s="643"/>
      <c r="D612" s="644"/>
      <c r="E612" s="644"/>
      <c r="F612" s="644"/>
      <c r="G612" s="644"/>
      <c r="H612" s="643"/>
      <c r="I612" s="644"/>
      <c r="J612" s="644"/>
      <c r="K612" s="644"/>
    </row>
    <row r="613" spans="1:11" s="547" customFormat="1" ht="11.4">
      <c r="A613" s="641"/>
      <c r="B613" s="642"/>
      <c r="C613" s="643"/>
      <c r="D613" s="644"/>
      <c r="E613" s="644"/>
      <c r="F613" s="644"/>
      <c r="G613" s="644"/>
      <c r="H613" s="643"/>
      <c r="I613" s="644"/>
      <c r="J613" s="644"/>
      <c r="K613" s="644"/>
    </row>
    <row r="614" spans="1:11" s="547" customFormat="1" ht="11.4">
      <c r="A614" s="641"/>
      <c r="B614" s="642"/>
      <c r="C614" s="643"/>
      <c r="D614" s="644"/>
      <c r="E614" s="644"/>
      <c r="F614" s="644"/>
      <c r="G614" s="644"/>
      <c r="H614" s="643"/>
      <c r="I614" s="644"/>
      <c r="J614" s="644"/>
      <c r="K614" s="644"/>
    </row>
    <row r="615" spans="1:11" s="547" customFormat="1" ht="11.4">
      <c r="A615" s="641"/>
      <c r="B615" s="642"/>
      <c r="C615" s="643"/>
      <c r="D615" s="644"/>
      <c r="E615" s="644"/>
      <c r="F615" s="644"/>
      <c r="G615" s="644"/>
      <c r="H615" s="643"/>
      <c r="I615" s="644"/>
      <c r="J615" s="644"/>
      <c r="K615" s="644"/>
    </row>
    <row r="616" spans="1:11" s="547" customFormat="1" ht="11.4">
      <c r="A616" s="641"/>
      <c r="B616" s="642"/>
      <c r="C616" s="643"/>
      <c r="D616" s="644"/>
      <c r="E616" s="644"/>
      <c r="F616" s="644"/>
      <c r="G616" s="644"/>
      <c r="H616" s="643"/>
      <c r="I616" s="644"/>
      <c r="J616" s="644"/>
      <c r="K616" s="644"/>
    </row>
    <row r="617" spans="1:11" s="547" customFormat="1" ht="11.4">
      <c r="A617" s="641"/>
      <c r="B617" s="642"/>
      <c r="C617" s="643"/>
      <c r="D617" s="644"/>
      <c r="E617" s="644"/>
      <c r="F617" s="644"/>
      <c r="G617" s="644"/>
      <c r="H617" s="643"/>
      <c r="I617" s="644"/>
      <c r="J617" s="644"/>
      <c r="K617" s="644"/>
    </row>
    <row r="618" spans="1:11" s="547" customFormat="1" ht="11.4">
      <c r="A618" s="641"/>
      <c r="B618" s="642"/>
      <c r="C618" s="643"/>
      <c r="D618" s="644"/>
      <c r="E618" s="644"/>
      <c r="F618" s="644"/>
      <c r="G618" s="644"/>
      <c r="H618" s="643"/>
      <c r="I618" s="644"/>
      <c r="J618" s="644"/>
      <c r="K618" s="644"/>
    </row>
    <row r="619" spans="1:11" s="547" customFormat="1" ht="11.4">
      <c r="A619" s="641"/>
      <c r="B619" s="642"/>
      <c r="C619" s="643"/>
      <c r="D619" s="644"/>
      <c r="E619" s="644"/>
      <c r="F619" s="644"/>
      <c r="G619" s="644"/>
      <c r="H619" s="643"/>
      <c r="I619" s="644"/>
      <c r="J619" s="644"/>
      <c r="K619" s="644"/>
    </row>
    <row r="620" spans="1:11" s="547" customFormat="1" ht="11.4">
      <c r="A620" s="641"/>
      <c r="B620" s="642"/>
      <c r="C620" s="643"/>
      <c r="D620" s="644"/>
      <c r="E620" s="644"/>
      <c r="F620" s="644"/>
      <c r="G620" s="644"/>
      <c r="H620" s="643"/>
      <c r="I620" s="644"/>
      <c r="J620" s="644"/>
      <c r="K620" s="644"/>
    </row>
    <row r="621" spans="1:11" s="547" customFormat="1" ht="11.4">
      <c r="A621" s="641"/>
      <c r="B621" s="642"/>
      <c r="C621" s="643"/>
      <c r="D621" s="644"/>
      <c r="E621" s="644"/>
      <c r="F621" s="644"/>
      <c r="G621" s="644"/>
      <c r="H621" s="643"/>
      <c r="I621" s="644"/>
      <c r="J621" s="644"/>
      <c r="K621" s="644"/>
    </row>
    <row r="622" spans="1:11" s="547" customFormat="1" ht="11.4">
      <c r="A622" s="641"/>
      <c r="B622" s="642"/>
      <c r="C622" s="643"/>
      <c r="D622" s="644"/>
      <c r="E622" s="644"/>
      <c r="F622" s="644"/>
      <c r="G622" s="644"/>
      <c r="H622" s="643"/>
      <c r="I622" s="644"/>
      <c r="J622" s="644"/>
      <c r="K622" s="644"/>
    </row>
    <row r="623" spans="1:11" s="547" customFormat="1" ht="11.4">
      <c r="A623" s="641"/>
      <c r="B623" s="642"/>
      <c r="C623" s="643"/>
      <c r="D623" s="644"/>
      <c r="E623" s="644"/>
      <c r="F623" s="644"/>
      <c r="G623" s="644"/>
      <c r="H623" s="643"/>
      <c r="I623" s="644"/>
      <c r="J623" s="644"/>
      <c r="K623" s="644"/>
    </row>
    <row r="624" spans="1:11" s="547" customFormat="1" ht="11.4">
      <c r="A624" s="641"/>
      <c r="B624" s="642"/>
      <c r="C624" s="643"/>
      <c r="D624" s="644"/>
      <c r="E624" s="644"/>
      <c r="F624" s="644"/>
      <c r="G624" s="644"/>
      <c r="H624" s="643"/>
      <c r="I624" s="644"/>
      <c r="J624" s="644"/>
      <c r="K624" s="644"/>
    </row>
    <row r="625" spans="1:11" s="547" customFormat="1" ht="11.4">
      <c r="A625" s="641"/>
      <c r="B625" s="642"/>
      <c r="C625" s="643"/>
      <c r="D625" s="644"/>
      <c r="E625" s="644"/>
      <c r="F625" s="644"/>
      <c r="G625" s="644"/>
      <c r="H625" s="643"/>
      <c r="I625" s="644"/>
      <c r="J625" s="644"/>
      <c r="K625" s="644"/>
    </row>
    <row r="626" spans="1:11" s="547" customFormat="1" ht="11.4">
      <c r="A626" s="641"/>
      <c r="B626" s="642"/>
      <c r="C626" s="643"/>
      <c r="D626" s="644"/>
      <c r="E626" s="644"/>
      <c r="F626" s="644"/>
      <c r="G626" s="644"/>
      <c r="H626" s="643"/>
      <c r="I626" s="644"/>
      <c r="J626" s="644"/>
      <c r="K626" s="644"/>
    </row>
    <row r="627" spans="1:11" s="547" customFormat="1" ht="11.4">
      <c r="A627" s="641"/>
      <c r="B627" s="642"/>
      <c r="C627" s="643"/>
      <c r="D627" s="644"/>
      <c r="E627" s="644"/>
      <c r="F627" s="644"/>
      <c r="G627" s="644"/>
      <c r="H627" s="643"/>
      <c r="I627" s="644"/>
      <c r="J627" s="644"/>
      <c r="K627" s="644"/>
    </row>
    <row r="628" spans="1:11" s="547" customFormat="1" ht="11.4">
      <c r="A628" s="641"/>
      <c r="B628" s="642"/>
      <c r="C628" s="643"/>
      <c r="D628" s="644"/>
      <c r="E628" s="644"/>
      <c r="F628" s="644"/>
      <c r="G628" s="644"/>
      <c r="H628" s="643"/>
      <c r="I628" s="644"/>
      <c r="J628" s="644"/>
      <c r="K628" s="644"/>
    </row>
    <row r="629" spans="1:11" s="547" customFormat="1" ht="11.4">
      <c r="A629" s="641"/>
      <c r="B629" s="642"/>
      <c r="C629" s="643"/>
      <c r="D629" s="644"/>
      <c r="E629" s="644"/>
      <c r="F629" s="644"/>
      <c r="G629" s="644"/>
      <c r="H629" s="643"/>
      <c r="I629" s="644"/>
      <c r="J629" s="644"/>
      <c r="K629" s="644"/>
    </row>
    <row r="630" spans="1:11" s="547" customFormat="1" ht="11.4">
      <c r="A630" s="641"/>
      <c r="B630" s="642"/>
      <c r="C630" s="643"/>
      <c r="D630" s="644"/>
      <c r="E630" s="644"/>
      <c r="F630" s="644"/>
      <c r="G630" s="644"/>
      <c r="H630" s="643"/>
      <c r="I630" s="644"/>
      <c r="J630" s="644"/>
      <c r="K630" s="644"/>
    </row>
    <row r="631" spans="1:11" s="547" customFormat="1" ht="11.4">
      <c r="A631" s="641"/>
      <c r="B631" s="642"/>
      <c r="C631" s="643"/>
      <c r="D631" s="644"/>
      <c r="E631" s="644"/>
      <c r="F631" s="644"/>
      <c r="G631" s="644"/>
      <c r="H631" s="643"/>
      <c r="I631" s="644"/>
      <c r="J631" s="644"/>
      <c r="K631" s="644"/>
    </row>
    <row r="632" spans="1:11" s="547" customFormat="1" ht="11.4">
      <c r="A632" s="641"/>
      <c r="B632" s="642"/>
      <c r="C632" s="643"/>
      <c r="D632" s="644"/>
      <c r="E632" s="644"/>
      <c r="F632" s="644"/>
      <c r="G632" s="644"/>
      <c r="H632" s="643"/>
      <c r="I632" s="644"/>
      <c r="J632" s="644"/>
      <c r="K632" s="644"/>
    </row>
    <row r="633" spans="1:11" s="547" customFormat="1" ht="11.4">
      <c r="A633" s="641"/>
      <c r="B633" s="642"/>
      <c r="C633" s="643"/>
      <c r="D633" s="644"/>
      <c r="E633" s="644"/>
      <c r="F633" s="644"/>
      <c r="G633" s="644"/>
      <c r="H633" s="643"/>
      <c r="I633" s="644"/>
      <c r="J633" s="644"/>
      <c r="K633" s="644"/>
    </row>
    <row r="634" spans="1:11" s="547" customFormat="1" ht="11.4">
      <c r="A634" s="641"/>
      <c r="B634" s="642"/>
      <c r="C634" s="643"/>
      <c r="D634" s="644"/>
      <c r="E634" s="644"/>
      <c r="F634" s="644"/>
      <c r="G634" s="644"/>
      <c r="H634" s="643"/>
      <c r="I634" s="644"/>
      <c r="J634" s="644"/>
      <c r="K634" s="644"/>
    </row>
    <row r="635" spans="1:11" s="547" customFormat="1" ht="11.4">
      <c r="A635" s="641"/>
      <c r="B635" s="642"/>
      <c r="C635" s="643"/>
      <c r="D635" s="644"/>
      <c r="E635" s="644"/>
      <c r="F635" s="644"/>
      <c r="G635" s="644"/>
      <c r="H635" s="643"/>
      <c r="I635" s="644"/>
      <c r="J635" s="644"/>
      <c r="K635" s="644"/>
    </row>
    <row r="636" spans="1:11" s="547" customFormat="1" ht="11.4">
      <c r="A636" s="641"/>
      <c r="B636" s="642"/>
      <c r="C636" s="643"/>
      <c r="D636" s="644"/>
      <c r="E636" s="644"/>
      <c r="F636" s="644"/>
      <c r="G636" s="644"/>
      <c r="H636" s="643"/>
      <c r="I636" s="644"/>
      <c r="J636" s="644"/>
      <c r="K636" s="644"/>
    </row>
    <row r="637" spans="1:11" s="547" customFormat="1" ht="11.4">
      <c r="A637" s="641"/>
      <c r="B637" s="642"/>
      <c r="C637" s="643"/>
      <c r="D637" s="644"/>
      <c r="E637" s="644"/>
      <c r="F637" s="644"/>
      <c r="G637" s="644"/>
      <c r="H637" s="643"/>
      <c r="I637" s="644"/>
      <c r="J637" s="644"/>
      <c r="K637" s="644"/>
    </row>
    <row r="638" spans="1:11" s="547" customFormat="1" ht="11.4">
      <c r="A638" s="641"/>
      <c r="B638" s="642"/>
      <c r="C638" s="643"/>
      <c r="D638" s="644"/>
      <c r="E638" s="644"/>
      <c r="F638" s="644"/>
      <c r="G638" s="644"/>
      <c r="H638" s="643"/>
      <c r="I638" s="644"/>
      <c r="J638" s="644"/>
      <c r="K638" s="644"/>
    </row>
    <row r="639" spans="1:11" s="547" customFormat="1" ht="11.4">
      <c r="A639" s="641"/>
      <c r="B639" s="642"/>
      <c r="C639" s="643"/>
      <c r="D639" s="644"/>
      <c r="E639" s="644"/>
      <c r="F639" s="644"/>
      <c r="G639" s="644"/>
      <c r="H639" s="643"/>
      <c r="I639" s="644"/>
      <c r="J639" s="644"/>
      <c r="K639" s="644"/>
    </row>
    <row r="640" spans="1:11" s="547" customFormat="1" ht="11.4">
      <c r="A640" s="641"/>
      <c r="B640" s="642"/>
      <c r="C640" s="643"/>
      <c r="D640" s="644"/>
      <c r="E640" s="644"/>
      <c r="F640" s="644"/>
      <c r="G640" s="644"/>
      <c r="H640" s="643"/>
      <c r="I640" s="644"/>
      <c r="J640" s="644"/>
      <c r="K640" s="644"/>
    </row>
    <row r="641" spans="1:11" s="547" customFormat="1" ht="11.4">
      <c r="A641" s="641"/>
      <c r="B641" s="642"/>
      <c r="C641" s="643"/>
      <c r="D641" s="644"/>
      <c r="E641" s="644"/>
      <c r="F641" s="644"/>
      <c r="G641" s="644"/>
      <c r="H641" s="643"/>
      <c r="I641" s="644"/>
      <c r="J641" s="644"/>
      <c r="K641" s="644"/>
    </row>
    <row r="642" spans="1:11" s="547" customFormat="1" ht="11.4">
      <c r="A642" s="641"/>
      <c r="B642" s="642"/>
      <c r="C642" s="643"/>
      <c r="D642" s="644"/>
      <c r="E642" s="644"/>
      <c r="F642" s="644"/>
      <c r="G642" s="644"/>
      <c r="H642" s="643"/>
      <c r="I642" s="644"/>
      <c r="J642" s="644"/>
      <c r="K642" s="644"/>
    </row>
    <row r="643" spans="1:11" s="547" customFormat="1" ht="11.4">
      <c r="A643" s="641"/>
      <c r="B643" s="642"/>
      <c r="C643" s="643"/>
      <c r="D643" s="644"/>
      <c r="E643" s="644"/>
      <c r="F643" s="644"/>
      <c r="G643" s="644"/>
      <c r="H643" s="643"/>
      <c r="I643" s="644"/>
      <c r="J643" s="644"/>
      <c r="K643" s="644"/>
    </row>
    <row r="644" spans="1:11" s="547" customFormat="1" ht="11.4">
      <c r="A644" s="641"/>
      <c r="B644" s="642"/>
      <c r="C644" s="643"/>
      <c r="D644" s="644"/>
      <c r="E644" s="644"/>
      <c r="F644" s="644"/>
      <c r="G644" s="644"/>
      <c r="H644" s="643"/>
      <c r="I644" s="644"/>
      <c r="J644" s="644"/>
      <c r="K644" s="644"/>
    </row>
    <row r="645" spans="1:11" s="547" customFormat="1" ht="11.4">
      <c r="A645" s="641"/>
      <c r="B645" s="642"/>
      <c r="C645" s="643"/>
      <c r="D645" s="644"/>
      <c r="E645" s="644"/>
      <c r="F645" s="644"/>
      <c r="G645" s="644"/>
      <c r="H645" s="643"/>
      <c r="I645" s="644"/>
      <c r="J645" s="644"/>
      <c r="K645" s="644"/>
    </row>
    <row r="646" spans="1:11" s="547" customFormat="1" ht="11.4">
      <c r="A646" s="641"/>
      <c r="B646" s="642"/>
      <c r="C646" s="643"/>
      <c r="D646" s="644"/>
      <c r="E646" s="644"/>
      <c r="F646" s="644"/>
      <c r="G646" s="644"/>
      <c r="H646" s="643"/>
      <c r="I646" s="644"/>
      <c r="J646" s="644"/>
      <c r="K646" s="644"/>
    </row>
    <row r="647" spans="1:11" s="547" customFormat="1" ht="11.4">
      <c r="A647" s="641"/>
      <c r="B647" s="642"/>
      <c r="C647" s="643"/>
      <c r="D647" s="644"/>
      <c r="E647" s="644"/>
      <c r="F647" s="644"/>
      <c r="G647" s="644"/>
      <c r="H647" s="643"/>
      <c r="I647" s="644"/>
      <c r="J647" s="644"/>
      <c r="K647" s="644"/>
    </row>
    <row r="648" spans="1:11" s="547" customFormat="1" ht="11.4">
      <c r="A648" s="641"/>
      <c r="B648" s="642"/>
      <c r="C648" s="643"/>
      <c r="D648" s="644"/>
      <c r="E648" s="644"/>
      <c r="F648" s="644"/>
      <c r="G648" s="644"/>
      <c r="H648" s="643"/>
      <c r="I648" s="644"/>
      <c r="J648" s="644"/>
      <c r="K648" s="644"/>
    </row>
    <row r="649" spans="1:11" s="547" customFormat="1" ht="11.4">
      <c r="A649" s="641"/>
      <c r="B649" s="642"/>
      <c r="C649" s="643"/>
      <c r="D649" s="644"/>
      <c r="E649" s="644"/>
      <c r="F649" s="644"/>
      <c r="G649" s="644"/>
      <c r="H649" s="643"/>
      <c r="I649" s="644"/>
      <c r="J649" s="644"/>
      <c r="K649" s="644"/>
    </row>
    <row r="650" spans="1:11" s="547" customFormat="1" ht="11.4">
      <c r="A650" s="641"/>
      <c r="B650" s="642"/>
      <c r="C650" s="643"/>
      <c r="D650" s="644"/>
      <c r="E650" s="644"/>
      <c r="F650" s="644"/>
      <c r="G650" s="644"/>
      <c r="H650" s="643"/>
      <c r="I650" s="644"/>
      <c r="J650" s="644"/>
      <c r="K650" s="644"/>
    </row>
    <row r="651" spans="1:11" s="547" customFormat="1" ht="11.4">
      <c r="A651" s="641"/>
      <c r="B651" s="642"/>
      <c r="C651" s="643"/>
      <c r="D651" s="644"/>
      <c r="E651" s="644"/>
      <c r="F651" s="644"/>
      <c r="G651" s="644"/>
      <c r="H651" s="643"/>
      <c r="I651" s="644"/>
      <c r="J651" s="644"/>
      <c r="K651" s="644"/>
    </row>
    <row r="652" spans="1:11" s="547" customFormat="1" ht="11.4">
      <c r="A652" s="641"/>
      <c r="B652" s="642"/>
      <c r="C652" s="643"/>
      <c r="D652" s="644"/>
      <c r="E652" s="644"/>
      <c r="F652" s="644"/>
      <c r="G652" s="644"/>
      <c r="H652" s="643"/>
      <c r="I652" s="644"/>
      <c r="J652" s="644"/>
      <c r="K652" s="644"/>
    </row>
    <row r="653" spans="1:11" s="547" customFormat="1" ht="11.4">
      <c r="A653" s="641"/>
      <c r="B653" s="642"/>
      <c r="C653" s="643"/>
      <c r="D653" s="644"/>
      <c r="E653" s="644"/>
      <c r="F653" s="644"/>
      <c r="G653" s="644"/>
      <c r="H653" s="643"/>
      <c r="I653" s="644"/>
      <c r="J653" s="644"/>
      <c r="K653" s="644"/>
    </row>
    <row r="654" spans="1:11" s="547" customFormat="1" ht="11.4">
      <c r="A654" s="641"/>
      <c r="B654" s="642"/>
      <c r="C654" s="643"/>
      <c r="D654" s="644"/>
      <c r="E654" s="644"/>
      <c r="F654" s="644"/>
      <c r="G654" s="644"/>
      <c r="H654" s="643"/>
      <c r="I654" s="644"/>
      <c r="J654" s="644"/>
      <c r="K654" s="644"/>
    </row>
    <row r="655" spans="1:11" s="547" customFormat="1" ht="11.4">
      <c r="A655" s="641"/>
      <c r="B655" s="642"/>
      <c r="C655" s="643"/>
      <c r="D655" s="644"/>
      <c r="E655" s="644"/>
      <c r="F655" s="644"/>
      <c r="G655" s="644"/>
      <c r="H655" s="643"/>
      <c r="I655" s="644"/>
      <c r="J655" s="644"/>
      <c r="K655" s="644"/>
    </row>
    <row r="656" spans="1:11" s="547" customFormat="1" ht="11.4">
      <c r="A656" s="641"/>
      <c r="B656" s="642"/>
      <c r="C656" s="643"/>
      <c r="D656" s="644"/>
      <c r="E656" s="644"/>
      <c r="F656" s="644"/>
      <c r="G656" s="644"/>
      <c r="H656" s="643"/>
      <c r="I656" s="644"/>
      <c r="J656" s="644"/>
      <c r="K656" s="644"/>
    </row>
    <row r="657" spans="1:11" s="547" customFormat="1" ht="11.4">
      <c r="A657" s="641"/>
      <c r="B657" s="642"/>
      <c r="C657" s="643"/>
      <c r="D657" s="644"/>
      <c r="E657" s="644"/>
      <c r="F657" s="644"/>
      <c r="G657" s="644"/>
      <c r="H657" s="643"/>
      <c r="I657" s="644"/>
      <c r="J657" s="644"/>
      <c r="K657" s="644"/>
    </row>
    <row r="658" spans="1:11" s="547" customFormat="1" ht="11.4">
      <c r="A658" s="641"/>
      <c r="B658" s="642"/>
      <c r="C658" s="643"/>
      <c r="D658" s="644"/>
      <c r="E658" s="644"/>
      <c r="F658" s="644"/>
      <c r="G658" s="644"/>
      <c r="H658" s="643"/>
      <c r="I658" s="644"/>
      <c r="J658" s="644"/>
      <c r="K658" s="644"/>
    </row>
    <row r="659" spans="1:11" s="547" customFormat="1" ht="11.4">
      <c r="A659" s="641"/>
      <c r="B659" s="642"/>
      <c r="C659" s="643"/>
      <c r="D659" s="644"/>
      <c r="E659" s="644"/>
      <c r="F659" s="644"/>
      <c r="G659" s="644"/>
      <c r="H659" s="643"/>
      <c r="I659" s="644"/>
      <c r="J659" s="644"/>
      <c r="K659" s="644"/>
    </row>
    <row r="660" spans="1:11" s="547" customFormat="1" ht="11.4">
      <c r="A660" s="641"/>
      <c r="B660" s="642"/>
      <c r="C660" s="643"/>
      <c r="D660" s="644"/>
      <c r="E660" s="644"/>
      <c r="F660" s="644"/>
      <c r="G660" s="644"/>
      <c r="H660" s="643"/>
      <c r="I660" s="644"/>
      <c r="J660" s="644"/>
      <c r="K660" s="644"/>
    </row>
    <row r="661" spans="1:11" s="547" customFormat="1" ht="11.4">
      <c r="A661" s="641"/>
      <c r="B661" s="642"/>
      <c r="C661" s="643"/>
      <c r="D661" s="644"/>
      <c r="E661" s="644"/>
      <c r="F661" s="644"/>
      <c r="G661" s="644"/>
      <c r="H661" s="643"/>
      <c r="I661" s="644"/>
      <c r="J661" s="644"/>
      <c r="K661" s="644"/>
    </row>
    <row r="662" spans="1:11" s="547" customFormat="1" ht="11.4">
      <c r="A662" s="641"/>
      <c r="B662" s="642"/>
      <c r="C662" s="643"/>
      <c r="D662" s="644"/>
      <c r="E662" s="644"/>
      <c r="F662" s="644"/>
      <c r="G662" s="644"/>
      <c r="H662" s="643"/>
      <c r="I662" s="644"/>
      <c r="J662" s="644"/>
      <c r="K662" s="644"/>
    </row>
    <row r="663" spans="1:11" s="547" customFormat="1" ht="11.4">
      <c r="A663" s="641"/>
      <c r="B663" s="642"/>
      <c r="C663" s="643"/>
      <c r="D663" s="644"/>
      <c r="E663" s="644"/>
      <c r="F663" s="644"/>
      <c r="G663" s="644"/>
      <c r="H663" s="643"/>
      <c r="I663" s="644"/>
      <c r="J663" s="644"/>
      <c r="K663" s="644"/>
    </row>
    <row r="664" spans="1:11" s="547" customFormat="1" ht="11.4">
      <c r="A664" s="641"/>
      <c r="B664" s="642"/>
      <c r="C664" s="643"/>
      <c r="D664" s="644"/>
      <c r="E664" s="644"/>
      <c r="F664" s="644"/>
      <c r="G664" s="644"/>
      <c r="H664" s="643"/>
      <c r="I664" s="644"/>
      <c r="J664" s="644"/>
      <c r="K664" s="644"/>
    </row>
    <row r="665" spans="1:11" s="547" customFormat="1" ht="11.4">
      <c r="A665" s="641"/>
      <c r="B665" s="642"/>
      <c r="C665" s="643"/>
      <c r="D665" s="644"/>
      <c r="E665" s="644"/>
      <c r="F665" s="644"/>
      <c r="G665" s="644"/>
      <c r="H665" s="643"/>
      <c r="I665" s="644"/>
      <c r="J665" s="644"/>
      <c r="K665" s="644"/>
    </row>
    <row r="666" spans="1:11" s="547" customFormat="1" ht="11.4">
      <c r="A666" s="641"/>
      <c r="B666" s="642"/>
      <c r="C666" s="643"/>
      <c r="D666" s="644"/>
      <c r="E666" s="644"/>
      <c r="F666" s="644"/>
      <c r="G666" s="644"/>
      <c r="H666" s="643"/>
      <c r="I666" s="644"/>
      <c r="J666" s="644"/>
      <c r="K666" s="644"/>
    </row>
    <row r="667" spans="1:11" s="547" customFormat="1" ht="11.4">
      <c r="A667" s="641"/>
      <c r="B667" s="642"/>
      <c r="C667" s="643"/>
      <c r="D667" s="644"/>
      <c r="E667" s="644"/>
      <c r="F667" s="644"/>
      <c r="G667" s="644"/>
      <c r="H667" s="643"/>
      <c r="I667" s="644"/>
      <c r="J667" s="644"/>
      <c r="K667" s="644"/>
    </row>
    <row r="668" spans="1:11" s="547" customFormat="1" ht="11.4">
      <c r="A668" s="641"/>
      <c r="B668" s="642"/>
      <c r="C668" s="643"/>
      <c r="D668" s="644"/>
      <c r="E668" s="644"/>
      <c r="F668" s="644"/>
      <c r="G668" s="644"/>
      <c r="H668" s="643"/>
      <c r="I668" s="644"/>
      <c r="J668" s="644"/>
      <c r="K668" s="644"/>
    </row>
    <row r="669" spans="1:11" s="547" customFormat="1" ht="11.4">
      <c r="A669" s="641"/>
      <c r="B669" s="642"/>
      <c r="C669" s="643"/>
      <c r="D669" s="644"/>
      <c r="E669" s="644"/>
      <c r="F669" s="644"/>
      <c r="G669" s="644"/>
      <c r="H669" s="643"/>
      <c r="I669" s="644"/>
      <c r="J669" s="644"/>
      <c r="K669" s="644"/>
    </row>
    <row r="670" spans="1:11" s="547" customFormat="1" ht="11.4">
      <c r="A670" s="641"/>
      <c r="B670" s="642"/>
      <c r="C670" s="643"/>
      <c r="D670" s="644"/>
      <c r="E670" s="644"/>
      <c r="F670" s="644"/>
      <c r="G670" s="644"/>
      <c r="H670" s="643"/>
      <c r="I670" s="644"/>
      <c r="J670" s="644"/>
      <c r="K670" s="644"/>
    </row>
    <row r="671" spans="1:11" s="547" customFormat="1" ht="11.4">
      <c r="A671" s="641"/>
      <c r="B671" s="642"/>
      <c r="C671" s="643"/>
      <c r="D671" s="644"/>
      <c r="E671" s="644"/>
      <c r="F671" s="644"/>
      <c r="G671" s="644"/>
      <c r="H671" s="643"/>
      <c r="I671" s="644"/>
      <c r="J671" s="644"/>
      <c r="K671" s="644"/>
    </row>
    <row r="672" spans="1:11" s="547" customFormat="1" ht="11.4">
      <c r="A672" s="641"/>
      <c r="B672" s="642"/>
      <c r="C672" s="643"/>
      <c r="D672" s="644"/>
      <c r="E672" s="644"/>
      <c r="F672" s="644"/>
      <c r="G672" s="644"/>
      <c r="H672" s="643"/>
      <c r="I672" s="644"/>
      <c r="J672" s="644"/>
      <c r="K672" s="644"/>
    </row>
    <row r="673" spans="1:11" s="547" customFormat="1" ht="11.4">
      <c r="A673" s="641"/>
      <c r="B673" s="642"/>
      <c r="C673" s="643"/>
      <c r="D673" s="644"/>
      <c r="E673" s="644"/>
      <c r="F673" s="644"/>
      <c r="G673" s="644"/>
      <c r="H673" s="643"/>
      <c r="I673" s="644"/>
      <c r="J673" s="644"/>
      <c r="K673" s="644"/>
    </row>
    <row r="674" spans="1:11" s="547" customFormat="1" ht="11.4">
      <c r="A674" s="641"/>
      <c r="B674" s="642"/>
      <c r="C674" s="643"/>
      <c r="D674" s="644"/>
      <c r="E674" s="644"/>
      <c r="F674" s="644"/>
      <c r="G674" s="644"/>
      <c r="H674" s="643"/>
      <c r="I674" s="644"/>
      <c r="J674" s="644"/>
      <c r="K674" s="644"/>
    </row>
    <row r="675" spans="1:11" s="547" customFormat="1" ht="11.4">
      <c r="A675" s="641"/>
      <c r="B675" s="642"/>
      <c r="C675" s="643"/>
      <c r="D675" s="644"/>
      <c r="E675" s="644"/>
      <c r="F675" s="644"/>
      <c r="G675" s="644"/>
      <c r="H675" s="643"/>
      <c r="I675" s="644"/>
      <c r="J675" s="644"/>
      <c r="K675" s="644"/>
    </row>
    <row r="676" spans="1:11" s="547" customFormat="1" ht="11.4">
      <c r="A676" s="641"/>
      <c r="B676" s="642"/>
      <c r="C676" s="643"/>
      <c r="D676" s="644"/>
      <c r="E676" s="644"/>
      <c r="F676" s="644"/>
      <c r="G676" s="644"/>
      <c r="H676" s="643"/>
      <c r="I676" s="644"/>
      <c r="J676" s="644"/>
      <c r="K676" s="644"/>
    </row>
    <row r="677" spans="1:11" s="547" customFormat="1" ht="11.4">
      <c r="A677" s="641"/>
      <c r="B677" s="642"/>
      <c r="C677" s="643"/>
      <c r="D677" s="644"/>
      <c r="E677" s="644"/>
      <c r="F677" s="644"/>
      <c r="G677" s="644"/>
      <c r="H677" s="643"/>
      <c r="I677" s="644"/>
      <c r="J677" s="644"/>
      <c r="K677" s="644"/>
    </row>
    <row r="678" spans="1:11" s="547" customFormat="1" ht="11.4">
      <c r="A678" s="641"/>
      <c r="B678" s="642"/>
      <c r="C678" s="643"/>
      <c r="D678" s="644"/>
      <c r="E678" s="644"/>
      <c r="F678" s="644"/>
      <c r="G678" s="644"/>
      <c r="H678" s="643"/>
      <c r="I678" s="644"/>
      <c r="J678" s="644"/>
      <c r="K678" s="644"/>
    </row>
    <row r="679" spans="1:11" s="547" customFormat="1" ht="11.4">
      <c r="A679" s="641"/>
      <c r="B679" s="642"/>
      <c r="C679" s="643"/>
      <c r="D679" s="644"/>
      <c r="E679" s="644"/>
      <c r="F679" s="644"/>
      <c r="G679" s="644"/>
      <c r="H679" s="643"/>
      <c r="I679" s="644"/>
      <c r="J679" s="644"/>
      <c r="K679" s="644"/>
    </row>
    <row r="680" spans="1:11" s="547" customFormat="1" ht="11.4">
      <c r="A680" s="641"/>
      <c r="B680" s="642"/>
      <c r="C680" s="643"/>
      <c r="D680" s="644"/>
      <c r="E680" s="644"/>
      <c r="F680" s="644"/>
      <c r="G680" s="644"/>
      <c r="H680" s="643"/>
      <c r="I680" s="644"/>
      <c r="J680" s="644"/>
      <c r="K680" s="644"/>
    </row>
    <row r="681" spans="1:11" s="547" customFormat="1" ht="11.4">
      <c r="A681" s="641"/>
      <c r="B681" s="642"/>
      <c r="C681" s="643"/>
      <c r="D681" s="644"/>
      <c r="E681" s="644"/>
      <c r="F681" s="644"/>
      <c r="G681" s="644"/>
      <c r="H681" s="643"/>
      <c r="I681" s="644"/>
      <c r="J681" s="644"/>
      <c r="K681" s="644"/>
    </row>
    <row r="682" spans="1:11" s="547" customFormat="1" ht="11.4">
      <c r="A682" s="641"/>
      <c r="B682" s="642"/>
      <c r="C682" s="643"/>
      <c r="D682" s="644"/>
      <c r="E682" s="644"/>
      <c r="F682" s="644"/>
      <c r="G682" s="644"/>
      <c r="H682" s="643"/>
      <c r="I682" s="644"/>
      <c r="J682" s="644"/>
      <c r="K682" s="644"/>
    </row>
    <row r="683" spans="1:11" s="547" customFormat="1" ht="11.4">
      <c r="A683" s="641"/>
      <c r="B683" s="642"/>
      <c r="C683" s="643"/>
      <c r="D683" s="644"/>
      <c r="E683" s="644"/>
      <c r="F683" s="644"/>
      <c r="G683" s="644"/>
      <c r="H683" s="643"/>
      <c r="I683" s="644"/>
      <c r="J683" s="644"/>
      <c r="K683" s="644"/>
    </row>
    <row r="684" spans="1:11" s="547" customFormat="1" ht="11.4">
      <c r="A684" s="641"/>
      <c r="B684" s="642"/>
      <c r="C684" s="643"/>
      <c r="D684" s="644"/>
      <c r="E684" s="644"/>
      <c r="F684" s="644"/>
      <c r="G684" s="644"/>
      <c r="H684" s="643"/>
      <c r="I684" s="644"/>
      <c r="J684" s="644"/>
      <c r="K684" s="644"/>
    </row>
    <row r="685" spans="1:11" s="547" customFormat="1" ht="11.4">
      <c r="A685" s="641"/>
      <c r="B685" s="642"/>
      <c r="C685" s="643"/>
      <c r="D685" s="644"/>
      <c r="E685" s="644"/>
      <c r="F685" s="644"/>
      <c r="G685" s="644"/>
      <c r="H685" s="643"/>
      <c r="I685" s="644"/>
      <c r="J685" s="644"/>
      <c r="K685" s="644"/>
    </row>
    <row r="686" spans="1:11" s="547" customFormat="1" ht="11.4">
      <c r="A686" s="641"/>
      <c r="B686" s="642"/>
      <c r="C686" s="643"/>
      <c r="D686" s="644"/>
      <c r="E686" s="644"/>
      <c r="F686" s="644"/>
      <c r="G686" s="644"/>
      <c r="H686" s="643"/>
      <c r="I686" s="644"/>
      <c r="J686" s="644"/>
      <c r="K686" s="644"/>
    </row>
    <row r="687" spans="1:11" s="547" customFormat="1" ht="11.4">
      <c r="A687" s="641"/>
      <c r="B687" s="642"/>
      <c r="C687" s="643"/>
      <c r="D687" s="644"/>
      <c r="E687" s="644"/>
      <c r="F687" s="644"/>
      <c r="G687" s="644"/>
      <c r="H687" s="643"/>
      <c r="I687" s="644"/>
      <c r="J687" s="644"/>
      <c r="K687" s="644"/>
    </row>
    <row r="688" spans="1:11" s="547" customFormat="1" ht="11.4">
      <c r="A688" s="641"/>
      <c r="B688" s="642"/>
      <c r="C688" s="643"/>
      <c r="D688" s="644"/>
      <c r="E688" s="644"/>
      <c r="F688" s="644"/>
      <c r="G688" s="644"/>
      <c r="H688" s="643"/>
      <c r="I688" s="644"/>
      <c r="J688" s="644"/>
      <c r="K688" s="644"/>
    </row>
    <row r="689" spans="1:11" s="547" customFormat="1" ht="11.4">
      <c r="A689" s="641"/>
      <c r="B689" s="642"/>
      <c r="C689" s="643"/>
      <c r="D689" s="644"/>
      <c r="E689" s="644"/>
      <c r="F689" s="644"/>
      <c r="G689" s="644"/>
      <c r="H689" s="643"/>
      <c r="I689" s="644"/>
      <c r="J689" s="644"/>
      <c r="K689" s="644"/>
    </row>
    <row r="690" spans="1:11" s="547" customFormat="1" ht="11.4">
      <c r="A690" s="641"/>
      <c r="B690" s="642"/>
      <c r="C690" s="643"/>
      <c r="D690" s="644"/>
      <c r="E690" s="644"/>
      <c r="F690" s="644"/>
      <c r="G690" s="644"/>
      <c r="H690" s="643"/>
      <c r="I690" s="644"/>
      <c r="J690" s="644"/>
      <c r="K690" s="644"/>
    </row>
    <row r="691" spans="1:11" s="547" customFormat="1" ht="11.4">
      <c r="A691" s="641"/>
      <c r="B691" s="642"/>
      <c r="C691" s="643"/>
      <c r="D691" s="644"/>
      <c r="E691" s="644"/>
      <c r="F691" s="644"/>
      <c r="G691" s="644"/>
      <c r="H691" s="643"/>
      <c r="I691" s="644"/>
      <c r="J691" s="644"/>
      <c r="K691" s="644"/>
    </row>
    <row r="692" spans="1:11" s="547" customFormat="1" ht="11.4">
      <c r="A692" s="641"/>
      <c r="B692" s="642"/>
      <c r="C692" s="643"/>
      <c r="D692" s="644"/>
      <c r="E692" s="644"/>
      <c r="F692" s="644"/>
      <c r="G692" s="644"/>
      <c r="H692" s="643"/>
      <c r="I692" s="644"/>
      <c r="J692" s="644"/>
      <c r="K692" s="644"/>
    </row>
    <row r="693" spans="1:11" s="547" customFormat="1" ht="11.4">
      <c r="A693" s="641"/>
      <c r="B693" s="642"/>
      <c r="C693" s="643"/>
      <c r="D693" s="644"/>
      <c r="E693" s="644"/>
      <c r="F693" s="644"/>
      <c r="G693" s="644"/>
      <c r="H693" s="643"/>
      <c r="I693" s="644"/>
      <c r="J693" s="644"/>
      <c r="K693" s="644"/>
    </row>
    <row r="694" spans="1:11" s="547" customFormat="1" ht="11.4">
      <c r="A694" s="641"/>
      <c r="B694" s="642"/>
      <c r="C694" s="643"/>
      <c r="D694" s="644"/>
      <c r="E694" s="644"/>
      <c r="F694" s="644"/>
      <c r="G694" s="644"/>
      <c r="H694" s="643"/>
      <c r="I694" s="644"/>
      <c r="J694" s="644"/>
      <c r="K694" s="644"/>
    </row>
    <row r="695" spans="1:11" s="547" customFormat="1" ht="11.4">
      <c r="A695" s="641"/>
      <c r="B695" s="642"/>
      <c r="C695" s="643"/>
      <c r="D695" s="644"/>
      <c r="E695" s="644"/>
      <c r="F695" s="644"/>
      <c r="G695" s="644"/>
      <c r="H695" s="643"/>
      <c r="I695" s="644"/>
      <c r="J695" s="644"/>
      <c r="K695" s="644"/>
    </row>
    <row r="696" spans="1:11" s="547" customFormat="1" ht="11.4">
      <c r="A696" s="641"/>
      <c r="B696" s="642"/>
      <c r="C696" s="643"/>
      <c r="D696" s="644"/>
      <c r="E696" s="644"/>
      <c r="F696" s="644"/>
      <c r="G696" s="644"/>
      <c r="H696" s="643"/>
      <c r="I696" s="644"/>
      <c r="J696" s="644"/>
      <c r="K696" s="644"/>
    </row>
    <row r="697" spans="1:11" s="547" customFormat="1" ht="11.4">
      <c r="A697" s="641"/>
      <c r="B697" s="642"/>
      <c r="C697" s="643"/>
      <c r="D697" s="644"/>
      <c r="E697" s="644"/>
      <c r="F697" s="644"/>
      <c r="G697" s="644"/>
      <c r="H697" s="643"/>
      <c r="I697" s="644"/>
      <c r="J697" s="644"/>
      <c r="K697" s="644"/>
    </row>
    <row r="698" spans="1:11" s="547" customFormat="1" ht="11.4">
      <c r="A698" s="641"/>
      <c r="B698" s="642"/>
      <c r="C698" s="643"/>
      <c r="D698" s="644"/>
      <c r="E698" s="644"/>
      <c r="F698" s="644"/>
      <c r="G698" s="644"/>
      <c r="H698" s="643"/>
      <c r="I698" s="644"/>
      <c r="J698" s="644"/>
      <c r="K698" s="644"/>
    </row>
    <row r="699" spans="1:11" s="547" customFormat="1" ht="11.4">
      <c r="A699" s="641"/>
      <c r="B699" s="642"/>
      <c r="C699" s="643"/>
      <c r="D699" s="644"/>
      <c r="E699" s="644"/>
      <c r="F699" s="644"/>
      <c r="G699" s="644"/>
      <c r="H699" s="643"/>
      <c r="I699" s="644"/>
      <c r="J699" s="644"/>
      <c r="K699" s="644"/>
    </row>
    <row r="700" spans="1:11" s="547" customFormat="1" ht="11.4">
      <c r="A700" s="641"/>
      <c r="B700" s="642"/>
      <c r="C700" s="643"/>
      <c r="D700" s="644"/>
      <c r="E700" s="644"/>
      <c r="F700" s="644"/>
      <c r="G700" s="644"/>
      <c r="H700" s="643"/>
      <c r="I700" s="644"/>
      <c r="J700" s="644"/>
      <c r="K700" s="644"/>
    </row>
    <row r="701" spans="1:11" s="547" customFormat="1" ht="11.4">
      <c r="A701" s="641"/>
      <c r="B701" s="642"/>
      <c r="C701" s="643"/>
      <c r="D701" s="644"/>
      <c r="E701" s="644"/>
      <c r="F701" s="644"/>
      <c r="G701" s="644"/>
      <c r="H701" s="643"/>
      <c r="I701" s="644"/>
      <c r="J701" s="644"/>
      <c r="K701" s="644"/>
    </row>
    <row r="702" spans="1:11" s="547" customFormat="1" ht="11.4">
      <c r="A702" s="641"/>
      <c r="B702" s="642"/>
      <c r="C702" s="643"/>
      <c r="D702" s="644"/>
      <c r="E702" s="644"/>
      <c r="F702" s="644"/>
      <c r="G702" s="644"/>
      <c r="H702" s="643"/>
      <c r="I702" s="644"/>
      <c r="J702" s="644"/>
      <c r="K702" s="644"/>
    </row>
    <row r="703" spans="1:11" s="547" customFormat="1" ht="11.4">
      <c r="A703" s="641"/>
      <c r="B703" s="642"/>
      <c r="C703" s="643"/>
      <c r="D703" s="644"/>
      <c r="E703" s="644"/>
      <c r="F703" s="644"/>
      <c r="G703" s="644"/>
      <c r="H703" s="643"/>
      <c r="I703" s="644"/>
      <c r="J703" s="644"/>
      <c r="K703" s="644"/>
    </row>
    <row r="704" spans="1:11" s="547" customFormat="1" ht="11.4">
      <c r="A704" s="641"/>
      <c r="B704" s="642"/>
      <c r="C704" s="643"/>
      <c r="D704" s="644"/>
      <c r="E704" s="644"/>
      <c r="F704" s="644"/>
      <c r="G704" s="644"/>
      <c r="H704" s="643"/>
      <c r="I704" s="644"/>
      <c r="J704" s="644"/>
      <c r="K704" s="644"/>
    </row>
    <row r="705" spans="1:11" s="547" customFormat="1" ht="11.4">
      <c r="A705" s="641"/>
      <c r="B705" s="642"/>
      <c r="C705" s="643"/>
      <c r="D705" s="644"/>
      <c r="E705" s="644"/>
      <c r="F705" s="644"/>
      <c r="G705" s="644"/>
      <c r="H705" s="643"/>
      <c r="I705" s="644"/>
      <c r="J705" s="644"/>
      <c r="K705" s="644"/>
    </row>
    <row r="706" spans="1:11" s="547" customFormat="1" ht="11.4">
      <c r="A706" s="641"/>
      <c r="B706" s="642"/>
      <c r="C706" s="643"/>
      <c r="D706" s="644"/>
      <c r="E706" s="644"/>
      <c r="F706" s="644"/>
      <c r="G706" s="644"/>
      <c r="H706" s="643"/>
      <c r="I706" s="644"/>
      <c r="J706" s="644"/>
      <c r="K706" s="644"/>
    </row>
    <row r="707" spans="1:11" s="547" customFormat="1" ht="11.4">
      <c r="A707" s="641"/>
      <c r="B707" s="642"/>
      <c r="C707" s="643"/>
      <c r="D707" s="644"/>
      <c r="E707" s="644"/>
      <c r="F707" s="644"/>
      <c r="G707" s="644"/>
      <c r="H707" s="643"/>
      <c r="I707" s="644"/>
      <c r="J707" s="644"/>
      <c r="K707" s="644"/>
    </row>
    <row r="708" spans="1:11" s="547" customFormat="1" ht="11.4">
      <c r="A708" s="641"/>
      <c r="B708" s="642"/>
      <c r="C708" s="643"/>
      <c r="D708" s="644"/>
      <c r="E708" s="644"/>
      <c r="F708" s="644"/>
      <c r="G708" s="644"/>
      <c r="H708" s="643"/>
      <c r="I708" s="644"/>
      <c r="J708" s="644"/>
      <c r="K708" s="644"/>
    </row>
    <row r="709" spans="1:11" s="547" customFormat="1" ht="11.4">
      <c r="A709" s="641"/>
      <c r="B709" s="642"/>
      <c r="C709" s="643"/>
      <c r="D709" s="644"/>
      <c r="E709" s="644"/>
      <c r="F709" s="644"/>
      <c r="G709" s="644"/>
      <c r="H709" s="643"/>
      <c r="I709" s="644"/>
      <c r="J709" s="644"/>
      <c r="K709" s="644"/>
    </row>
    <row r="710" spans="1:11" s="547" customFormat="1" ht="11.4">
      <c r="A710" s="641"/>
      <c r="B710" s="642"/>
      <c r="C710" s="643"/>
      <c r="D710" s="644"/>
      <c r="E710" s="644"/>
      <c r="F710" s="644"/>
      <c r="G710" s="644"/>
      <c r="H710" s="643"/>
      <c r="I710" s="644"/>
      <c r="J710" s="644"/>
      <c r="K710" s="644"/>
    </row>
    <row r="711" spans="1:11" s="547" customFormat="1" ht="11.4">
      <c r="A711" s="641"/>
      <c r="B711" s="642"/>
      <c r="C711" s="643"/>
      <c r="D711" s="644"/>
      <c r="E711" s="644"/>
      <c r="F711" s="644"/>
      <c r="G711" s="644"/>
      <c r="H711" s="643"/>
      <c r="I711" s="644"/>
      <c r="J711" s="644"/>
      <c r="K711" s="644"/>
    </row>
    <row r="712" spans="1:11" s="547" customFormat="1" ht="11.4">
      <c r="A712" s="641"/>
      <c r="B712" s="642"/>
      <c r="C712" s="643"/>
      <c r="D712" s="644"/>
      <c r="E712" s="644"/>
      <c r="F712" s="644"/>
      <c r="G712" s="644"/>
      <c r="H712" s="643"/>
      <c r="I712" s="644"/>
      <c r="J712" s="644"/>
      <c r="K712" s="644"/>
    </row>
    <row r="713" spans="1:11" s="547" customFormat="1" ht="11.4">
      <c r="A713" s="641"/>
      <c r="B713" s="642"/>
      <c r="C713" s="643"/>
      <c r="D713" s="644"/>
      <c r="E713" s="644"/>
      <c r="F713" s="644"/>
      <c r="G713" s="644"/>
      <c r="H713" s="643"/>
      <c r="I713" s="644"/>
      <c r="J713" s="644"/>
      <c r="K713" s="644"/>
    </row>
    <row r="714" spans="1:11" s="547" customFormat="1" ht="11.4">
      <c r="A714" s="641"/>
      <c r="B714" s="642"/>
      <c r="C714" s="643"/>
      <c r="D714" s="644"/>
      <c r="E714" s="644"/>
      <c r="F714" s="644"/>
      <c r="G714" s="644"/>
      <c r="H714" s="643"/>
      <c r="I714" s="644"/>
      <c r="J714" s="644"/>
      <c r="K714" s="644"/>
    </row>
    <row r="715" spans="1:11" s="547" customFormat="1" ht="11.4">
      <c r="A715" s="641"/>
      <c r="B715" s="642"/>
      <c r="C715" s="643"/>
      <c r="D715" s="644"/>
      <c r="E715" s="644"/>
      <c r="F715" s="644"/>
      <c r="G715" s="644"/>
      <c r="H715" s="643"/>
      <c r="I715" s="644"/>
      <c r="J715" s="644"/>
      <c r="K715" s="644"/>
    </row>
    <row r="716" spans="1:11" s="547" customFormat="1" ht="11.4">
      <c r="A716" s="641"/>
      <c r="B716" s="642"/>
      <c r="C716" s="643"/>
      <c r="D716" s="644"/>
      <c r="E716" s="644"/>
      <c r="F716" s="644"/>
      <c r="G716" s="644"/>
      <c r="H716" s="643"/>
      <c r="I716" s="644"/>
      <c r="J716" s="644"/>
      <c r="K716" s="644"/>
    </row>
    <row r="717" spans="1:11" s="547" customFormat="1" ht="11.4">
      <c r="A717" s="641"/>
      <c r="B717" s="642"/>
      <c r="C717" s="643"/>
      <c r="D717" s="644"/>
      <c r="E717" s="644"/>
      <c r="F717" s="644"/>
      <c r="G717" s="644"/>
      <c r="H717" s="643"/>
      <c r="I717" s="644"/>
      <c r="J717" s="644"/>
      <c r="K717" s="644"/>
    </row>
    <row r="718" spans="1:11" s="547" customFormat="1" ht="11.4">
      <c r="A718" s="641"/>
      <c r="B718" s="642"/>
      <c r="C718" s="643"/>
      <c r="D718" s="644"/>
      <c r="E718" s="644"/>
      <c r="F718" s="644"/>
      <c r="G718" s="644"/>
      <c r="H718" s="643"/>
      <c r="I718" s="644"/>
      <c r="J718" s="644"/>
      <c r="K718" s="644"/>
    </row>
    <row r="719" spans="1:11" s="547" customFormat="1" ht="11.4">
      <c r="A719" s="641"/>
      <c r="B719" s="642"/>
      <c r="C719" s="643"/>
      <c r="D719" s="644"/>
      <c r="E719" s="644"/>
      <c r="F719" s="644"/>
      <c r="G719" s="644"/>
      <c r="H719" s="643"/>
      <c r="I719" s="644"/>
      <c r="J719" s="644"/>
      <c r="K719" s="644"/>
    </row>
    <row r="720" spans="1:11" s="547" customFormat="1" ht="11.4">
      <c r="A720" s="641"/>
      <c r="B720" s="642"/>
      <c r="C720" s="643"/>
      <c r="D720" s="644"/>
      <c r="E720" s="644"/>
      <c r="F720" s="644"/>
      <c r="G720" s="644"/>
      <c r="H720" s="643"/>
      <c r="I720" s="644"/>
      <c r="J720" s="644"/>
      <c r="K720" s="644"/>
    </row>
    <row r="721" spans="1:11" s="547" customFormat="1" ht="11.4">
      <c r="A721" s="641"/>
      <c r="B721" s="642"/>
      <c r="C721" s="643"/>
      <c r="D721" s="644"/>
      <c r="E721" s="644"/>
      <c r="F721" s="644"/>
      <c r="G721" s="644"/>
      <c r="H721" s="643"/>
      <c r="I721" s="644"/>
      <c r="J721" s="644"/>
      <c r="K721" s="644"/>
    </row>
    <row r="722" spans="1:11" s="547" customFormat="1" ht="11.4">
      <c r="A722" s="641"/>
      <c r="B722" s="642"/>
      <c r="C722" s="643"/>
      <c r="D722" s="644"/>
      <c r="E722" s="644"/>
      <c r="F722" s="644"/>
      <c r="G722" s="644"/>
      <c r="H722" s="643"/>
      <c r="I722" s="644"/>
      <c r="J722" s="644"/>
      <c r="K722" s="644"/>
    </row>
    <row r="723" spans="1:11" s="547" customFormat="1" ht="11.4">
      <c r="A723" s="641"/>
      <c r="B723" s="642"/>
      <c r="C723" s="643"/>
      <c r="D723" s="644"/>
      <c r="E723" s="644"/>
      <c r="F723" s="644"/>
      <c r="G723" s="644"/>
      <c r="H723" s="643"/>
      <c r="I723" s="644"/>
      <c r="J723" s="644"/>
      <c r="K723" s="644"/>
    </row>
    <row r="724" spans="1:11" s="547" customFormat="1" ht="11.4">
      <c r="A724" s="641"/>
      <c r="B724" s="642"/>
      <c r="C724" s="643"/>
      <c r="D724" s="644"/>
      <c r="E724" s="644"/>
      <c r="F724" s="644"/>
      <c r="G724" s="644"/>
      <c r="H724" s="643"/>
      <c r="I724" s="644"/>
      <c r="J724" s="644"/>
      <c r="K724" s="644"/>
    </row>
    <row r="725" spans="1:11" s="547" customFormat="1" ht="11.4">
      <c r="A725" s="641"/>
      <c r="B725" s="642"/>
      <c r="C725" s="643"/>
      <c r="D725" s="644"/>
      <c r="E725" s="644"/>
      <c r="F725" s="644"/>
      <c r="G725" s="644"/>
      <c r="H725" s="643"/>
      <c r="I725" s="644"/>
      <c r="J725" s="644"/>
      <c r="K725" s="644"/>
    </row>
    <row r="726" spans="1:11" s="547" customFormat="1" ht="11.4">
      <c r="A726" s="641"/>
      <c r="B726" s="642"/>
      <c r="C726" s="643"/>
      <c r="D726" s="644"/>
      <c r="E726" s="644"/>
      <c r="F726" s="644"/>
      <c r="G726" s="644"/>
      <c r="H726" s="643"/>
      <c r="I726" s="644"/>
      <c r="J726" s="644"/>
      <c r="K726" s="644"/>
    </row>
    <row r="727" spans="1:11" s="547" customFormat="1" ht="11.4">
      <c r="A727" s="641"/>
      <c r="B727" s="642"/>
      <c r="C727" s="643"/>
      <c r="D727" s="644"/>
      <c r="E727" s="644"/>
      <c r="F727" s="644"/>
      <c r="G727" s="644"/>
      <c r="H727" s="643"/>
      <c r="I727" s="644"/>
      <c r="J727" s="644"/>
      <c r="K727" s="644"/>
    </row>
    <row r="728" spans="1:11" s="547" customFormat="1" ht="11.4">
      <c r="A728" s="641"/>
      <c r="B728" s="642"/>
      <c r="C728" s="643"/>
      <c r="D728" s="644"/>
      <c r="E728" s="644"/>
      <c r="F728" s="644"/>
      <c r="G728" s="644"/>
      <c r="H728" s="643"/>
      <c r="I728" s="644"/>
      <c r="J728" s="644"/>
      <c r="K728" s="644"/>
    </row>
    <row r="729" spans="1:11" s="547" customFormat="1" ht="11.4">
      <c r="A729" s="641"/>
      <c r="B729" s="642"/>
      <c r="C729" s="643"/>
      <c r="D729" s="644"/>
      <c r="E729" s="644"/>
      <c r="F729" s="644"/>
      <c r="G729" s="644"/>
      <c r="H729" s="643"/>
      <c r="I729" s="644"/>
      <c r="J729" s="644"/>
      <c r="K729" s="644"/>
    </row>
    <row r="730" spans="1:11" s="547" customFormat="1" ht="11.4">
      <c r="A730" s="641"/>
      <c r="B730" s="642"/>
      <c r="C730" s="643"/>
      <c r="D730" s="644"/>
      <c r="E730" s="644"/>
      <c r="F730" s="644"/>
      <c r="G730" s="644"/>
      <c r="H730" s="643"/>
      <c r="I730" s="644"/>
      <c r="J730" s="644"/>
      <c r="K730" s="644"/>
    </row>
    <row r="731" spans="1:11" s="547" customFormat="1" ht="11.4">
      <c r="A731" s="641"/>
      <c r="B731" s="642"/>
      <c r="C731" s="643"/>
      <c r="D731" s="644"/>
      <c r="E731" s="644"/>
      <c r="F731" s="644"/>
      <c r="G731" s="644"/>
      <c r="H731" s="643"/>
      <c r="I731" s="644"/>
      <c r="J731" s="644"/>
      <c r="K731" s="644"/>
    </row>
    <row r="732" spans="1:11" s="547" customFormat="1" ht="11.4">
      <c r="A732" s="641"/>
      <c r="B732" s="642"/>
      <c r="C732" s="643"/>
      <c r="D732" s="644"/>
      <c r="E732" s="644"/>
      <c r="F732" s="644"/>
      <c r="G732" s="644"/>
      <c r="H732" s="643"/>
      <c r="I732" s="644"/>
      <c r="J732" s="644"/>
      <c r="K732" s="644"/>
    </row>
    <row r="733" spans="1:11" s="547" customFormat="1" ht="11.4">
      <c r="A733" s="641"/>
      <c r="B733" s="642"/>
      <c r="C733" s="643"/>
      <c r="D733" s="644"/>
      <c r="E733" s="644"/>
      <c r="F733" s="644"/>
      <c r="G733" s="644"/>
      <c r="H733" s="643"/>
      <c r="I733" s="644"/>
      <c r="J733" s="644"/>
      <c r="K733" s="644"/>
    </row>
    <row r="734" spans="1:11" s="547" customFormat="1" ht="11.4">
      <c r="A734" s="641"/>
      <c r="B734" s="642"/>
      <c r="C734" s="643"/>
      <c r="D734" s="644"/>
      <c r="E734" s="644"/>
      <c r="F734" s="644"/>
      <c r="G734" s="644"/>
      <c r="H734" s="643"/>
      <c r="I734" s="644"/>
      <c r="J734" s="644"/>
      <c r="K734" s="644"/>
    </row>
    <row r="735" spans="1:11" s="547" customFormat="1" ht="11.4">
      <c r="A735" s="641"/>
      <c r="B735" s="642"/>
      <c r="C735" s="643"/>
      <c r="D735" s="644"/>
      <c r="E735" s="644"/>
      <c r="F735" s="644"/>
      <c r="G735" s="644"/>
      <c r="H735" s="643"/>
      <c r="I735" s="644"/>
      <c r="J735" s="644"/>
      <c r="K735" s="644"/>
    </row>
    <row r="736" spans="1:11" s="547" customFormat="1" ht="11.4">
      <c r="A736" s="641"/>
      <c r="B736" s="642"/>
      <c r="C736" s="643"/>
      <c r="D736" s="644"/>
      <c r="E736" s="644"/>
      <c r="F736" s="644"/>
      <c r="G736" s="644"/>
      <c r="H736" s="643"/>
      <c r="I736" s="644"/>
      <c r="J736" s="644"/>
      <c r="K736" s="644"/>
    </row>
    <row r="737" spans="1:11" s="547" customFormat="1" ht="11.4">
      <c r="A737" s="641"/>
      <c r="B737" s="642"/>
      <c r="C737" s="643"/>
      <c r="D737" s="644"/>
      <c r="E737" s="644"/>
      <c r="F737" s="644"/>
      <c r="G737" s="644"/>
      <c r="H737" s="643"/>
      <c r="I737" s="644"/>
      <c r="J737" s="644"/>
      <c r="K737" s="644"/>
    </row>
    <row r="738" spans="1:11" s="547" customFormat="1" ht="11.4">
      <c r="A738" s="641"/>
      <c r="B738" s="642"/>
      <c r="C738" s="643"/>
      <c r="D738" s="644"/>
      <c r="E738" s="644"/>
      <c r="F738" s="644"/>
      <c r="G738" s="644"/>
      <c r="H738" s="643"/>
      <c r="I738" s="644"/>
      <c r="J738" s="644"/>
      <c r="K738" s="644"/>
    </row>
    <row r="739" spans="1:11" s="547" customFormat="1" ht="11.4">
      <c r="A739" s="641"/>
      <c r="B739" s="642"/>
      <c r="C739" s="643"/>
      <c r="D739" s="644"/>
      <c r="E739" s="644"/>
      <c r="F739" s="644"/>
      <c r="G739" s="644"/>
      <c r="H739" s="643"/>
      <c r="I739" s="644"/>
      <c r="J739" s="644"/>
      <c r="K739" s="644"/>
    </row>
    <row r="740" spans="1:11" s="547" customFormat="1" ht="11.4">
      <c r="A740" s="641"/>
      <c r="B740" s="642"/>
      <c r="C740" s="643"/>
      <c r="D740" s="644"/>
      <c r="E740" s="644"/>
      <c r="F740" s="644"/>
      <c r="G740" s="644"/>
      <c r="H740" s="643"/>
      <c r="I740" s="644"/>
      <c r="J740" s="644"/>
      <c r="K740" s="644"/>
    </row>
    <row r="741" spans="1:11" s="547" customFormat="1" ht="11.4">
      <c r="A741" s="641"/>
      <c r="B741" s="642"/>
      <c r="C741" s="643"/>
      <c r="D741" s="644"/>
      <c r="E741" s="644"/>
      <c r="F741" s="644"/>
      <c r="G741" s="644"/>
      <c r="H741" s="643"/>
      <c r="I741" s="644"/>
      <c r="J741" s="644"/>
      <c r="K741" s="644"/>
    </row>
    <row r="742" spans="1:11" s="547" customFormat="1" ht="11.4">
      <c r="A742" s="641"/>
      <c r="B742" s="642"/>
      <c r="C742" s="643"/>
      <c r="D742" s="644"/>
      <c r="E742" s="644"/>
      <c r="F742" s="644"/>
      <c r="G742" s="644"/>
      <c r="H742" s="643"/>
      <c r="I742" s="644"/>
      <c r="J742" s="644"/>
      <c r="K742" s="644"/>
    </row>
    <row r="743" spans="1:11" s="547" customFormat="1" ht="11.4">
      <c r="A743" s="641"/>
      <c r="B743" s="642"/>
      <c r="C743" s="643"/>
      <c r="D743" s="644"/>
      <c r="E743" s="644"/>
      <c r="F743" s="644"/>
      <c r="G743" s="644"/>
      <c r="H743" s="643"/>
      <c r="I743" s="644"/>
      <c r="J743" s="644"/>
      <c r="K743" s="644"/>
    </row>
    <row r="744" spans="1:11" s="547" customFormat="1" ht="11.4">
      <c r="A744" s="641"/>
      <c r="B744" s="642"/>
      <c r="C744" s="643"/>
      <c r="D744" s="644"/>
      <c r="E744" s="644"/>
      <c r="F744" s="644"/>
      <c r="G744" s="644"/>
      <c r="H744" s="643"/>
      <c r="I744" s="644"/>
      <c r="J744" s="644"/>
      <c r="K744" s="644"/>
    </row>
    <row r="745" spans="1:11" s="547" customFormat="1" ht="11.4">
      <c r="A745" s="641"/>
      <c r="B745" s="642"/>
      <c r="C745" s="643"/>
      <c r="D745" s="644"/>
      <c r="E745" s="644"/>
      <c r="F745" s="644"/>
      <c r="G745" s="644"/>
      <c r="H745" s="643"/>
      <c r="I745" s="644"/>
      <c r="J745" s="644"/>
      <c r="K745" s="644"/>
    </row>
    <row r="746" spans="1:11" s="547" customFormat="1" ht="11.4">
      <c r="A746" s="641"/>
      <c r="B746" s="642"/>
      <c r="C746" s="643"/>
      <c r="D746" s="644"/>
      <c r="E746" s="644"/>
      <c r="F746" s="644"/>
      <c r="G746" s="644"/>
      <c r="H746" s="643"/>
      <c r="I746" s="644"/>
      <c r="J746" s="644"/>
      <c r="K746" s="644"/>
    </row>
    <row r="747" spans="1:11" s="547" customFormat="1" ht="11.4">
      <c r="A747" s="641"/>
      <c r="B747" s="642"/>
      <c r="C747" s="643"/>
      <c r="D747" s="644"/>
      <c r="E747" s="644"/>
      <c r="F747" s="644"/>
      <c r="G747" s="644"/>
      <c r="H747" s="643"/>
      <c r="I747" s="644"/>
      <c r="J747" s="644"/>
      <c r="K747" s="644"/>
    </row>
    <row r="748" spans="1:11" s="547" customFormat="1" ht="11.4">
      <c r="A748" s="641"/>
      <c r="B748" s="642"/>
      <c r="C748" s="643"/>
      <c r="D748" s="644"/>
      <c r="E748" s="644"/>
      <c r="F748" s="644"/>
      <c r="G748" s="644"/>
      <c r="H748" s="643"/>
      <c r="I748" s="644"/>
      <c r="J748" s="644"/>
      <c r="K748" s="644"/>
    </row>
    <row r="749" spans="1:11" s="547" customFormat="1" ht="11.4">
      <c r="A749" s="641"/>
      <c r="B749" s="642"/>
      <c r="C749" s="643"/>
      <c r="D749" s="644"/>
      <c r="E749" s="644"/>
      <c r="F749" s="644"/>
      <c r="G749" s="644"/>
      <c r="H749" s="643"/>
      <c r="I749" s="644"/>
      <c r="J749" s="644"/>
      <c r="K749" s="644"/>
    </row>
    <row r="750" spans="1:11" s="547" customFormat="1" ht="11.4">
      <c r="A750" s="641"/>
      <c r="B750" s="642"/>
      <c r="C750" s="643"/>
      <c r="D750" s="644"/>
      <c r="E750" s="644"/>
      <c r="F750" s="644"/>
      <c r="G750" s="644"/>
      <c r="H750" s="643"/>
      <c r="I750" s="644"/>
      <c r="J750" s="644"/>
      <c r="K750" s="644"/>
    </row>
    <row r="751" spans="1:11" s="547" customFormat="1" ht="11.4">
      <c r="A751" s="641"/>
      <c r="B751" s="642"/>
      <c r="C751" s="643"/>
      <c r="D751" s="644"/>
      <c r="E751" s="644"/>
      <c r="F751" s="644"/>
      <c r="G751" s="644"/>
      <c r="H751" s="643"/>
      <c r="I751" s="644"/>
      <c r="J751" s="644"/>
      <c r="K751" s="644"/>
    </row>
    <row r="752" spans="1:11" s="547" customFormat="1" ht="11.4">
      <c r="A752" s="641"/>
      <c r="B752" s="642"/>
      <c r="C752" s="643"/>
      <c r="D752" s="644"/>
      <c r="E752" s="644"/>
      <c r="F752" s="644"/>
      <c r="G752" s="644"/>
      <c r="H752" s="643"/>
      <c r="I752" s="644"/>
      <c r="J752" s="644"/>
      <c r="K752" s="644"/>
    </row>
    <row r="753" spans="1:11" s="547" customFormat="1" ht="11.4">
      <c r="A753" s="641"/>
      <c r="B753" s="642"/>
      <c r="C753" s="643"/>
      <c r="D753" s="644"/>
      <c r="E753" s="644"/>
      <c r="F753" s="644"/>
      <c r="G753" s="644"/>
      <c r="H753" s="643"/>
      <c r="I753" s="644"/>
      <c r="J753" s="644"/>
      <c r="K753" s="644"/>
    </row>
    <row r="754" spans="1:11" s="547" customFormat="1" ht="11.4">
      <c r="A754" s="641"/>
      <c r="B754" s="642"/>
      <c r="C754" s="643"/>
      <c r="D754" s="644"/>
      <c r="E754" s="644"/>
      <c r="F754" s="644"/>
      <c r="G754" s="644"/>
      <c r="H754" s="643"/>
      <c r="I754" s="644"/>
      <c r="J754" s="644"/>
      <c r="K754" s="644"/>
    </row>
    <row r="755" spans="1:11" s="547" customFormat="1" ht="11.4">
      <c r="A755" s="641"/>
      <c r="B755" s="642"/>
      <c r="C755" s="643"/>
      <c r="D755" s="644"/>
      <c r="E755" s="644"/>
      <c r="F755" s="644"/>
      <c r="G755" s="644"/>
      <c r="H755" s="643"/>
      <c r="I755" s="644"/>
      <c r="J755" s="644"/>
      <c r="K755" s="644"/>
    </row>
    <row r="756" spans="1:11" s="547" customFormat="1" ht="11.4">
      <c r="A756" s="641"/>
      <c r="B756" s="642"/>
      <c r="C756" s="643"/>
      <c r="D756" s="644"/>
      <c r="E756" s="644"/>
      <c r="F756" s="644"/>
      <c r="G756" s="644"/>
      <c r="H756" s="643"/>
      <c r="I756" s="644"/>
      <c r="J756" s="644"/>
      <c r="K756" s="644"/>
    </row>
    <row r="757" spans="1:11" s="547" customFormat="1" ht="11.4">
      <c r="A757" s="641"/>
      <c r="B757" s="642"/>
      <c r="C757" s="643"/>
      <c r="D757" s="644"/>
      <c r="E757" s="644"/>
      <c r="F757" s="644"/>
      <c r="G757" s="644"/>
      <c r="H757" s="643"/>
      <c r="I757" s="644"/>
      <c r="J757" s="644"/>
      <c r="K757" s="644"/>
    </row>
    <row r="758" spans="1:11" s="547" customFormat="1" ht="11.4">
      <c r="A758" s="641"/>
      <c r="B758" s="642"/>
      <c r="C758" s="643"/>
      <c r="D758" s="644"/>
      <c r="E758" s="644"/>
      <c r="F758" s="644"/>
      <c r="G758" s="644"/>
      <c r="H758" s="643"/>
      <c r="I758" s="644"/>
      <c r="J758" s="644"/>
      <c r="K758" s="644"/>
    </row>
    <row r="759" spans="1:11" s="547" customFormat="1" ht="11.4">
      <c r="A759" s="641"/>
      <c r="B759" s="642"/>
      <c r="C759" s="643"/>
      <c r="D759" s="644"/>
      <c r="E759" s="644"/>
      <c r="F759" s="644"/>
      <c r="G759" s="644"/>
      <c r="H759" s="643"/>
      <c r="I759" s="644"/>
      <c r="J759" s="644"/>
      <c r="K759" s="644"/>
    </row>
    <row r="760" spans="1:11" s="547" customFormat="1" ht="11.4">
      <c r="A760" s="641"/>
      <c r="B760" s="642"/>
      <c r="C760" s="643"/>
      <c r="D760" s="644"/>
      <c r="E760" s="644"/>
      <c r="F760" s="644"/>
      <c r="G760" s="644"/>
      <c r="H760" s="643"/>
      <c r="I760" s="644"/>
      <c r="J760" s="644"/>
      <c r="K760" s="644"/>
    </row>
    <row r="761" spans="1:11" s="547" customFormat="1" ht="11.4">
      <c r="A761" s="641"/>
      <c r="B761" s="642"/>
      <c r="C761" s="643"/>
      <c r="D761" s="644"/>
      <c r="E761" s="644"/>
      <c r="F761" s="644"/>
      <c r="G761" s="644"/>
      <c r="H761" s="643"/>
      <c r="I761" s="644"/>
      <c r="J761" s="644"/>
      <c r="K761" s="644"/>
    </row>
    <row r="762" spans="1:11" s="547" customFormat="1" ht="11.4">
      <c r="A762" s="641"/>
      <c r="B762" s="642"/>
      <c r="C762" s="643"/>
      <c r="D762" s="644"/>
      <c r="E762" s="644"/>
      <c r="F762" s="644"/>
      <c r="G762" s="644"/>
      <c r="H762" s="643"/>
      <c r="I762" s="644"/>
      <c r="J762" s="644"/>
      <c r="K762" s="644"/>
    </row>
    <row r="763" spans="1:11" s="547" customFormat="1" ht="11.4">
      <c r="A763" s="641"/>
      <c r="B763" s="642"/>
      <c r="C763" s="643"/>
      <c r="D763" s="644"/>
      <c r="E763" s="644"/>
      <c r="F763" s="644"/>
      <c r="G763" s="644"/>
      <c r="H763" s="643"/>
      <c r="I763" s="644"/>
      <c r="J763" s="644"/>
      <c r="K763" s="644"/>
    </row>
    <row r="764" spans="1:11" s="547" customFormat="1" ht="11.4">
      <c r="A764" s="641"/>
      <c r="B764" s="642"/>
      <c r="C764" s="643"/>
      <c r="D764" s="644"/>
      <c r="E764" s="644"/>
      <c r="F764" s="644"/>
      <c r="G764" s="644"/>
      <c r="H764" s="643"/>
      <c r="I764" s="644"/>
      <c r="J764" s="644"/>
      <c r="K764" s="644"/>
    </row>
    <row r="765" spans="1:11" s="547" customFormat="1" ht="11.4">
      <c r="A765" s="641"/>
      <c r="B765" s="642"/>
      <c r="C765" s="643"/>
      <c r="D765" s="644"/>
      <c r="E765" s="644"/>
      <c r="F765" s="644"/>
      <c r="G765" s="644"/>
      <c r="H765" s="643"/>
      <c r="I765" s="644"/>
      <c r="J765" s="644"/>
      <c r="K765" s="644"/>
    </row>
    <row r="766" spans="1:11" s="547" customFormat="1" ht="11.4">
      <c r="A766" s="641"/>
      <c r="B766" s="642"/>
      <c r="C766" s="643"/>
      <c r="D766" s="644"/>
      <c r="E766" s="644"/>
      <c r="F766" s="644"/>
      <c r="G766" s="644"/>
      <c r="H766" s="643"/>
      <c r="I766" s="644"/>
      <c r="J766" s="644"/>
      <c r="K766" s="644"/>
    </row>
    <row r="767" spans="1:11" s="547" customFormat="1" ht="11.4">
      <c r="A767" s="641"/>
      <c r="B767" s="642"/>
      <c r="C767" s="643"/>
      <c r="D767" s="644"/>
      <c r="E767" s="644"/>
      <c r="F767" s="644"/>
      <c r="G767" s="644"/>
      <c r="H767" s="643"/>
      <c r="I767" s="644"/>
      <c r="J767" s="644"/>
      <c r="K767" s="644"/>
    </row>
    <row r="768" spans="1:11" s="547" customFormat="1" ht="11.4">
      <c r="A768" s="641"/>
      <c r="B768" s="642"/>
      <c r="C768" s="643"/>
      <c r="D768" s="644"/>
      <c r="E768" s="644"/>
      <c r="F768" s="644"/>
      <c r="G768" s="644"/>
      <c r="H768" s="643"/>
      <c r="I768" s="644"/>
      <c r="J768" s="644"/>
      <c r="K768" s="644"/>
    </row>
    <row r="769" spans="1:11" s="547" customFormat="1" ht="11.4">
      <c r="A769" s="641"/>
      <c r="B769" s="642"/>
      <c r="C769" s="643"/>
      <c r="D769" s="644"/>
      <c r="E769" s="644"/>
      <c r="F769" s="644"/>
      <c r="G769" s="644"/>
      <c r="H769" s="643"/>
      <c r="I769" s="644"/>
      <c r="J769" s="644"/>
      <c r="K769" s="644"/>
    </row>
    <row r="770" spans="1:11" s="547" customFormat="1" ht="11.4">
      <c r="A770" s="641"/>
      <c r="B770" s="642"/>
      <c r="C770" s="643"/>
      <c r="D770" s="644"/>
      <c r="E770" s="644"/>
      <c r="F770" s="644"/>
      <c r="G770" s="644"/>
      <c r="H770" s="643"/>
      <c r="I770" s="644"/>
      <c r="J770" s="644"/>
      <c r="K770" s="644"/>
    </row>
    <row r="771" spans="1:11" s="547" customFormat="1" ht="11.4">
      <c r="A771" s="641"/>
      <c r="B771" s="642"/>
      <c r="C771" s="643"/>
      <c r="D771" s="644"/>
      <c r="E771" s="644"/>
      <c r="F771" s="644"/>
      <c r="G771" s="644"/>
      <c r="H771" s="643"/>
      <c r="I771" s="644"/>
      <c r="J771" s="644"/>
      <c r="K771" s="644"/>
    </row>
    <row r="772" spans="1:11" s="547" customFormat="1" ht="11.4">
      <c r="A772" s="641"/>
      <c r="B772" s="642"/>
      <c r="C772" s="643"/>
      <c r="D772" s="644"/>
      <c r="E772" s="644"/>
      <c r="F772" s="644"/>
      <c r="G772" s="644"/>
      <c r="H772" s="643"/>
      <c r="I772" s="644"/>
      <c r="J772" s="644"/>
      <c r="K772" s="644"/>
    </row>
    <row r="773" spans="1:11" s="547" customFormat="1" ht="11.4">
      <c r="A773" s="641"/>
      <c r="B773" s="642"/>
      <c r="C773" s="643"/>
      <c r="D773" s="644"/>
      <c r="E773" s="644"/>
      <c r="F773" s="644"/>
      <c r="G773" s="644"/>
      <c r="H773" s="643"/>
      <c r="I773" s="644"/>
      <c r="J773" s="644"/>
      <c r="K773" s="644"/>
    </row>
    <row r="774" spans="1:11" s="547" customFormat="1" ht="11.4">
      <c r="A774" s="641"/>
      <c r="B774" s="642"/>
      <c r="C774" s="643"/>
      <c r="D774" s="644"/>
      <c r="E774" s="644"/>
      <c r="F774" s="644"/>
      <c r="G774" s="644"/>
      <c r="H774" s="643"/>
      <c r="I774" s="644"/>
      <c r="J774" s="644"/>
      <c r="K774" s="644"/>
    </row>
    <row r="775" spans="1:11" s="547" customFormat="1" ht="11.4">
      <c r="A775" s="641"/>
      <c r="B775" s="642"/>
      <c r="C775" s="643"/>
      <c r="D775" s="644"/>
      <c r="E775" s="644"/>
      <c r="F775" s="644"/>
      <c r="G775" s="644"/>
      <c r="H775" s="643"/>
      <c r="I775" s="644"/>
      <c r="J775" s="644"/>
      <c r="K775" s="644"/>
    </row>
    <row r="776" spans="1:11" s="547" customFormat="1" ht="11.4">
      <c r="A776" s="641"/>
      <c r="B776" s="642"/>
      <c r="C776" s="643"/>
      <c r="D776" s="644"/>
      <c r="E776" s="644"/>
      <c r="F776" s="644"/>
      <c r="G776" s="644"/>
      <c r="H776" s="643"/>
      <c r="I776" s="644"/>
      <c r="J776" s="644"/>
      <c r="K776" s="644"/>
    </row>
    <row r="777" spans="1:11" s="547" customFormat="1" ht="11.4">
      <c r="A777" s="641"/>
      <c r="B777" s="642"/>
      <c r="C777" s="643"/>
      <c r="D777" s="644"/>
      <c r="E777" s="644"/>
      <c r="F777" s="644"/>
      <c r="G777" s="644"/>
      <c r="H777" s="643"/>
      <c r="I777" s="644"/>
      <c r="J777" s="644"/>
      <c r="K777" s="644"/>
    </row>
    <row r="778" spans="1:11" s="547" customFormat="1" ht="11.4">
      <c r="A778" s="641"/>
      <c r="B778" s="642"/>
      <c r="C778" s="643"/>
      <c r="D778" s="644"/>
      <c r="E778" s="644"/>
      <c r="F778" s="644"/>
      <c r="G778" s="644"/>
      <c r="H778" s="643"/>
      <c r="I778" s="644"/>
      <c r="J778" s="644"/>
      <c r="K778" s="644"/>
    </row>
    <row r="779" spans="1:11" s="547" customFormat="1" ht="11.4">
      <c r="A779" s="641"/>
      <c r="B779" s="642"/>
      <c r="C779" s="643"/>
      <c r="D779" s="644"/>
      <c r="E779" s="644"/>
      <c r="F779" s="644"/>
      <c r="G779" s="644"/>
      <c r="H779" s="643"/>
      <c r="I779" s="644"/>
      <c r="J779" s="644"/>
      <c r="K779" s="644"/>
    </row>
    <row r="780" spans="1:11" s="547" customFormat="1" ht="11.4">
      <c r="A780" s="641"/>
      <c r="B780" s="642"/>
      <c r="C780" s="643"/>
      <c r="D780" s="644"/>
      <c r="E780" s="644"/>
      <c r="F780" s="644"/>
      <c r="G780" s="644"/>
      <c r="H780" s="643"/>
      <c r="I780" s="644"/>
      <c r="J780" s="644"/>
      <c r="K780" s="644"/>
    </row>
    <row r="781" spans="1:11" s="547" customFormat="1" ht="11.4">
      <c r="A781" s="641"/>
      <c r="B781" s="642"/>
      <c r="C781" s="643"/>
      <c r="D781" s="644"/>
      <c r="E781" s="644"/>
      <c r="F781" s="644"/>
      <c r="G781" s="644"/>
      <c r="H781" s="643"/>
      <c r="I781" s="644"/>
      <c r="J781" s="644"/>
      <c r="K781" s="644"/>
    </row>
    <row r="782" spans="1:11" s="547" customFormat="1" ht="11.4">
      <c r="A782" s="641"/>
      <c r="B782" s="642"/>
      <c r="C782" s="643"/>
      <c r="D782" s="644"/>
      <c r="E782" s="644"/>
      <c r="F782" s="644"/>
      <c r="G782" s="644"/>
      <c r="H782" s="643"/>
      <c r="I782" s="644"/>
      <c r="J782" s="644"/>
      <c r="K782" s="644"/>
    </row>
    <row r="783" spans="1:11" s="547" customFormat="1" ht="11.4">
      <c r="A783" s="641"/>
      <c r="B783" s="642"/>
      <c r="C783" s="643"/>
      <c r="D783" s="644"/>
      <c r="E783" s="644"/>
      <c r="F783" s="644"/>
      <c r="G783" s="644"/>
      <c r="H783" s="643"/>
      <c r="I783" s="644"/>
      <c r="J783" s="644"/>
      <c r="K783" s="644"/>
    </row>
    <row r="784" spans="1:11" s="547" customFormat="1" ht="11.4">
      <c r="A784" s="641"/>
      <c r="B784" s="642"/>
      <c r="C784" s="643"/>
      <c r="D784" s="644"/>
      <c r="E784" s="644"/>
      <c r="F784" s="644"/>
      <c r="G784" s="644"/>
      <c r="H784" s="643"/>
      <c r="I784" s="644"/>
      <c r="J784" s="644"/>
      <c r="K784" s="644"/>
    </row>
    <row r="785" spans="1:11" s="547" customFormat="1" ht="11.4">
      <c r="A785" s="641"/>
      <c r="B785" s="642"/>
      <c r="C785" s="643"/>
      <c r="D785" s="644"/>
      <c r="E785" s="644"/>
      <c r="F785" s="644"/>
      <c r="G785" s="644"/>
      <c r="H785" s="643"/>
      <c r="I785" s="644"/>
      <c r="J785" s="644"/>
      <c r="K785" s="644"/>
    </row>
    <row r="786" spans="1:11" s="547" customFormat="1" ht="11.4">
      <c r="A786" s="641"/>
      <c r="B786" s="642"/>
      <c r="C786" s="643"/>
      <c r="D786" s="644"/>
      <c r="E786" s="644"/>
      <c r="F786" s="644"/>
      <c r="G786" s="644"/>
      <c r="H786" s="643"/>
      <c r="I786" s="644"/>
      <c r="J786" s="644"/>
      <c r="K786" s="644"/>
    </row>
    <row r="787" spans="1:11" s="547" customFormat="1" ht="11.4">
      <c r="A787" s="641"/>
      <c r="B787" s="642"/>
      <c r="C787" s="643"/>
      <c r="D787" s="644"/>
      <c r="E787" s="644"/>
      <c r="F787" s="644"/>
      <c r="G787" s="644"/>
      <c r="H787" s="643"/>
      <c r="I787" s="644"/>
      <c r="J787" s="644"/>
      <c r="K787" s="644"/>
    </row>
    <row r="788" spans="1:11" s="547" customFormat="1" ht="11.4">
      <c r="A788" s="641"/>
      <c r="B788" s="642"/>
      <c r="C788" s="643"/>
      <c r="D788" s="644"/>
      <c r="E788" s="644"/>
      <c r="F788" s="644"/>
      <c r="G788" s="644"/>
      <c r="H788" s="643"/>
      <c r="I788" s="644"/>
      <c r="J788" s="644"/>
      <c r="K788" s="644"/>
    </row>
    <row r="789" spans="1:11" s="547" customFormat="1" ht="11.4">
      <c r="A789" s="641"/>
      <c r="B789" s="642"/>
      <c r="C789" s="643"/>
      <c r="D789" s="644"/>
      <c r="E789" s="644"/>
      <c r="F789" s="644"/>
      <c r="G789" s="644"/>
      <c r="H789" s="643"/>
      <c r="I789" s="644"/>
      <c r="J789" s="644"/>
      <c r="K789" s="644"/>
    </row>
    <row r="790" spans="1:11" s="547" customFormat="1" ht="11.4">
      <c r="A790" s="641"/>
      <c r="B790" s="642"/>
      <c r="C790" s="643"/>
      <c r="D790" s="644"/>
      <c r="E790" s="644"/>
      <c r="F790" s="644"/>
      <c r="G790" s="644"/>
      <c r="H790" s="643"/>
      <c r="I790" s="644"/>
      <c r="J790" s="644"/>
      <c r="K790" s="644"/>
    </row>
    <row r="791" spans="1:11" s="547" customFormat="1" ht="11.4">
      <c r="A791" s="641"/>
      <c r="B791" s="642"/>
      <c r="C791" s="643"/>
      <c r="D791" s="644"/>
      <c r="E791" s="644"/>
      <c r="F791" s="644"/>
      <c r="G791" s="644"/>
      <c r="H791" s="643"/>
      <c r="I791" s="644"/>
      <c r="J791" s="644"/>
      <c r="K791" s="644"/>
    </row>
    <row r="792" spans="1:11" s="547" customFormat="1" ht="11.4">
      <c r="A792" s="641"/>
      <c r="B792" s="642"/>
      <c r="C792" s="643"/>
      <c r="D792" s="644"/>
      <c r="E792" s="644"/>
      <c r="F792" s="644"/>
      <c r="G792" s="644"/>
      <c r="H792" s="643"/>
      <c r="I792" s="644"/>
      <c r="J792" s="644"/>
      <c r="K792" s="644"/>
    </row>
    <row r="793" spans="1:11" s="547" customFormat="1" ht="11.4">
      <c r="A793" s="641"/>
      <c r="B793" s="642"/>
      <c r="C793" s="643"/>
      <c r="D793" s="644"/>
      <c r="E793" s="644"/>
      <c r="F793" s="644"/>
      <c r="G793" s="644"/>
      <c r="H793" s="643"/>
      <c r="I793" s="644"/>
      <c r="J793" s="644"/>
      <c r="K793" s="644"/>
    </row>
    <row r="794" spans="1:11" s="547" customFormat="1" ht="11.4">
      <c r="A794" s="641"/>
      <c r="B794" s="642"/>
      <c r="C794" s="643"/>
      <c r="D794" s="644"/>
      <c r="E794" s="644"/>
      <c r="F794" s="644"/>
      <c r="G794" s="644"/>
      <c r="H794" s="643"/>
      <c r="I794" s="644"/>
      <c r="J794" s="644"/>
      <c r="K794" s="644"/>
    </row>
    <row r="795" spans="1:11" s="547" customFormat="1" ht="11.4">
      <c r="A795" s="641"/>
      <c r="B795" s="642"/>
      <c r="C795" s="643"/>
      <c r="D795" s="644"/>
      <c r="E795" s="644"/>
      <c r="F795" s="644"/>
      <c r="G795" s="644"/>
      <c r="H795" s="643"/>
      <c r="I795" s="644"/>
      <c r="J795" s="644"/>
      <c r="K795" s="644"/>
    </row>
    <row r="796" spans="1:11" s="547" customFormat="1" ht="11.4">
      <c r="A796" s="641"/>
      <c r="B796" s="642"/>
      <c r="C796" s="643"/>
      <c r="D796" s="644"/>
      <c r="E796" s="644"/>
      <c r="F796" s="644"/>
      <c r="G796" s="644"/>
      <c r="H796" s="643"/>
      <c r="I796" s="644"/>
      <c r="J796" s="644"/>
      <c r="K796" s="644"/>
    </row>
    <row r="797" spans="1:11" s="547" customFormat="1" ht="11.4">
      <c r="A797" s="641"/>
      <c r="B797" s="642"/>
      <c r="C797" s="643"/>
      <c r="D797" s="644"/>
      <c r="E797" s="644"/>
      <c r="F797" s="644"/>
      <c r="G797" s="644"/>
      <c r="H797" s="643"/>
      <c r="I797" s="644"/>
      <c r="J797" s="644"/>
      <c r="K797" s="644"/>
    </row>
    <row r="798" spans="1:11" s="547" customFormat="1" ht="11.4">
      <c r="A798" s="641"/>
      <c r="B798" s="642"/>
      <c r="C798" s="643"/>
      <c r="D798" s="644"/>
      <c r="E798" s="644"/>
      <c r="F798" s="644"/>
      <c r="G798" s="644"/>
      <c r="H798" s="643"/>
      <c r="I798" s="644"/>
      <c r="J798" s="644"/>
      <c r="K798" s="644"/>
    </row>
    <row r="799" spans="1:11" s="547" customFormat="1" ht="11.4">
      <c r="A799" s="641"/>
      <c r="B799" s="642"/>
      <c r="C799" s="643"/>
      <c r="D799" s="644"/>
      <c r="E799" s="644"/>
      <c r="F799" s="644"/>
      <c r="G799" s="644"/>
      <c r="H799" s="643"/>
      <c r="I799" s="644"/>
      <c r="J799" s="644"/>
      <c r="K799" s="644"/>
    </row>
    <row r="800" spans="1:11" s="547" customFormat="1" ht="11.4">
      <c r="A800" s="641"/>
      <c r="B800" s="642"/>
      <c r="C800" s="643"/>
      <c r="D800" s="644"/>
      <c r="E800" s="644"/>
      <c r="F800" s="644"/>
      <c r="G800" s="644"/>
      <c r="H800" s="643"/>
      <c r="I800" s="644"/>
      <c r="J800" s="644"/>
      <c r="K800" s="644"/>
    </row>
    <row r="801" spans="1:11" s="547" customFormat="1" ht="11.4">
      <c r="A801" s="641"/>
      <c r="B801" s="642"/>
      <c r="C801" s="643"/>
      <c r="D801" s="644"/>
      <c r="E801" s="644"/>
      <c r="F801" s="644"/>
      <c r="G801" s="644"/>
      <c r="H801" s="643"/>
      <c r="I801" s="644"/>
      <c r="J801" s="644"/>
      <c r="K801" s="644"/>
    </row>
    <row r="802" spans="1:11" s="547" customFormat="1" ht="11.4">
      <c r="A802" s="641"/>
      <c r="B802" s="642"/>
      <c r="C802" s="643"/>
      <c r="D802" s="644"/>
      <c r="E802" s="644"/>
      <c r="F802" s="644"/>
      <c r="G802" s="644"/>
      <c r="H802" s="643"/>
      <c r="I802" s="644"/>
      <c r="J802" s="644"/>
      <c r="K802" s="644"/>
    </row>
    <row r="803" spans="1:11" s="547" customFormat="1" ht="11.4">
      <c r="A803" s="641"/>
      <c r="B803" s="642"/>
      <c r="C803" s="643"/>
      <c r="D803" s="644"/>
      <c r="E803" s="644"/>
      <c r="F803" s="644"/>
      <c r="G803" s="644"/>
      <c r="H803" s="643"/>
      <c r="I803" s="644"/>
      <c r="J803" s="644"/>
      <c r="K803" s="644"/>
    </row>
    <row r="804" spans="1:11" s="547" customFormat="1" ht="11.4">
      <c r="A804" s="641"/>
      <c r="B804" s="642"/>
      <c r="C804" s="643"/>
      <c r="D804" s="644"/>
      <c r="E804" s="644"/>
      <c r="F804" s="644"/>
      <c r="G804" s="644"/>
      <c r="H804" s="643"/>
      <c r="I804" s="644"/>
      <c r="J804" s="644"/>
      <c r="K804" s="644"/>
    </row>
    <row r="805" spans="1:11" s="547" customFormat="1" ht="11.4">
      <c r="A805" s="641"/>
      <c r="B805" s="642"/>
      <c r="C805" s="643"/>
      <c r="D805" s="644"/>
      <c r="E805" s="644"/>
      <c r="F805" s="644"/>
      <c r="G805" s="644"/>
      <c r="H805" s="643"/>
      <c r="I805" s="644"/>
      <c r="J805" s="644"/>
      <c r="K805" s="644"/>
    </row>
    <row r="806" spans="1:11" s="547" customFormat="1" ht="11.4">
      <c r="A806" s="641"/>
      <c r="B806" s="642"/>
      <c r="C806" s="643"/>
      <c r="D806" s="644"/>
      <c r="E806" s="644"/>
      <c r="F806" s="644"/>
      <c r="G806" s="644"/>
      <c r="H806" s="643"/>
      <c r="I806" s="644"/>
      <c r="J806" s="644"/>
      <c r="K806" s="644"/>
    </row>
    <row r="807" spans="1:11" s="547" customFormat="1" ht="11.4">
      <c r="A807" s="641"/>
      <c r="B807" s="642"/>
      <c r="C807" s="643"/>
      <c r="D807" s="644"/>
      <c r="E807" s="644"/>
      <c r="F807" s="644"/>
      <c r="G807" s="644"/>
      <c r="H807" s="643"/>
      <c r="I807" s="644"/>
      <c r="J807" s="644"/>
      <c r="K807" s="644"/>
    </row>
    <row r="808" spans="1:11" s="547" customFormat="1" ht="11.4">
      <c r="A808" s="641"/>
      <c r="B808" s="642"/>
      <c r="C808" s="643"/>
      <c r="D808" s="644"/>
      <c r="E808" s="644"/>
      <c r="F808" s="644"/>
      <c r="G808" s="644"/>
      <c r="H808" s="643"/>
      <c r="I808" s="644"/>
      <c r="J808" s="644"/>
      <c r="K808" s="644"/>
    </row>
    <row r="809" spans="1:11" s="547" customFormat="1" ht="11.4">
      <c r="A809" s="641"/>
      <c r="B809" s="642"/>
      <c r="C809" s="643"/>
      <c r="D809" s="644"/>
      <c r="E809" s="644"/>
      <c r="F809" s="644"/>
      <c r="G809" s="644"/>
      <c r="H809" s="643"/>
      <c r="I809" s="644"/>
      <c r="J809" s="644"/>
      <c r="K809" s="644"/>
    </row>
    <row r="810" spans="1:11" s="547" customFormat="1" ht="11.4">
      <c r="A810" s="641"/>
      <c r="B810" s="642"/>
      <c r="C810" s="643"/>
      <c r="D810" s="644"/>
      <c r="E810" s="644"/>
      <c r="F810" s="644"/>
      <c r="G810" s="644"/>
      <c r="H810" s="643"/>
      <c r="I810" s="644"/>
      <c r="J810" s="644"/>
      <c r="K810" s="644"/>
    </row>
    <row r="811" spans="1:11" s="547" customFormat="1" ht="11.4">
      <c r="A811" s="641"/>
      <c r="B811" s="642"/>
      <c r="C811" s="643"/>
      <c r="D811" s="644"/>
      <c r="E811" s="644"/>
      <c r="F811" s="644"/>
      <c r="G811" s="644"/>
      <c r="H811" s="643"/>
      <c r="I811" s="644"/>
      <c r="J811" s="644"/>
      <c r="K811" s="644"/>
    </row>
    <row r="812" spans="1:11" s="547" customFormat="1" ht="11.4">
      <c r="A812" s="641"/>
      <c r="B812" s="642"/>
      <c r="C812" s="643"/>
      <c r="D812" s="644"/>
      <c r="E812" s="644"/>
      <c r="F812" s="644"/>
      <c r="G812" s="644"/>
      <c r="H812" s="643"/>
      <c r="I812" s="644"/>
      <c r="J812" s="644"/>
      <c r="K812" s="644"/>
    </row>
    <row r="813" spans="1:11" s="547" customFormat="1" ht="11.4">
      <c r="A813" s="641"/>
      <c r="B813" s="642"/>
      <c r="C813" s="643"/>
      <c r="D813" s="644"/>
      <c r="E813" s="644"/>
      <c r="F813" s="644"/>
      <c r="G813" s="644"/>
      <c r="H813" s="643"/>
      <c r="I813" s="644"/>
      <c r="J813" s="644"/>
      <c r="K813" s="644"/>
    </row>
    <row r="814" spans="1:11" s="547" customFormat="1" ht="11.4">
      <c r="A814" s="641"/>
      <c r="B814" s="642"/>
      <c r="C814" s="643"/>
      <c r="D814" s="644"/>
      <c r="E814" s="644"/>
      <c r="F814" s="644"/>
      <c r="G814" s="644"/>
      <c r="H814" s="643"/>
      <c r="I814" s="644"/>
      <c r="J814" s="644"/>
      <c r="K814" s="644"/>
    </row>
    <row r="815" spans="1:11" s="547" customFormat="1" ht="11.4">
      <c r="A815" s="641"/>
      <c r="B815" s="642"/>
      <c r="C815" s="643"/>
      <c r="D815" s="644"/>
      <c r="E815" s="644"/>
      <c r="F815" s="644"/>
      <c r="G815" s="644"/>
      <c r="H815" s="643"/>
      <c r="I815" s="644"/>
      <c r="J815" s="644"/>
      <c r="K815" s="644"/>
    </row>
    <row r="816" spans="1:11" s="547" customFormat="1" ht="11.4">
      <c r="A816" s="641"/>
      <c r="B816" s="642"/>
      <c r="C816" s="643"/>
      <c r="D816" s="644"/>
      <c r="E816" s="644"/>
      <c r="F816" s="644"/>
      <c r="G816" s="644"/>
      <c r="H816" s="643"/>
      <c r="I816" s="644"/>
      <c r="J816" s="644"/>
      <c r="K816" s="644"/>
    </row>
    <row r="817" spans="1:11" s="547" customFormat="1" ht="11.4">
      <c r="A817" s="641"/>
      <c r="B817" s="642"/>
      <c r="C817" s="643"/>
      <c r="D817" s="644"/>
      <c r="E817" s="644"/>
      <c r="F817" s="644"/>
      <c r="G817" s="644"/>
      <c r="H817" s="643"/>
      <c r="I817" s="644"/>
      <c r="J817" s="644"/>
      <c r="K817" s="644"/>
    </row>
    <row r="818" spans="1:11" s="547" customFormat="1" ht="11.4">
      <c r="A818" s="641"/>
      <c r="B818" s="642"/>
      <c r="C818" s="643"/>
      <c r="D818" s="644"/>
      <c r="E818" s="644"/>
      <c r="F818" s="644"/>
      <c r="G818" s="644"/>
      <c r="H818" s="643"/>
      <c r="I818" s="644"/>
      <c r="J818" s="644"/>
      <c r="K818" s="644"/>
    </row>
    <row r="819" spans="1:11" s="547" customFormat="1" ht="11.4">
      <c r="A819" s="641"/>
      <c r="B819" s="642"/>
      <c r="C819" s="643"/>
      <c r="D819" s="644"/>
      <c r="E819" s="644"/>
      <c r="F819" s="644"/>
      <c r="G819" s="644"/>
      <c r="H819" s="643"/>
      <c r="I819" s="644"/>
      <c r="J819" s="644"/>
      <c r="K819" s="644"/>
    </row>
    <row r="820" spans="1:11" s="547" customFormat="1" ht="11.4">
      <c r="A820" s="641"/>
      <c r="B820" s="642"/>
      <c r="C820" s="643"/>
      <c r="D820" s="644"/>
      <c r="E820" s="644"/>
      <c r="F820" s="644"/>
      <c r="G820" s="644"/>
      <c r="H820" s="643"/>
      <c r="I820" s="644"/>
      <c r="J820" s="644"/>
      <c r="K820" s="644"/>
    </row>
    <row r="821" spans="1:11" s="547" customFormat="1" ht="11.4">
      <c r="A821" s="641"/>
      <c r="B821" s="642"/>
      <c r="C821" s="643"/>
      <c r="D821" s="644"/>
      <c r="E821" s="644"/>
      <c r="F821" s="644"/>
      <c r="G821" s="644"/>
      <c r="H821" s="643"/>
      <c r="I821" s="644"/>
      <c r="J821" s="644"/>
      <c r="K821" s="644"/>
    </row>
    <row r="822" spans="1:11" s="547" customFormat="1" ht="11.4">
      <c r="A822" s="641"/>
      <c r="B822" s="642"/>
      <c r="C822" s="643"/>
      <c r="D822" s="644"/>
      <c r="E822" s="644"/>
      <c r="F822" s="644"/>
      <c r="G822" s="644"/>
      <c r="H822" s="643"/>
      <c r="I822" s="644"/>
      <c r="J822" s="644"/>
      <c r="K822" s="644"/>
    </row>
    <row r="823" spans="1:11" s="547" customFormat="1" ht="11.4">
      <c r="A823" s="641"/>
      <c r="B823" s="642"/>
      <c r="C823" s="643"/>
      <c r="D823" s="644"/>
      <c r="E823" s="644"/>
      <c r="F823" s="644"/>
      <c r="G823" s="644"/>
      <c r="H823" s="643"/>
      <c r="I823" s="644"/>
      <c r="J823" s="644"/>
      <c r="K823" s="644"/>
    </row>
    <row r="824" spans="1:11" s="547" customFormat="1" ht="11.4">
      <c r="A824" s="641"/>
      <c r="B824" s="642"/>
      <c r="C824" s="643"/>
      <c r="D824" s="644"/>
      <c r="E824" s="644"/>
      <c r="F824" s="644"/>
      <c r="G824" s="644"/>
      <c r="H824" s="643"/>
      <c r="I824" s="644"/>
      <c r="J824" s="644"/>
      <c r="K824" s="644"/>
    </row>
    <row r="825" spans="1:11" s="547" customFormat="1" ht="11.4">
      <c r="A825" s="641"/>
      <c r="B825" s="642"/>
      <c r="C825" s="643"/>
      <c r="D825" s="644"/>
      <c r="E825" s="644"/>
      <c r="F825" s="644"/>
      <c r="G825" s="644"/>
      <c r="H825" s="643"/>
      <c r="I825" s="644"/>
      <c r="J825" s="644"/>
      <c r="K825" s="644"/>
    </row>
    <row r="826" spans="1:11" s="547" customFormat="1" ht="11.4">
      <c r="A826" s="641"/>
      <c r="B826" s="642"/>
      <c r="C826" s="643"/>
      <c r="D826" s="644"/>
      <c r="E826" s="644"/>
      <c r="F826" s="644"/>
      <c r="G826" s="644"/>
      <c r="H826" s="643"/>
      <c r="I826" s="644"/>
      <c r="J826" s="644"/>
      <c r="K826" s="644"/>
    </row>
    <row r="827" spans="1:11" s="547" customFormat="1" ht="11.4">
      <c r="A827" s="641"/>
      <c r="B827" s="642"/>
      <c r="C827" s="643"/>
      <c r="D827" s="644"/>
      <c r="E827" s="644"/>
      <c r="F827" s="644"/>
      <c r="G827" s="644"/>
      <c r="H827" s="643"/>
      <c r="I827" s="644"/>
      <c r="J827" s="644"/>
      <c r="K827" s="644"/>
    </row>
    <row r="828" spans="1:11" s="547" customFormat="1" ht="11.4">
      <c r="A828" s="641"/>
      <c r="B828" s="642"/>
      <c r="C828" s="643"/>
      <c r="D828" s="644"/>
      <c r="E828" s="644"/>
      <c r="F828" s="644"/>
      <c r="G828" s="644"/>
      <c r="H828" s="643"/>
      <c r="I828" s="644"/>
      <c r="J828" s="644"/>
      <c r="K828" s="644"/>
    </row>
    <row r="829" spans="1:11" s="547" customFormat="1" ht="11.4">
      <c r="A829" s="641"/>
      <c r="B829" s="642"/>
      <c r="C829" s="643"/>
      <c r="D829" s="644"/>
      <c r="E829" s="644"/>
      <c r="F829" s="644"/>
      <c r="G829" s="644"/>
      <c r="H829" s="643"/>
      <c r="I829" s="644"/>
      <c r="J829" s="644"/>
      <c r="K829" s="644"/>
    </row>
    <row r="830" spans="1:11" s="547" customFormat="1" ht="11.4">
      <c r="A830" s="641"/>
      <c r="B830" s="642"/>
      <c r="C830" s="643"/>
      <c r="D830" s="644"/>
      <c r="E830" s="644"/>
      <c r="F830" s="644"/>
      <c r="G830" s="644"/>
      <c r="H830" s="643"/>
      <c r="I830" s="644"/>
      <c r="J830" s="644"/>
      <c r="K830" s="644"/>
    </row>
    <row r="831" spans="1:11" s="547" customFormat="1" ht="11.4">
      <c r="A831" s="641"/>
      <c r="B831" s="642"/>
      <c r="C831" s="643"/>
      <c r="D831" s="644"/>
      <c r="E831" s="644"/>
      <c r="F831" s="644"/>
      <c r="G831" s="644"/>
      <c r="H831" s="643"/>
      <c r="I831" s="644"/>
      <c r="J831" s="644"/>
      <c r="K831" s="644"/>
    </row>
    <row r="832" spans="1:11" s="547" customFormat="1" ht="11.4">
      <c r="A832" s="641"/>
      <c r="B832" s="642"/>
      <c r="C832" s="643"/>
      <c r="D832" s="644"/>
      <c r="E832" s="644"/>
      <c r="F832" s="644"/>
      <c r="G832" s="644"/>
      <c r="H832" s="643"/>
      <c r="I832" s="644"/>
      <c r="J832" s="644"/>
      <c r="K832" s="644"/>
    </row>
    <row r="833" spans="1:11" s="547" customFormat="1" ht="11.4">
      <c r="A833" s="641"/>
      <c r="B833" s="642"/>
      <c r="C833" s="643"/>
      <c r="D833" s="644"/>
      <c r="E833" s="644"/>
      <c r="F833" s="644"/>
      <c r="G833" s="644"/>
      <c r="H833" s="643"/>
      <c r="I833" s="644"/>
      <c r="J833" s="644"/>
      <c r="K833" s="644"/>
    </row>
    <row r="834" spans="1:11" s="547" customFormat="1" ht="11.4">
      <c r="A834" s="641"/>
      <c r="B834" s="642"/>
      <c r="C834" s="643"/>
      <c r="D834" s="644"/>
      <c r="E834" s="644"/>
      <c r="F834" s="644"/>
      <c r="G834" s="644"/>
      <c r="H834" s="643"/>
      <c r="I834" s="644"/>
      <c r="J834" s="644"/>
      <c r="K834" s="644"/>
    </row>
    <row r="835" spans="1:11" s="547" customFormat="1" ht="11.4">
      <c r="A835" s="641"/>
      <c r="B835" s="642"/>
      <c r="C835" s="643"/>
      <c r="D835" s="644"/>
      <c r="E835" s="644"/>
      <c r="F835" s="644"/>
      <c r="G835" s="644"/>
      <c r="H835" s="643"/>
      <c r="I835" s="644"/>
      <c r="J835" s="644"/>
      <c r="K835" s="644"/>
    </row>
    <row r="836" spans="1:11" s="547" customFormat="1" ht="11.4">
      <c r="A836" s="641"/>
      <c r="B836" s="642"/>
      <c r="C836" s="643"/>
      <c r="D836" s="644"/>
      <c r="E836" s="644"/>
      <c r="F836" s="644"/>
      <c r="G836" s="644"/>
      <c r="H836" s="643"/>
      <c r="I836" s="644"/>
      <c r="J836" s="644"/>
      <c r="K836" s="644"/>
    </row>
    <row r="837" spans="1:11" s="547" customFormat="1" ht="11.4">
      <c r="A837" s="641"/>
      <c r="B837" s="642"/>
      <c r="C837" s="643"/>
      <c r="D837" s="644"/>
      <c r="E837" s="644"/>
      <c r="F837" s="644"/>
      <c r="G837" s="644"/>
      <c r="H837" s="643"/>
      <c r="I837" s="644"/>
      <c r="J837" s="644"/>
      <c r="K837" s="644"/>
    </row>
    <row r="838" spans="1:11" s="547" customFormat="1" ht="11.4">
      <c r="A838" s="641"/>
      <c r="B838" s="642"/>
      <c r="C838" s="643"/>
      <c r="D838" s="644"/>
      <c r="E838" s="644"/>
      <c r="F838" s="644"/>
      <c r="G838" s="644"/>
      <c r="H838" s="643"/>
      <c r="I838" s="644"/>
      <c r="J838" s="644"/>
      <c r="K838" s="644"/>
    </row>
    <row r="839" spans="1:11" s="547" customFormat="1" ht="11.4">
      <c r="A839" s="641"/>
      <c r="B839" s="642"/>
      <c r="C839" s="643"/>
      <c r="D839" s="644"/>
      <c r="E839" s="644"/>
      <c r="F839" s="644"/>
      <c r="G839" s="644"/>
      <c r="H839" s="643"/>
      <c r="I839" s="644"/>
      <c r="J839" s="644"/>
      <c r="K839" s="644"/>
    </row>
    <row r="840" spans="1:11" s="547" customFormat="1" ht="11.4">
      <c r="A840" s="641"/>
      <c r="B840" s="642"/>
      <c r="C840" s="643"/>
      <c r="D840" s="644"/>
      <c r="E840" s="644"/>
      <c r="F840" s="644"/>
      <c r="G840" s="644"/>
      <c r="H840" s="643"/>
      <c r="I840" s="644"/>
      <c r="J840" s="644"/>
      <c r="K840" s="644"/>
    </row>
    <row r="841" spans="1:11" s="547" customFormat="1" ht="11.4">
      <c r="A841" s="641"/>
      <c r="B841" s="642"/>
      <c r="C841" s="643"/>
      <c r="D841" s="644"/>
      <c r="E841" s="644"/>
      <c r="F841" s="644"/>
      <c r="G841" s="644"/>
      <c r="H841" s="643"/>
      <c r="I841" s="644"/>
      <c r="J841" s="644"/>
      <c r="K841" s="644"/>
    </row>
    <row r="842" spans="1:11" s="547" customFormat="1" ht="11.4">
      <c r="A842" s="641"/>
      <c r="B842" s="642"/>
      <c r="C842" s="643"/>
      <c r="D842" s="644"/>
      <c r="E842" s="644"/>
      <c r="F842" s="644"/>
      <c r="G842" s="644"/>
      <c r="H842" s="643"/>
      <c r="I842" s="644"/>
      <c r="J842" s="644"/>
      <c r="K842" s="644"/>
    </row>
    <row r="843" spans="1:11" s="547" customFormat="1" ht="11.4">
      <c r="A843" s="641"/>
      <c r="B843" s="642"/>
      <c r="C843" s="643"/>
      <c r="D843" s="644"/>
      <c r="E843" s="644"/>
      <c r="F843" s="644"/>
      <c r="G843" s="644"/>
      <c r="H843" s="643"/>
      <c r="I843" s="644"/>
      <c r="J843" s="644"/>
      <c r="K843" s="644"/>
    </row>
    <row r="844" spans="1:11" s="547" customFormat="1" ht="11.4">
      <c r="A844" s="641"/>
      <c r="B844" s="642"/>
      <c r="C844" s="643"/>
      <c r="D844" s="644"/>
      <c r="E844" s="644"/>
      <c r="F844" s="644"/>
      <c r="G844" s="644"/>
      <c r="H844" s="643"/>
      <c r="I844" s="644"/>
      <c r="J844" s="644"/>
      <c r="K844" s="644"/>
    </row>
    <row r="845" spans="1:11" s="547" customFormat="1" ht="11.4">
      <c r="A845" s="641"/>
      <c r="B845" s="642"/>
      <c r="C845" s="643"/>
      <c r="D845" s="644"/>
      <c r="E845" s="644"/>
      <c r="F845" s="644"/>
      <c r="G845" s="644"/>
      <c r="H845" s="643"/>
      <c r="I845" s="644"/>
      <c r="J845" s="644"/>
      <c r="K845" s="644"/>
    </row>
    <row r="846" spans="1:11" s="547" customFormat="1" ht="11.4">
      <c r="A846" s="641"/>
      <c r="B846" s="642"/>
      <c r="C846" s="643"/>
      <c r="D846" s="644"/>
      <c r="E846" s="644"/>
      <c r="F846" s="644"/>
      <c r="G846" s="644"/>
      <c r="H846" s="643"/>
      <c r="I846" s="644"/>
      <c r="J846" s="644"/>
      <c r="K846" s="644"/>
    </row>
    <row r="847" spans="1:11" s="547" customFormat="1" ht="11.4">
      <c r="A847" s="641"/>
      <c r="B847" s="642"/>
      <c r="C847" s="643"/>
      <c r="D847" s="644"/>
      <c r="E847" s="644"/>
      <c r="F847" s="644"/>
      <c r="G847" s="644"/>
      <c r="H847" s="643"/>
      <c r="I847" s="644"/>
      <c r="J847" s="644"/>
      <c r="K847" s="644"/>
    </row>
    <row r="848" spans="1:11" s="547" customFormat="1" ht="11.4">
      <c r="A848" s="641"/>
      <c r="B848" s="642"/>
      <c r="C848" s="643"/>
      <c r="D848" s="644"/>
      <c r="E848" s="644"/>
      <c r="F848" s="644"/>
      <c r="G848" s="644"/>
      <c r="H848" s="643"/>
      <c r="I848" s="644"/>
      <c r="J848" s="644"/>
      <c r="K848" s="644"/>
    </row>
    <row r="849" spans="1:11" s="547" customFormat="1" ht="11.4">
      <c r="A849" s="641"/>
      <c r="B849" s="642"/>
      <c r="C849" s="643"/>
      <c r="D849" s="644"/>
      <c r="E849" s="644"/>
      <c r="F849" s="644"/>
      <c r="G849" s="644"/>
      <c r="H849" s="643"/>
      <c r="I849" s="644"/>
      <c r="J849" s="644"/>
      <c r="K849" s="644"/>
    </row>
    <row r="850" spans="1:11" s="547" customFormat="1" ht="11.4">
      <c r="A850" s="641"/>
      <c r="B850" s="642"/>
      <c r="C850" s="643"/>
      <c r="D850" s="644"/>
      <c r="E850" s="644"/>
      <c r="F850" s="644"/>
      <c r="G850" s="644"/>
      <c r="H850" s="643"/>
      <c r="I850" s="644"/>
      <c r="J850" s="644"/>
      <c r="K850" s="644"/>
    </row>
    <row r="851" spans="1:11" s="547" customFormat="1" ht="11.4">
      <c r="A851" s="641"/>
      <c r="B851" s="642"/>
      <c r="C851" s="643"/>
      <c r="D851" s="644"/>
      <c r="E851" s="644"/>
      <c r="F851" s="644"/>
      <c r="G851" s="644"/>
      <c r="H851" s="643"/>
      <c r="I851" s="644"/>
      <c r="J851" s="644"/>
      <c r="K851" s="644"/>
    </row>
    <row r="852" spans="1:11" s="547" customFormat="1" ht="11.4">
      <c r="A852" s="641"/>
      <c r="B852" s="642"/>
      <c r="C852" s="643"/>
      <c r="D852" s="644"/>
      <c r="E852" s="644"/>
      <c r="F852" s="644"/>
      <c r="G852" s="644"/>
      <c r="H852" s="643"/>
      <c r="I852" s="644"/>
      <c r="J852" s="644"/>
      <c r="K852" s="644"/>
    </row>
    <row r="853" spans="1:11" s="547" customFormat="1" ht="11.4">
      <c r="A853" s="641"/>
      <c r="B853" s="642"/>
      <c r="C853" s="643"/>
      <c r="D853" s="644"/>
      <c r="E853" s="644"/>
      <c r="F853" s="644"/>
      <c r="G853" s="644"/>
      <c r="H853" s="643"/>
      <c r="I853" s="644"/>
      <c r="J853" s="644"/>
      <c r="K853" s="644"/>
    </row>
    <row r="854" spans="1:11" s="547" customFormat="1" ht="11.4">
      <c r="A854" s="641"/>
      <c r="B854" s="642"/>
      <c r="C854" s="643"/>
      <c r="D854" s="644"/>
      <c r="E854" s="644"/>
      <c r="F854" s="644"/>
      <c r="G854" s="644"/>
      <c r="H854" s="643"/>
      <c r="I854" s="644"/>
      <c r="J854" s="644"/>
      <c r="K854" s="644"/>
    </row>
    <row r="855" spans="1:11" s="547" customFormat="1" ht="11.4">
      <c r="A855" s="641"/>
      <c r="B855" s="642"/>
      <c r="C855" s="643"/>
      <c r="D855" s="644"/>
      <c r="E855" s="644"/>
      <c r="F855" s="644"/>
      <c r="G855" s="644"/>
      <c r="H855" s="643"/>
      <c r="I855" s="644"/>
      <c r="J855" s="644"/>
      <c r="K855" s="644"/>
    </row>
    <row r="856" spans="1:11" s="547" customFormat="1" ht="11.4">
      <c r="A856" s="641"/>
      <c r="B856" s="642"/>
      <c r="C856" s="643"/>
      <c r="D856" s="644"/>
      <c r="E856" s="644"/>
      <c r="F856" s="644"/>
      <c r="G856" s="644"/>
      <c r="H856" s="643"/>
      <c r="I856" s="644"/>
      <c r="J856" s="644"/>
      <c r="K856" s="644"/>
    </row>
    <row r="857" spans="1:11" s="547" customFormat="1" ht="11.4">
      <c r="A857" s="641"/>
      <c r="B857" s="642"/>
      <c r="C857" s="643"/>
      <c r="D857" s="644"/>
      <c r="E857" s="644"/>
      <c r="F857" s="644"/>
      <c r="G857" s="644"/>
      <c r="H857" s="643"/>
      <c r="I857" s="644"/>
      <c r="J857" s="644"/>
      <c r="K857" s="644"/>
    </row>
    <row r="858" spans="1:11" s="547" customFormat="1" ht="11.4">
      <c r="A858" s="641"/>
      <c r="B858" s="642"/>
      <c r="C858" s="643"/>
      <c r="D858" s="644"/>
      <c r="E858" s="644"/>
      <c r="F858" s="644"/>
      <c r="G858" s="644"/>
      <c r="H858" s="643"/>
      <c r="I858" s="644"/>
      <c r="J858" s="644"/>
      <c r="K858" s="644"/>
    </row>
    <row r="859" spans="1:11" s="547" customFormat="1" ht="11.4">
      <c r="A859" s="641"/>
      <c r="B859" s="642"/>
      <c r="C859" s="643"/>
      <c r="D859" s="644"/>
      <c r="E859" s="644"/>
      <c r="F859" s="644"/>
      <c r="G859" s="644"/>
      <c r="H859" s="643"/>
      <c r="I859" s="644"/>
      <c r="J859" s="644"/>
      <c r="K859" s="644"/>
    </row>
    <row r="860" spans="1:11" s="547" customFormat="1" ht="11.4">
      <c r="A860" s="641"/>
      <c r="B860" s="642"/>
      <c r="C860" s="643"/>
      <c r="D860" s="644"/>
      <c r="E860" s="644"/>
      <c r="F860" s="644"/>
      <c r="G860" s="644"/>
      <c r="H860" s="643"/>
      <c r="I860" s="644"/>
      <c r="J860" s="644"/>
      <c r="K860" s="644"/>
    </row>
    <row r="861" spans="1:11" s="547" customFormat="1" ht="11.4">
      <c r="A861" s="641"/>
      <c r="B861" s="642"/>
      <c r="C861" s="643"/>
      <c r="D861" s="644"/>
      <c r="E861" s="644"/>
      <c r="F861" s="644"/>
      <c r="G861" s="644"/>
      <c r="H861" s="643"/>
      <c r="I861" s="644"/>
      <c r="J861" s="644"/>
      <c r="K861" s="644"/>
    </row>
    <row r="862" spans="1:11" s="547" customFormat="1" ht="11.4">
      <c r="A862" s="641"/>
      <c r="B862" s="642"/>
      <c r="C862" s="643"/>
      <c r="D862" s="644"/>
      <c r="E862" s="644"/>
      <c r="F862" s="644"/>
      <c r="G862" s="644"/>
      <c r="H862" s="643"/>
      <c r="I862" s="644"/>
      <c r="J862" s="644"/>
      <c r="K862" s="644"/>
    </row>
    <row r="863" spans="1:11" s="547" customFormat="1" ht="11.4">
      <c r="A863" s="641"/>
      <c r="B863" s="642"/>
      <c r="C863" s="643"/>
      <c r="D863" s="644"/>
      <c r="E863" s="644"/>
      <c r="F863" s="644"/>
      <c r="G863" s="644"/>
      <c r="H863" s="643"/>
      <c r="I863" s="644"/>
      <c r="J863" s="644"/>
      <c r="K863" s="644"/>
    </row>
    <row r="864" spans="1:11" s="547" customFormat="1" ht="11.4">
      <c r="A864" s="641"/>
      <c r="B864" s="642"/>
      <c r="C864" s="643"/>
      <c r="D864" s="644"/>
      <c r="E864" s="644"/>
      <c r="F864" s="644"/>
      <c r="G864" s="644"/>
      <c r="H864" s="643"/>
      <c r="I864" s="644"/>
      <c r="J864" s="644"/>
      <c r="K864" s="644"/>
    </row>
    <row r="865" spans="1:11" s="547" customFormat="1" ht="11.4">
      <c r="A865" s="641"/>
      <c r="B865" s="642"/>
      <c r="C865" s="643"/>
      <c r="D865" s="644"/>
      <c r="E865" s="644"/>
      <c r="F865" s="644"/>
      <c r="G865" s="644"/>
      <c r="H865" s="643"/>
      <c r="I865" s="644"/>
      <c r="J865" s="644"/>
      <c r="K865" s="644"/>
    </row>
    <row r="866" spans="1:11" s="547" customFormat="1" ht="11.4">
      <c r="A866" s="641"/>
      <c r="B866" s="642"/>
      <c r="C866" s="643"/>
      <c r="D866" s="644"/>
      <c r="E866" s="644"/>
      <c r="F866" s="644"/>
      <c r="G866" s="644"/>
      <c r="H866" s="643"/>
      <c r="I866" s="644"/>
      <c r="J866" s="644"/>
      <c r="K866" s="644"/>
    </row>
    <row r="867" spans="1:11" s="547" customFormat="1" ht="11.4">
      <c r="A867" s="641"/>
      <c r="B867" s="642"/>
      <c r="C867" s="643"/>
      <c r="D867" s="644"/>
      <c r="E867" s="644"/>
      <c r="F867" s="644"/>
      <c r="G867" s="644"/>
      <c r="H867" s="643"/>
      <c r="I867" s="644"/>
      <c r="J867" s="644"/>
      <c r="K867" s="644"/>
    </row>
    <row r="868" spans="1:11" s="547" customFormat="1" ht="11.4">
      <c r="A868" s="641"/>
      <c r="B868" s="642"/>
      <c r="C868" s="643"/>
      <c r="D868" s="644"/>
      <c r="E868" s="644"/>
      <c r="F868" s="644"/>
      <c r="G868" s="644"/>
      <c r="H868" s="643"/>
      <c r="I868" s="644"/>
      <c r="J868" s="644"/>
      <c r="K868" s="644"/>
    </row>
    <row r="869" spans="1:11" s="547" customFormat="1" ht="11.4">
      <c r="A869" s="641"/>
      <c r="B869" s="642"/>
      <c r="C869" s="643"/>
      <c r="D869" s="644"/>
      <c r="E869" s="644"/>
      <c r="F869" s="644"/>
      <c r="G869" s="644"/>
      <c r="H869" s="643"/>
      <c r="I869" s="644"/>
      <c r="J869" s="644"/>
      <c r="K869" s="644"/>
    </row>
    <row r="870" spans="1:11" s="547" customFormat="1" ht="11.4">
      <c r="A870" s="641"/>
      <c r="B870" s="642"/>
      <c r="C870" s="643"/>
      <c r="D870" s="644"/>
      <c r="E870" s="644"/>
      <c r="F870" s="644"/>
      <c r="G870" s="644"/>
      <c r="H870" s="643"/>
      <c r="I870" s="644"/>
      <c r="J870" s="644"/>
      <c r="K870" s="644"/>
    </row>
    <row r="871" spans="1:11" s="547" customFormat="1" ht="11.4">
      <c r="A871" s="641"/>
      <c r="B871" s="642"/>
      <c r="C871" s="643"/>
      <c r="D871" s="644"/>
      <c r="E871" s="644"/>
      <c r="F871" s="644"/>
      <c r="G871" s="644"/>
      <c r="H871" s="643"/>
      <c r="I871" s="644"/>
      <c r="J871" s="644"/>
      <c r="K871" s="644"/>
    </row>
    <row r="872" spans="1:11" s="547" customFormat="1" ht="11.4">
      <c r="A872" s="641"/>
      <c r="B872" s="642"/>
      <c r="C872" s="643"/>
      <c r="D872" s="644"/>
      <c r="E872" s="644"/>
      <c r="F872" s="644"/>
      <c r="G872" s="644"/>
      <c r="H872" s="643"/>
      <c r="I872" s="644"/>
      <c r="J872" s="644"/>
      <c r="K872" s="644"/>
    </row>
    <row r="873" spans="1:11" s="547" customFormat="1" ht="11.4">
      <c r="A873" s="641"/>
      <c r="B873" s="642"/>
      <c r="C873" s="643"/>
      <c r="D873" s="644"/>
      <c r="E873" s="644"/>
      <c r="F873" s="644"/>
      <c r="G873" s="644"/>
      <c r="H873" s="643"/>
      <c r="I873" s="644"/>
      <c r="J873" s="644"/>
      <c r="K873" s="644"/>
    </row>
    <row r="874" spans="1:11" s="547" customFormat="1" ht="11.4">
      <c r="A874" s="641"/>
      <c r="B874" s="642"/>
      <c r="C874" s="643"/>
      <c r="D874" s="644"/>
      <c r="E874" s="644"/>
      <c r="F874" s="644"/>
      <c r="G874" s="644"/>
      <c r="H874" s="643"/>
      <c r="I874" s="644"/>
      <c r="J874" s="644"/>
      <c r="K874" s="644"/>
    </row>
    <row r="875" spans="1:11" s="547" customFormat="1" ht="11.4">
      <c r="A875" s="641"/>
      <c r="B875" s="642"/>
      <c r="C875" s="643"/>
      <c r="D875" s="644"/>
      <c r="E875" s="644"/>
      <c r="F875" s="644"/>
      <c r="G875" s="644"/>
      <c r="H875" s="643"/>
      <c r="I875" s="644"/>
      <c r="J875" s="644"/>
      <c r="K875" s="644"/>
    </row>
    <row r="876" spans="1:11" s="547" customFormat="1" ht="11.4">
      <c r="A876" s="641"/>
      <c r="B876" s="642"/>
      <c r="C876" s="643"/>
      <c r="D876" s="644"/>
      <c r="E876" s="644"/>
      <c r="F876" s="644"/>
      <c r="G876" s="644"/>
      <c r="H876" s="643"/>
      <c r="I876" s="644"/>
      <c r="J876" s="644"/>
      <c r="K876" s="644"/>
    </row>
    <row r="877" spans="1:11" s="547" customFormat="1" ht="11.4">
      <c r="A877" s="641"/>
      <c r="B877" s="642"/>
      <c r="C877" s="643"/>
      <c r="D877" s="644"/>
      <c r="E877" s="644"/>
      <c r="F877" s="644"/>
      <c r="G877" s="644"/>
      <c r="H877" s="643"/>
      <c r="I877" s="644"/>
      <c r="J877" s="644"/>
      <c r="K877" s="644"/>
    </row>
    <row r="878" spans="1:11" s="547" customFormat="1" ht="11.4">
      <c r="A878" s="641"/>
      <c r="B878" s="642"/>
      <c r="C878" s="643"/>
      <c r="D878" s="644"/>
      <c r="E878" s="644"/>
      <c r="F878" s="644"/>
      <c r="G878" s="644"/>
      <c r="H878" s="643"/>
      <c r="I878" s="644"/>
      <c r="J878" s="644"/>
      <c r="K878" s="644"/>
    </row>
    <row r="879" spans="1:11" s="547" customFormat="1" ht="11.4">
      <c r="A879" s="641"/>
      <c r="B879" s="642"/>
      <c r="C879" s="643"/>
      <c r="D879" s="644"/>
      <c r="E879" s="644"/>
      <c r="F879" s="644"/>
      <c r="G879" s="644"/>
      <c r="H879" s="643"/>
      <c r="I879" s="644"/>
      <c r="J879" s="644"/>
      <c r="K879" s="644"/>
    </row>
    <row r="880" spans="1:11" s="547" customFormat="1" ht="11.4">
      <c r="A880" s="641"/>
      <c r="B880" s="642"/>
      <c r="C880" s="643"/>
      <c r="D880" s="644"/>
      <c r="E880" s="644"/>
      <c r="F880" s="644"/>
      <c r="G880" s="644"/>
      <c r="H880" s="643"/>
      <c r="I880" s="644"/>
      <c r="J880" s="644"/>
      <c r="K880" s="644"/>
    </row>
    <row r="881" spans="1:11" s="547" customFormat="1" ht="11.4">
      <c r="A881" s="641"/>
      <c r="B881" s="642"/>
      <c r="C881" s="643"/>
      <c r="D881" s="644"/>
      <c r="E881" s="644"/>
      <c r="F881" s="644"/>
      <c r="G881" s="644"/>
      <c r="H881" s="643"/>
      <c r="I881" s="644"/>
      <c r="J881" s="644"/>
      <c r="K881" s="644"/>
    </row>
    <row r="882" spans="1:11" s="547" customFormat="1" ht="11.4">
      <c r="A882" s="641"/>
      <c r="B882" s="642"/>
      <c r="C882" s="643"/>
      <c r="D882" s="644"/>
      <c r="E882" s="644"/>
      <c r="F882" s="644"/>
      <c r="G882" s="644"/>
      <c r="H882" s="643"/>
      <c r="I882" s="644"/>
      <c r="J882" s="644"/>
      <c r="K882" s="644"/>
    </row>
    <row r="883" spans="1:11" s="547" customFormat="1" ht="11.4">
      <c r="A883" s="641"/>
      <c r="B883" s="642"/>
      <c r="C883" s="643"/>
      <c r="D883" s="644"/>
      <c r="E883" s="644"/>
      <c r="F883" s="644"/>
      <c r="G883" s="644"/>
      <c r="H883" s="643"/>
      <c r="I883" s="644"/>
      <c r="J883" s="644"/>
      <c r="K883" s="644"/>
    </row>
    <row r="884" spans="1:11" s="547" customFormat="1" ht="11.4">
      <c r="A884" s="641"/>
      <c r="B884" s="642"/>
      <c r="C884" s="643"/>
      <c r="D884" s="644"/>
      <c r="E884" s="644"/>
      <c r="F884" s="644"/>
      <c r="G884" s="644"/>
      <c r="H884" s="643"/>
      <c r="I884" s="644"/>
      <c r="J884" s="644"/>
      <c r="K884" s="644"/>
    </row>
    <row r="885" spans="1:11" s="547" customFormat="1" ht="11.4">
      <c r="A885" s="641"/>
      <c r="B885" s="642"/>
      <c r="C885" s="643"/>
      <c r="D885" s="644"/>
      <c r="E885" s="644"/>
      <c r="F885" s="644"/>
      <c r="G885" s="644"/>
      <c r="H885" s="643"/>
      <c r="I885" s="644"/>
      <c r="J885" s="644"/>
      <c r="K885" s="644"/>
    </row>
    <row r="886" spans="1:11" s="547" customFormat="1" ht="11.4">
      <c r="A886" s="641"/>
      <c r="B886" s="642"/>
      <c r="C886" s="643"/>
      <c r="D886" s="644"/>
      <c r="E886" s="644"/>
      <c r="F886" s="644"/>
      <c r="G886" s="644"/>
      <c r="H886" s="643"/>
      <c r="I886" s="644"/>
      <c r="J886" s="644"/>
      <c r="K886" s="644"/>
    </row>
    <row r="887" spans="1:11" s="547" customFormat="1" ht="11.4">
      <c r="A887" s="641"/>
      <c r="B887" s="642"/>
      <c r="C887" s="643"/>
      <c r="D887" s="644"/>
      <c r="E887" s="644"/>
      <c r="F887" s="644"/>
      <c r="G887" s="644"/>
      <c r="H887" s="643"/>
      <c r="I887" s="644"/>
      <c r="J887" s="644"/>
      <c r="K887" s="644"/>
    </row>
    <row r="888" spans="1:11" s="547" customFormat="1" ht="11.4">
      <c r="A888" s="641"/>
      <c r="B888" s="642"/>
      <c r="C888" s="643"/>
      <c r="D888" s="644"/>
      <c r="E888" s="644"/>
      <c r="F888" s="644"/>
      <c r="G888" s="644"/>
      <c r="H888" s="643"/>
      <c r="I888" s="644"/>
      <c r="J888" s="644"/>
      <c r="K888" s="644"/>
    </row>
    <row r="889" spans="1:11" s="547" customFormat="1" ht="11.4">
      <c r="A889" s="641"/>
      <c r="B889" s="642"/>
      <c r="C889" s="643"/>
      <c r="D889" s="644"/>
      <c r="E889" s="644"/>
      <c r="F889" s="644"/>
      <c r="G889" s="644"/>
      <c r="H889" s="643"/>
      <c r="I889" s="644"/>
      <c r="J889" s="644"/>
      <c r="K889" s="644"/>
    </row>
    <row r="890" spans="1:11" s="547" customFormat="1" ht="11.4">
      <c r="A890" s="641"/>
      <c r="B890" s="642"/>
      <c r="C890" s="643"/>
      <c r="D890" s="644"/>
      <c r="E890" s="644"/>
      <c r="F890" s="644"/>
      <c r="G890" s="644"/>
      <c r="H890" s="643"/>
      <c r="I890" s="644"/>
      <c r="J890" s="644"/>
      <c r="K890" s="644"/>
    </row>
    <row r="891" spans="1:11" s="547" customFormat="1" ht="11.4">
      <c r="A891" s="641"/>
      <c r="B891" s="642"/>
      <c r="C891" s="643"/>
      <c r="D891" s="644"/>
      <c r="E891" s="644"/>
      <c r="F891" s="644"/>
      <c r="G891" s="644"/>
      <c r="H891" s="643"/>
      <c r="I891" s="644"/>
      <c r="J891" s="644"/>
      <c r="K891" s="644"/>
    </row>
    <row r="892" spans="1:11" s="547" customFormat="1" ht="11.4">
      <c r="A892" s="641"/>
      <c r="B892" s="642"/>
      <c r="C892" s="643"/>
      <c r="D892" s="644"/>
      <c r="E892" s="644"/>
      <c r="F892" s="644"/>
      <c r="G892" s="644"/>
      <c r="H892" s="643"/>
      <c r="I892" s="644"/>
      <c r="J892" s="644"/>
      <c r="K892" s="644"/>
    </row>
    <row r="893" spans="1:11" s="547" customFormat="1" ht="11.4">
      <c r="A893" s="641"/>
      <c r="B893" s="642"/>
      <c r="C893" s="643"/>
      <c r="D893" s="644"/>
      <c r="E893" s="644"/>
      <c r="F893" s="644"/>
      <c r="G893" s="644"/>
      <c r="H893" s="643"/>
      <c r="I893" s="644"/>
      <c r="J893" s="644"/>
      <c r="K893" s="644"/>
    </row>
    <row r="894" spans="1:11" s="547" customFormat="1" ht="11.4">
      <c r="A894" s="641"/>
      <c r="B894" s="642"/>
      <c r="C894" s="643"/>
      <c r="D894" s="644"/>
      <c r="E894" s="644"/>
      <c r="F894" s="644"/>
      <c r="G894" s="644"/>
      <c r="H894" s="643"/>
      <c r="I894" s="644"/>
      <c r="J894" s="644"/>
      <c r="K894" s="644"/>
    </row>
    <row r="895" spans="1:11" s="547" customFormat="1" ht="11.4">
      <c r="A895" s="641"/>
      <c r="B895" s="642"/>
      <c r="C895" s="643"/>
      <c r="D895" s="644"/>
      <c r="E895" s="644"/>
      <c r="F895" s="644"/>
      <c r="G895" s="644"/>
      <c r="H895" s="643"/>
      <c r="I895" s="644"/>
      <c r="J895" s="644"/>
      <c r="K895" s="644"/>
    </row>
    <row r="896" spans="1:11" s="547" customFormat="1" ht="11.4">
      <c r="A896" s="641"/>
      <c r="B896" s="642"/>
      <c r="C896" s="643"/>
      <c r="D896" s="644"/>
      <c r="E896" s="644"/>
      <c r="F896" s="644"/>
      <c r="G896" s="644"/>
      <c r="H896" s="643"/>
      <c r="I896" s="644"/>
      <c r="J896" s="644"/>
      <c r="K896" s="644"/>
    </row>
    <row r="897" spans="1:11" s="547" customFormat="1" ht="11.4">
      <c r="A897" s="641"/>
      <c r="B897" s="642"/>
      <c r="C897" s="643"/>
      <c r="D897" s="644"/>
      <c r="E897" s="644"/>
      <c r="F897" s="644"/>
      <c r="G897" s="644"/>
      <c r="H897" s="643"/>
      <c r="I897" s="644"/>
      <c r="J897" s="644"/>
      <c r="K897" s="644"/>
    </row>
    <row r="898" spans="1:11" s="547" customFormat="1" ht="11.4">
      <c r="A898" s="641"/>
      <c r="B898" s="642"/>
      <c r="C898" s="643"/>
      <c r="D898" s="644"/>
      <c r="E898" s="644"/>
      <c r="F898" s="644"/>
      <c r="G898" s="644"/>
      <c r="H898" s="643"/>
      <c r="I898" s="644"/>
      <c r="J898" s="644"/>
      <c r="K898" s="644"/>
    </row>
    <row r="899" spans="1:11" s="547" customFormat="1" ht="11.4">
      <c r="A899" s="641"/>
      <c r="B899" s="642"/>
      <c r="C899" s="643"/>
      <c r="D899" s="644"/>
      <c r="E899" s="644"/>
      <c r="F899" s="644"/>
      <c r="G899" s="644"/>
      <c r="H899" s="643"/>
      <c r="I899" s="644"/>
      <c r="J899" s="644"/>
      <c r="K899" s="644"/>
    </row>
    <row r="900" spans="1:11" s="547" customFormat="1" ht="11.4">
      <c r="A900" s="641"/>
      <c r="B900" s="642"/>
      <c r="C900" s="643"/>
      <c r="D900" s="644"/>
      <c r="E900" s="644"/>
      <c r="F900" s="644"/>
      <c r="G900" s="644"/>
      <c r="H900" s="643"/>
      <c r="I900" s="644"/>
      <c r="J900" s="644"/>
      <c r="K900" s="644"/>
    </row>
    <row r="901" spans="1:11" s="547" customFormat="1" ht="11.4">
      <c r="A901" s="641"/>
      <c r="B901" s="642"/>
      <c r="C901" s="643"/>
      <c r="D901" s="644"/>
      <c r="E901" s="644"/>
      <c r="F901" s="644"/>
      <c r="G901" s="644"/>
      <c r="H901" s="643"/>
      <c r="I901" s="644"/>
      <c r="J901" s="644"/>
      <c r="K901" s="644"/>
    </row>
    <row r="902" spans="1:11" s="547" customFormat="1" ht="11.4">
      <c r="A902" s="641"/>
      <c r="B902" s="642"/>
      <c r="C902" s="643"/>
      <c r="D902" s="644"/>
      <c r="E902" s="644"/>
      <c r="F902" s="644"/>
      <c r="G902" s="644"/>
      <c r="H902" s="643"/>
      <c r="I902" s="644"/>
      <c r="J902" s="644"/>
      <c r="K902" s="644"/>
    </row>
    <row r="903" spans="1:11" s="547" customFormat="1" ht="11.4">
      <c r="A903" s="641"/>
      <c r="B903" s="642"/>
      <c r="C903" s="643"/>
      <c r="D903" s="644"/>
      <c r="E903" s="644"/>
      <c r="F903" s="644"/>
      <c r="G903" s="644"/>
      <c r="H903" s="643"/>
      <c r="I903" s="644"/>
      <c r="J903" s="644"/>
      <c r="K903" s="644"/>
    </row>
    <row r="904" spans="1:11" s="547" customFormat="1" ht="11.4">
      <c r="A904" s="641"/>
      <c r="B904" s="642"/>
      <c r="C904" s="643"/>
      <c r="D904" s="644"/>
      <c r="E904" s="644"/>
      <c r="F904" s="644"/>
      <c r="G904" s="644"/>
      <c r="H904" s="643"/>
      <c r="I904" s="644"/>
      <c r="J904" s="644"/>
      <c r="K904" s="644"/>
    </row>
    <row r="905" spans="1:11" s="547" customFormat="1" ht="11.4">
      <c r="A905" s="641"/>
      <c r="B905" s="642"/>
      <c r="C905" s="643"/>
      <c r="D905" s="644"/>
      <c r="E905" s="644"/>
      <c r="F905" s="644"/>
      <c r="G905" s="644"/>
      <c r="H905" s="643"/>
      <c r="I905" s="644"/>
      <c r="J905" s="644"/>
      <c r="K905" s="644"/>
    </row>
    <row r="906" spans="1:11" s="547" customFormat="1" ht="11.4">
      <c r="A906" s="641"/>
      <c r="B906" s="642"/>
      <c r="C906" s="643"/>
      <c r="D906" s="644"/>
      <c r="E906" s="644"/>
      <c r="F906" s="644"/>
      <c r="G906" s="644"/>
      <c r="H906" s="643"/>
      <c r="I906" s="644"/>
      <c r="J906" s="644"/>
      <c r="K906" s="644"/>
    </row>
    <row r="907" spans="1:11" s="547" customFormat="1" ht="11.4">
      <c r="A907" s="641"/>
      <c r="B907" s="642"/>
      <c r="C907" s="643"/>
      <c r="D907" s="644"/>
      <c r="E907" s="644"/>
      <c r="F907" s="644"/>
      <c r="G907" s="644"/>
      <c r="H907" s="643"/>
      <c r="I907" s="644"/>
      <c r="J907" s="644"/>
      <c r="K907" s="644"/>
    </row>
    <row r="908" spans="1:11" s="547" customFormat="1" ht="11.4">
      <c r="A908" s="641"/>
      <c r="B908" s="642"/>
      <c r="C908" s="643"/>
      <c r="D908" s="644"/>
      <c r="E908" s="644"/>
      <c r="F908" s="644"/>
      <c r="G908" s="644"/>
      <c r="H908" s="643"/>
      <c r="I908" s="644"/>
      <c r="J908" s="644"/>
      <c r="K908" s="644"/>
    </row>
    <row r="909" spans="1:11" s="547" customFormat="1" ht="11.4">
      <c r="A909" s="641"/>
      <c r="B909" s="642"/>
      <c r="C909" s="643"/>
      <c r="D909" s="644"/>
      <c r="E909" s="644"/>
      <c r="F909" s="644"/>
      <c r="G909" s="644"/>
      <c r="H909" s="643"/>
      <c r="I909" s="644"/>
      <c r="J909" s="644"/>
      <c r="K909" s="644"/>
    </row>
    <row r="910" spans="1:11" s="547" customFormat="1" ht="11.4">
      <c r="A910" s="641"/>
      <c r="B910" s="642"/>
      <c r="C910" s="643"/>
      <c r="D910" s="644"/>
      <c r="E910" s="644"/>
      <c r="F910" s="644"/>
      <c r="G910" s="644"/>
      <c r="H910" s="643"/>
      <c r="I910" s="644"/>
      <c r="J910" s="644"/>
      <c r="K910" s="644"/>
    </row>
    <row r="911" spans="1:11" s="547" customFormat="1" ht="11.4">
      <c r="A911" s="641"/>
      <c r="B911" s="642"/>
      <c r="C911" s="643"/>
      <c r="D911" s="644"/>
      <c r="E911" s="644"/>
      <c r="F911" s="644"/>
      <c r="G911" s="644"/>
      <c r="H911" s="643"/>
      <c r="I911" s="644"/>
      <c r="J911" s="644"/>
      <c r="K911" s="644"/>
    </row>
    <row r="912" spans="1:11" s="547" customFormat="1" ht="11.4">
      <c r="A912" s="641"/>
      <c r="B912" s="642"/>
      <c r="C912" s="643"/>
      <c r="D912" s="644"/>
      <c r="E912" s="644"/>
      <c r="F912" s="644"/>
      <c r="G912" s="644"/>
      <c r="H912" s="643"/>
      <c r="I912" s="644"/>
      <c r="J912" s="644"/>
      <c r="K912" s="644"/>
    </row>
    <row r="913" spans="1:11" s="547" customFormat="1" ht="11.4">
      <c r="A913" s="641"/>
      <c r="B913" s="642"/>
      <c r="C913" s="643"/>
      <c r="D913" s="644"/>
      <c r="E913" s="644"/>
      <c r="F913" s="644"/>
      <c r="G913" s="644"/>
      <c r="H913" s="643"/>
      <c r="I913" s="644"/>
      <c r="J913" s="644"/>
      <c r="K913" s="644"/>
    </row>
    <row r="914" spans="1:11" s="547" customFormat="1" ht="11.4">
      <c r="A914" s="641"/>
      <c r="B914" s="642"/>
      <c r="C914" s="643"/>
      <c r="D914" s="644"/>
      <c r="E914" s="644"/>
      <c r="F914" s="644"/>
      <c r="G914" s="644"/>
      <c r="H914" s="643"/>
      <c r="I914" s="644"/>
      <c r="J914" s="644"/>
      <c r="K914" s="644"/>
    </row>
    <row r="915" spans="1:11" s="547" customFormat="1" ht="11.4">
      <c r="A915" s="641"/>
      <c r="B915" s="642"/>
      <c r="C915" s="643"/>
      <c r="D915" s="644"/>
      <c r="E915" s="644"/>
      <c r="F915" s="644"/>
      <c r="G915" s="644"/>
      <c r="H915" s="643"/>
      <c r="I915" s="644"/>
      <c r="J915" s="644"/>
      <c r="K915" s="644"/>
    </row>
    <row r="916" spans="1:11" s="547" customFormat="1" ht="11.4">
      <c r="A916" s="641"/>
      <c r="B916" s="642"/>
      <c r="C916" s="643"/>
      <c r="D916" s="644"/>
      <c r="E916" s="644"/>
      <c r="F916" s="644"/>
      <c r="G916" s="644"/>
      <c r="H916" s="643"/>
      <c r="I916" s="644"/>
      <c r="J916" s="644"/>
      <c r="K916" s="644"/>
    </row>
    <row r="917" spans="1:11" s="547" customFormat="1" ht="11.4">
      <c r="A917" s="641"/>
      <c r="B917" s="642"/>
      <c r="C917" s="643"/>
      <c r="D917" s="644"/>
      <c r="E917" s="644"/>
      <c r="F917" s="644"/>
      <c r="G917" s="644"/>
      <c r="H917" s="643"/>
      <c r="I917" s="644"/>
      <c r="J917" s="644"/>
      <c r="K917" s="644"/>
    </row>
    <row r="918" spans="1:11" s="547" customFormat="1" ht="11.4">
      <c r="A918" s="641"/>
      <c r="B918" s="642"/>
      <c r="C918" s="643"/>
      <c r="D918" s="644"/>
      <c r="E918" s="644"/>
      <c r="F918" s="644"/>
      <c r="G918" s="644"/>
      <c r="H918" s="643"/>
      <c r="I918" s="644"/>
      <c r="J918" s="644"/>
      <c r="K918" s="644"/>
    </row>
    <row r="919" spans="1:11" s="547" customFormat="1" ht="11.4">
      <c r="A919" s="641"/>
      <c r="B919" s="642"/>
      <c r="C919" s="643"/>
      <c r="D919" s="644"/>
      <c r="E919" s="644"/>
      <c r="F919" s="644"/>
      <c r="G919" s="644"/>
      <c r="H919" s="643"/>
      <c r="I919" s="644"/>
      <c r="J919" s="644"/>
      <c r="K919" s="644"/>
    </row>
    <row r="920" spans="1:11" s="547" customFormat="1" ht="11.4">
      <c r="A920" s="641"/>
      <c r="B920" s="642"/>
      <c r="C920" s="643"/>
      <c r="D920" s="644"/>
      <c r="E920" s="644"/>
      <c r="F920" s="644"/>
      <c r="G920" s="644"/>
      <c r="H920" s="643"/>
      <c r="I920" s="644"/>
      <c r="J920" s="644"/>
      <c r="K920" s="644"/>
    </row>
    <row r="921" spans="1:11" s="547" customFormat="1" ht="11.4">
      <c r="A921" s="641"/>
      <c r="B921" s="642"/>
      <c r="C921" s="643"/>
      <c r="D921" s="644"/>
      <c r="E921" s="644"/>
      <c r="F921" s="644"/>
      <c r="G921" s="644"/>
      <c r="H921" s="643"/>
      <c r="I921" s="644"/>
      <c r="J921" s="644"/>
      <c r="K921" s="644"/>
    </row>
    <row r="922" spans="1:11" s="547" customFormat="1" ht="11.4">
      <c r="A922" s="641"/>
      <c r="B922" s="642"/>
      <c r="C922" s="643"/>
      <c r="D922" s="644"/>
      <c r="E922" s="644"/>
      <c r="F922" s="644"/>
      <c r="G922" s="644"/>
      <c r="H922" s="643"/>
      <c r="I922" s="644"/>
      <c r="J922" s="644"/>
      <c r="K922" s="644"/>
    </row>
    <row r="923" spans="1:11" s="547" customFormat="1" ht="11.4">
      <c r="A923" s="641"/>
      <c r="B923" s="642"/>
      <c r="C923" s="643"/>
      <c r="D923" s="644"/>
      <c r="E923" s="644"/>
      <c r="F923" s="644"/>
      <c r="G923" s="644"/>
      <c r="H923" s="643"/>
      <c r="I923" s="644"/>
      <c r="J923" s="644"/>
      <c r="K923" s="644"/>
    </row>
    <row r="924" spans="1:11" s="547" customFormat="1" ht="11.4">
      <c r="A924" s="641"/>
      <c r="B924" s="642"/>
      <c r="C924" s="643"/>
      <c r="D924" s="644"/>
      <c r="E924" s="644"/>
      <c r="F924" s="644"/>
      <c r="G924" s="644"/>
      <c r="H924" s="643"/>
      <c r="I924" s="644"/>
      <c r="J924" s="644"/>
      <c r="K924" s="644"/>
    </row>
    <row r="925" spans="1:11" s="547" customFormat="1" ht="11.4">
      <c r="A925" s="641"/>
      <c r="B925" s="642"/>
      <c r="C925" s="643"/>
      <c r="D925" s="644"/>
      <c r="E925" s="644"/>
      <c r="F925" s="644"/>
      <c r="G925" s="644"/>
      <c r="H925" s="643"/>
      <c r="I925" s="644"/>
      <c r="J925" s="644"/>
      <c r="K925" s="644"/>
    </row>
    <row r="926" spans="1:11" s="547" customFormat="1" ht="11.4">
      <c r="A926" s="641"/>
      <c r="B926" s="642"/>
      <c r="C926" s="643"/>
      <c r="D926" s="644"/>
      <c r="E926" s="644"/>
      <c r="F926" s="644"/>
      <c r="G926" s="644"/>
      <c r="H926" s="643"/>
      <c r="I926" s="644"/>
      <c r="J926" s="644"/>
      <c r="K926" s="644"/>
    </row>
    <row r="927" spans="1:11" s="547" customFormat="1" ht="11.4">
      <c r="A927" s="641"/>
      <c r="B927" s="642"/>
      <c r="C927" s="643"/>
      <c r="D927" s="644"/>
      <c r="E927" s="644"/>
      <c r="F927" s="644"/>
      <c r="G927" s="644"/>
      <c r="H927" s="643"/>
      <c r="I927" s="644"/>
      <c r="J927" s="644"/>
      <c r="K927" s="644"/>
    </row>
    <row r="928" spans="1:11" s="547" customFormat="1" ht="11.4">
      <c r="A928" s="641"/>
      <c r="B928" s="642"/>
      <c r="C928" s="643"/>
      <c r="D928" s="644"/>
      <c r="E928" s="644"/>
      <c r="F928" s="644"/>
      <c r="G928" s="644"/>
      <c r="H928" s="643"/>
      <c r="I928" s="644"/>
      <c r="J928" s="644"/>
      <c r="K928" s="644"/>
    </row>
    <row r="929" spans="1:11" s="547" customFormat="1" ht="11.4">
      <c r="A929" s="641"/>
      <c r="B929" s="642"/>
      <c r="C929" s="643"/>
      <c r="D929" s="644"/>
      <c r="E929" s="644"/>
      <c r="F929" s="644"/>
      <c r="G929" s="644"/>
      <c r="H929" s="643"/>
      <c r="I929" s="644"/>
      <c r="J929" s="644"/>
      <c r="K929" s="644"/>
    </row>
    <row r="930" spans="1:11" s="547" customFormat="1" ht="11.4">
      <c r="A930" s="641"/>
      <c r="B930" s="642"/>
      <c r="C930" s="643"/>
      <c r="D930" s="644"/>
      <c r="E930" s="644"/>
      <c r="F930" s="644"/>
      <c r="G930" s="644"/>
      <c r="H930" s="643"/>
      <c r="I930" s="644"/>
      <c r="J930" s="644"/>
      <c r="K930" s="644"/>
    </row>
    <row r="931" spans="1:11" s="547" customFormat="1" ht="11.4">
      <c r="A931" s="641"/>
      <c r="B931" s="642"/>
      <c r="C931" s="643"/>
      <c r="D931" s="644"/>
      <c r="E931" s="644"/>
      <c r="F931" s="644"/>
      <c r="G931" s="644"/>
      <c r="H931" s="643"/>
      <c r="I931" s="644"/>
      <c r="J931" s="644"/>
      <c r="K931" s="644"/>
    </row>
    <row r="932" spans="1:11" s="547" customFormat="1" ht="11.4">
      <c r="A932" s="641"/>
      <c r="B932" s="642"/>
      <c r="C932" s="643"/>
      <c r="D932" s="644"/>
      <c r="E932" s="644"/>
      <c r="F932" s="644"/>
      <c r="G932" s="644"/>
      <c r="H932" s="643"/>
      <c r="I932" s="644"/>
      <c r="J932" s="644"/>
      <c r="K932" s="644"/>
    </row>
    <row r="933" spans="1:11" s="547" customFormat="1" ht="11.4">
      <c r="A933" s="641"/>
      <c r="B933" s="642"/>
      <c r="C933" s="643"/>
      <c r="D933" s="644"/>
      <c r="E933" s="644"/>
      <c r="F933" s="644"/>
      <c r="G933" s="644"/>
      <c r="H933" s="643"/>
      <c r="I933" s="644"/>
      <c r="J933" s="644"/>
      <c r="K933" s="644"/>
    </row>
    <row r="934" spans="1:11" s="547" customFormat="1" ht="11.4">
      <c r="A934" s="641"/>
      <c r="B934" s="642"/>
      <c r="C934" s="643"/>
      <c r="D934" s="644"/>
      <c r="E934" s="644"/>
      <c r="F934" s="644"/>
      <c r="G934" s="644"/>
      <c r="H934" s="643"/>
      <c r="I934" s="644"/>
      <c r="J934" s="644"/>
      <c r="K934" s="644"/>
    </row>
    <row r="935" spans="1:11" s="547" customFormat="1" ht="11.4">
      <c r="A935" s="641"/>
      <c r="B935" s="642"/>
      <c r="C935" s="643"/>
      <c r="D935" s="644"/>
      <c r="E935" s="644"/>
      <c r="F935" s="644"/>
      <c r="G935" s="644"/>
      <c r="H935" s="643"/>
      <c r="I935" s="644"/>
      <c r="J935" s="644"/>
      <c r="K935" s="644"/>
    </row>
    <row r="936" spans="1:11" s="547" customFormat="1" ht="11.4">
      <c r="A936" s="641"/>
      <c r="B936" s="642"/>
      <c r="C936" s="643"/>
      <c r="D936" s="644"/>
      <c r="E936" s="644"/>
      <c r="F936" s="644"/>
      <c r="G936" s="644"/>
      <c r="H936" s="643"/>
      <c r="I936" s="644"/>
      <c r="J936" s="644"/>
      <c r="K936" s="644"/>
    </row>
    <row r="937" spans="1:11" s="547" customFormat="1" ht="11.4">
      <c r="A937" s="641"/>
      <c r="B937" s="642"/>
      <c r="C937" s="643"/>
      <c r="D937" s="644"/>
      <c r="E937" s="644"/>
      <c r="F937" s="644"/>
      <c r="G937" s="644"/>
      <c r="H937" s="643"/>
      <c r="I937" s="644"/>
      <c r="J937" s="644"/>
      <c r="K937" s="644"/>
    </row>
    <row r="938" spans="1:11" s="547" customFormat="1" ht="11.4">
      <c r="A938" s="641"/>
      <c r="B938" s="642"/>
      <c r="C938" s="643"/>
      <c r="D938" s="644"/>
      <c r="E938" s="644"/>
      <c r="F938" s="644"/>
      <c r="G938" s="644"/>
      <c r="H938" s="643"/>
      <c r="I938" s="644"/>
      <c r="J938" s="644"/>
      <c r="K938" s="644"/>
    </row>
    <row r="939" spans="1:11" s="547" customFormat="1" ht="11.4">
      <c r="A939" s="641"/>
      <c r="B939" s="642"/>
      <c r="C939" s="643"/>
      <c r="D939" s="644"/>
      <c r="E939" s="644"/>
      <c r="F939" s="644"/>
      <c r="G939" s="644"/>
      <c r="H939" s="643"/>
      <c r="I939" s="644"/>
      <c r="J939" s="644"/>
      <c r="K939" s="644"/>
    </row>
    <row r="940" spans="1:11" s="547" customFormat="1" ht="11.4">
      <c r="A940" s="641"/>
      <c r="B940" s="642"/>
      <c r="C940" s="643"/>
      <c r="D940" s="644"/>
      <c r="E940" s="644"/>
      <c r="F940" s="644"/>
      <c r="G940" s="644"/>
      <c r="H940" s="643"/>
      <c r="I940" s="644"/>
      <c r="J940" s="644"/>
      <c r="K940" s="644"/>
    </row>
    <row r="941" spans="1:11" s="547" customFormat="1" ht="11.4">
      <c r="A941" s="641"/>
      <c r="B941" s="642"/>
      <c r="C941" s="643"/>
      <c r="D941" s="644"/>
      <c r="E941" s="644"/>
      <c r="F941" s="644"/>
      <c r="G941" s="644"/>
      <c r="H941" s="643"/>
      <c r="I941" s="644"/>
      <c r="J941" s="644"/>
      <c r="K941" s="644"/>
    </row>
    <row r="942" spans="1:11" s="547" customFormat="1" ht="11.4">
      <c r="A942" s="641"/>
      <c r="B942" s="642"/>
      <c r="C942" s="643"/>
      <c r="D942" s="644"/>
      <c r="E942" s="644"/>
      <c r="F942" s="644"/>
      <c r="G942" s="644"/>
      <c r="H942" s="643"/>
      <c r="I942" s="644"/>
      <c r="J942" s="644"/>
      <c r="K942" s="644"/>
    </row>
    <row r="943" spans="1:11" s="547" customFormat="1" ht="11.4">
      <c r="A943" s="641"/>
      <c r="B943" s="642"/>
      <c r="C943" s="643"/>
      <c r="D943" s="644"/>
      <c r="E943" s="644"/>
      <c r="F943" s="644"/>
      <c r="G943" s="644"/>
      <c r="H943" s="643"/>
      <c r="I943" s="644"/>
      <c r="J943" s="644"/>
      <c r="K943" s="644"/>
    </row>
    <row r="944" spans="1:11" s="547" customFormat="1" ht="11.4">
      <c r="A944" s="641"/>
      <c r="B944" s="642"/>
      <c r="C944" s="643"/>
      <c r="D944" s="644"/>
      <c r="E944" s="644"/>
      <c r="F944" s="644"/>
      <c r="G944" s="644"/>
      <c r="H944" s="643"/>
      <c r="I944" s="644"/>
      <c r="J944" s="644"/>
      <c r="K944" s="644"/>
    </row>
    <row r="945" spans="1:11" s="547" customFormat="1" ht="11.4">
      <c r="A945" s="641"/>
      <c r="B945" s="642"/>
      <c r="C945" s="643"/>
      <c r="D945" s="644"/>
      <c r="E945" s="644"/>
      <c r="F945" s="644"/>
      <c r="G945" s="644"/>
      <c r="H945" s="643"/>
      <c r="I945" s="644"/>
      <c r="J945" s="644"/>
      <c r="K945" s="644"/>
    </row>
    <row r="946" spans="1:11" s="547" customFormat="1" ht="11.4">
      <c r="A946" s="641"/>
      <c r="B946" s="642"/>
      <c r="C946" s="643"/>
      <c r="D946" s="644"/>
      <c r="E946" s="644"/>
      <c r="F946" s="644"/>
      <c r="G946" s="644"/>
      <c r="H946" s="643"/>
      <c r="I946" s="644"/>
      <c r="J946" s="644"/>
      <c r="K946" s="644"/>
    </row>
    <row r="947" spans="1:11" s="547" customFormat="1" ht="11.4">
      <c r="A947" s="641"/>
      <c r="B947" s="642"/>
      <c r="C947" s="643"/>
      <c r="D947" s="644"/>
      <c r="E947" s="644"/>
      <c r="F947" s="644"/>
      <c r="G947" s="644"/>
      <c r="H947" s="643"/>
      <c r="I947" s="644"/>
      <c r="J947" s="644"/>
      <c r="K947" s="644"/>
    </row>
    <row r="948" spans="1:11" s="547" customFormat="1" ht="11.4">
      <c r="A948" s="641"/>
      <c r="B948" s="642"/>
      <c r="C948" s="643"/>
      <c r="D948" s="644"/>
      <c r="E948" s="644"/>
      <c r="F948" s="644"/>
      <c r="G948" s="644"/>
      <c r="H948" s="643"/>
      <c r="I948" s="644"/>
      <c r="J948" s="644"/>
      <c r="K948" s="644"/>
    </row>
    <row r="949" spans="1:11" s="547" customFormat="1" ht="11.4">
      <c r="A949" s="641"/>
      <c r="B949" s="642"/>
      <c r="C949" s="643"/>
      <c r="D949" s="644"/>
      <c r="E949" s="644"/>
      <c r="F949" s="644"/>
      <c r="G949" s="644"/>
      <c r="H949" s="643"/>
      <c r="I949" s="644"/>
      <c r="J949" s="644"/>
      <c r="K949" s="644"/>
    </row>
    <row r="950" spans="1:11" s="547" customFormat="1" ht="11.4">
      <c r="A950" s="641"/>
      <c r="B950" s="642"/>
      <c r="C950" s="643"/>
      <c r="D950" s="644"/>
      <c r="E950" s="644"/>
      <c r="F950" s="644"/>
      <c r="G950" s="644"/>
      <c r="H950" s="643"/>
      <c r="I950" s="644"/>
      <c r="J950" s="644"/>
      <c r="K950" s="644"/>
    </row>
    <row r="951" spans="1:11" s="547" customFormat="1" ht="11.4">
      <c r="A951" s="641"/>
      <c r="B951" s="642"/>
      <c r="C951" s="643"/>
      <c r="D951" s="644"/>
      <c r="E951" s="644"/>
      <c r="F951" s="644"/>
      <c r="G951" s="644"/>
      <c r="H951" s="643"/>
      <c r="I951" s="644"/>
      <c r="J951" s="644"/>
      <c r="K951" s="644"/>
    </row>
    <row r="952" spans="1:11" s="547" customFormat="1" ht="11.4">
      <c r="A952" s="641"/>
      <c r="B952" s="642"/>
      <c r="C952" s="643"/>
      <c r="D952" s="644"/>
      <c r="E952" s="644"/>
      <c r="F952" s="644"/>
      <c r="G952" s="644"/>
      <c r="H952" s="643"/>
      <c r="I952" s="644"/>
      <c r="J952" s="644"/>
      <c r="K952" s="644"/>
    </row>
    <row r="953" spans="1:11" s="547" customFormat="1" ht="11.4">
      <c r="A953" s="641"/>
      <c r="B953" s="642"/>
      <c r="C953" s="643"/>
      <c r="D953" s="644"/>
      <c r="E953" s="644"/>
      <c r="F953" s="644"/>
      <c r="G953" s="644"/>
      <c r="H953" s="643"/>
      <c r="I953" s="644"/>
      <c r="J953" s="644"/>
      <c r="K953" s="644"/>
    </row>
    <row r="954" spans="1:11" s="547" customFormat="1" ht="11.4">
      <c r="A954" s="641"/>
      <c r="B954" s="642"/>
      <c r="C954" s="643"/>
      <c r="D954" s="644"/>
      <c r="E954" s="644"/>
      <c r="F954" s="644"/>
      <c r="G954" s="644"/>
      <c r="H954" s="643"/>
      <c r="I954" s="644"/>
      <c r="J954" s="644"/>
      <c r="K954" s="644"/>
    </row>
    <row r="955" spans="1:11" s="547" customFormat="1" ht="11.4">
      <c r="A955" s="641"/>
      <c r="B955" s="642"/>
      <c r="C955" s="643"/>
      <c r="D955" s="644"/>
      <c r="E955" s="644"/>
      <c r="F955" s="644"/>
      <c r="G955" s="644"/>
      <c r="H955" s="643"/>
      <c r="I955" s="644"/>
      <c r="J955" s="644"/>
      <c r="K955" s="644"/>
    </row>
    <row r="956" spans="1:11" s="547" customFormat="1" ht="11.4">
      <c r="A956" s="641"/>
      <c r="B956" s="642"/>
      <c r="C956" s="643"/>
      <c r="D956" s="644"/>
      <c r="E956" s="644"/>
      <c r="F956" s="644"/>
      <c r="G956" s="644"/>
      <c r="H956" s="643"/>
      <c r="I956" s="644"/>
      <c r="J956" s="644"/>
      <c r="K956" s="644"/>
    </row>
    <row r="957" spans="1:11" s="547" customFormat="1" ht="11.4">
      <c r="A957" s="641"/>
      <c r="B957" s="642"/>
      <c r="C957" s="643"/>
      <c r="D957" s="644"/>
      <c r="E957" s="644"/>
      <c r="F957" s="644"/>
      <c r="G957" s="644"/>
      <c r="H957" s="643"/>
      <c r="I957" s="644"/>
      <c r="J957" s="644"/>
      <c r="K957" s="644"/>
    </row>
    <row r="958" spans="1:11" s="547" customFormat="1" ht="11.4">
      <c r="A958" s="641"/>
      <c r="B958" s="642"/>
      <c r="C958" s="643"/>
      <c r="D958" s="644"/>
      <c r="E958" s="644"/>
      <c r="F958" s="644"/>
      <c r="G958" s="644"/>
      <c r="H958" s="643"/>
      <c r="I958" s="644"/>
      <c r="J958" s="644"/>
      <c r="K958" s="644"/>
    </row>
    <row r="959" spans="1:11" s="547" customFormat="1" ht="11.4">
      <c r="A959" s="641"/>
      <c r="B959" s="642"/>
      <c r="C959" s="643"/>
      <c r="D959" s="644"/>
      <c r="E959" s="644"/>
      <c r="F959" s="644"/>
      <c r="G959" s="644"/>
      <c r="H959" s="643"/>
      <c r="I959" s="644"/>
      <c r="J959" s="644"/>
      <c r="K959" s="644"/>
    </row>
    <row r="960" spans="1:11" s="547" customFormat="1" ht="11.4">
      <c r="A960" s="641"/>
      <c r="B960" s="642"/>
      <c r="C960" s="643"/>
      <c r="D960" s="644"/>
      <c r="E960" s="644"/>
      <c r="F960" s="644"/>
      <c r="G960" s="644"/>
      <c r="H960" s="643"/>
      <c r="I960" s="644"/>
      <c r="J960" s="644"/>
      <c r="K960" s="644"/>
    </row>
    <row r="961" spans="1:11" s="547" customFormat="1" ht="11.4">
      <c r="A961" s="641"/>
      <c r="B961" s="642"/>
      <c r="C961" s="643"/>
      <c r="D961" s="644"/>
      <c r="E961" s="644"/>
      <c r="F961" s="644"/>
      <c r="G961" s="644"/>
      <c r="H961" s="643"/>
      <c r="I961" s="644"/>
      <c r="J961" s="644"/>
      <c r="K961" s="644"/>
    </row>
    <row r="962" spans="1:11" s="547" customFormat="1" ht="11.4">
      <c r="A962" s="641"/>
      <c r="B962" s="642"/>
      <c r="C962" s="643"/>
      <c r="D962" s="644"/>
      <c r="E962" s="644"/>
      <c r="F962" s="644"/>
      <c r="G962" s="644"/>
      <c r="H962" s="643"/>
      <c r="I962" s="644"/>
      <c r="J962" s="644"/>
      <c r="K962" s="644"/>
    </row>
    <row r="963" spans="1:11" s="547" customFormat="1" ht="11.4">
      <c r="A963" s="641"/>
      <c r="B963" s="642"/>
      <c r="C963" s="643"/>
      <c r="D963" s="644"/>
      <c r="E963" s="644"/>
      <c r="F963" s="644"/>
      <c r="G963" s="644"/>
      <c r="H963" s="643"/>
      <c r="I963" s="644"/>
      <c r="J963" s="644"/>
      <c r="K963" s="644"/>
    </row>
    <row r="964" spans="1:11" s="547" customFormat="1" ht="11.4">
      <c r="A964" s="641"/>
      <c r="B964" s="642"/>
      <c r="C964" s="643"/>
      <c r="D964" s="644"/>
      <c r="E964" s="644"/>
      <c r="F964" s="644"/>
      <c r="G964" s="644"/>
      <c r="H964" s="643"/>
      <c r="I964" s="644"/>
      <c r="J964" s="644"/>
      <c r="K964" s="644"/>
    </row>
    <row r="965" spans="1:11" s="547" customFormat="1" ht="11.4">
      <c r="A965" s="641"/>
      <c r="B965" s="642"/>
      <c r="C965" s="643"/>
      <c r="D965" s="644"/>
      <c r="E965" s="644"/>
      <c r="F965" s="644"/>
      <c r="G965" s="644"/>
      <c r="H965" s="643"/>
      <c r="I965" s="644"/>
      <c r="J965" s="644"/>
      <c r="K965" s="644"/>
    </row>
    <row r="966" spans="1:11" s="547" customFormat="1" ht="11.4">
      <c r="A966" s="641"/>
      <c r="B966" s="642"/>
      <c r="C966" s="643"/>
      <c r="D966" s="644"/>
      <c r="E966" s="644"/>
      <c r="F966" s="644"/>
      <c r="G966" s="644"/>
      <c r="H966" s="643"/>
      <c r="I966" s="644"/>
      <c r="J966" s="644"/>
      <c r="K966" s="644"/>
    </row>
    <row r="967" spans="1:11" s="547" customFormat="1" ht="11.4">
      <c r="A967" s="641"/>
      <c r="B967" s="642"/>
      <c r="C967" s="643"/>
      <c r="D967" s="644"/>
      <c r="E967" s="644"/>
      <c r="F967" s="644"/>
      <c r="G967" s="644"/>
      <c r="H967" s="643"/>
      <c r="I967" s="644"/>
      <c r="J967" s="644"/>
      <c r="K967" s="644"/>
    </row>
    <row r="968" spans="1:11" s="547" customFormat="1" ht="11.4">
      <c r="A968" s="641"/>
      <c r="B968" s="642"/>
      <c r="C968" s="643"/>
      <c r="D968" s="644"/>
      <c r="E968" s="644"/>
      <c r="F968" s="644"/>
      <c r="G968" s="644"/>
      <c r="H968" s="643"/>
      <c r="I968" s="644"/>
      <c r="J968" s="644"/>
      <c r="K968" s="644"/>
    </row>
    <row r="969" spans="1:11" s="547" customFormat="1" ht="11.4">
      <c r="A969" s="641"/>
      <c r="B969" s="642"/>
      <c r="C969" s="643"/>
      <c r="D969" s="644"/>
      <c r="E969" s="644"/>
      <c r="F969" s="644"/>
      <c r="G969" s="644"/>
      <c r="H969" s="643"/>
      <c r="I969" s="644"/>
      <c r="J969" s="644"/>
      <c r="K969" s="644"/>
    </row>
    <row r="970" spans="1:11" s="547" customFormat="1" ht="11.4">
      <c r="A970" s="641"/>
      <c r="B970" s="642"/>
      <c r="C970" s="643"/>
      <c r="D970" s="644"/>
      <c r="E970" s="644"/>
      <c r="F970" s="644"/>
      <c r="G970" s="644"/>
      <c r="H970" s="643"/>
      <c r="I970" s="644"/>
      <c r="J970" s="644"/>
      <c r="K970" s="644"/>
    </row>
    <row r="971" spans="1:11" s="547" customFormat="1" ht="11.4">
      <c r="A971" s="641"/>
      <c r="B971" s="642"/>
      <c r="C971" s="643"/>
      <c r="D971" s="644"/>
      <c r="E971" s="644"/>
      <c r="F971" s="644"/>
      <c r="G971" s="644"/>
      <c r="H971" s="643"/>
      <c r="I971" s="644"/>
      <c r="J971" s="644"/>
      <c r="K971" s="644"/>
    </row>
    <row r="972" spans="1:11" s="547" customFormat="1" ht="11.4">
      <c r="A972" s="641"/>
      <c r="B972" s="642"/>
      <c r="C972" s="643"/>
      <c r="D972" s="644"/>
      <c r="E972" s="644"/>
      <c r="F972" s="644"/>
      <c r="G972" s="644"/>
      <c r="H972" s="643"/>
      <c r="I972" s="644"/>
      <c r="J972" s="644"/>
      <c r="K972" s="644"/>
    </row>
    <row r="973" spans="1:11" s="547" customFormat="1" ht="11.4">
      <c r="A973" s="641"/>
      <c r="B973" s="642"/>
      <c r="C973" s="643"/>
      <c r="D973" s="644"/>
      <c r="E973" s="644"/>
      <c r="F973" s="644"/>
      <c r="G973" s="644"/>
      <c r="H973" s="643"/>
      <c r="I973" s="644"/>
      <c r="J973" s="644"/>
      <c r="K973" s="644"/>
    </row>
    <row r="974" spans="1:11" s="547" customFormat="1" ht="11.4">
      <c r="A974" s="641"/>
      <c r="B974" s="642"/>
      <c r="C974" s="643"/>
      <c r="D974" s="644"/>
      <c r="E974" s="644"/>
      <c r="F974" s="644"/>
      <c r="G974" s="644"/>
      <c r="H974" s="643"/>
      <c r="I974" s="644"/>
      <c r="J974" s="644"/>
      <c r="K974" s="644"/>
    </row>
    <row r="975" spans="1:11" s="547" customFormat="1" ht="11.4">
      <c r="A975" s="641"/>
      <c r="B975" s="642"/>
      <c r="C975" s="643"/>
      <c r="D975" s="644"/>
      <c r="E975" s="644"/>
      <c r="F975" s="644"/>
      <c r="G975" s="644"/>
      <c r="H975" s="643"/>
      <c r="I975" s="644"/>
      <c r="J975" s="644"/>
      <c r="K975" s="644"/>
    </row>
    <row r="976" spans="1:11" s="547" customFormat="1" ht="11.4">
      <c r="A976" s="641"/>
      <c r="B976" s="642"/>
      <c r="C976" s="643"/>
      <c r="D976" s="644"/>
      <c r="E976" s="644"/>
      <c r="F976" s="644"/>
      <c r="G976" s="644"/>
      <c r="H976" s="643"/>
      <c r="I976" s="644"/>
      <c r="J976" s="644"/>
      <c r="K976" s="644"/>
    </row>
    <row r="977" spans="1:11" s="547" customFormat="1" ht="11.4">
      <c r="A977" s="641"/>
      <c r="B977" s="642"/>
      <c r="C977" s="643"/>
      <c r="D977" s="644"/>
      <c r="E977" s="644"/>
      <c r="F977" s="644"/>
      <c r="G977" s="644"/>
      <c r="H977" s="643"/>
      <c r="I977" s="644"/>
      <c r="J977" s="644"/>
      <c r="K977" s="644"/>
    </row>
    <row r="978" spans="1:11" s="547" customFormat="1" ht="11.4">
      <c r="A978" s="641"/>
      <c r="B978" s="642"/>
      <c r="C978" s="643"/>
      <c r="D978" s="644"/>
      <c r="E978" s="644"/>
      <c r="F978" s="644"/>
      <c r="G978" s="644"/>
      <c r="H978" s="643"/>
      <c r="I978" s="644"/>
      <c r="J978" s="644"/>
      <c r="K978" s="644"/>
    </row>
    <row r="979" spans="1:11" s="547" customFormat="1" ht="11.4">
      <c r="A979" s="641"/>
      <c r="B979" s="642"/>
      <c r="C979" s="643"/>
      <c r="D979" s="644"/>
      <c r="E979" s="644"/>
      <c r="F979" s="644"/>
      <c r="G979" s="644"/>
      <c r="H979" s="643"/>
      <c r="I979" s="644"/>
      <c r="J979" s="644"/>
      <c r="K979" s="644"/>
    </row>
    <row r="980" spans="1:11" s="547" customFormat="1" ht="11.4">
      <c r="A980" s="641"/>
      <c r="B980" s="642"/>
      <c r="C980" s="643"/>
      <c r="D980" s="644"/>
      <c r="E980" s="644"/>
      <c r="F980" s="644"/>
      <c r="G980" s="644"/>
      <c r="H980" s="643"/>
      <c r="I980" s="644"/>
      <c r="J980" s="644"/>
      <c r="K980" s="644"/>
    </row>
    <row r="981" spans="1:11" s="547" customFormat="1" ht="11.4">
      <c r="A981" s="641"/>
      <c r="B981" s="642"/>
      <c r="C981" s="643"/>
      <c r="D981" s="644"/>
      <c r="E981" s="644"/>
      <c r="F981" s="644"/>
      <c r="G981" s="644"/>
      <c r="H981" s="643"/>
      <c r="I981" s="644"/>
      <c r="J981" s="644"/>
      <c r="K981" s="644"/>
    </row>
    <row r="982" spans="1:11" s="547" customFormat="1" ht="11.4">
      <c r="A982" s="641"/>
      <c r="B982" s="642"/>
      <c r="C982" s="643"/>
      <c r="D982" s="644"/>
      <c r="E982" s="644"/>
      <c r="F982" s="644"/>
      <c r="G982" s="644"/>
      <c r="H982" s="643"/>
      <c r="I982" s="644"/>
      <c r="J982" s="644"/>
      <c r="K982" s="644"/>
    </row>
    <row r="983" spans="1:11" s="547" customFormat="1" ht="11.4">
      <c r="A983" s="641"/>
      <c r="B983" s="642"/>
      <c r="C983" s="643"/>
      <c r="D983" s="644"/>
      <c r="E983" s="644"/>
      <c r="F983" s="644"/>
      <c r="G983" s="644"/>
      <c r="H983" s="643"/>
      <c r="I983" s="644"/>
      <c r="J983" s="644"/>
      <c r="K983" s="644"/>
    </row>
    <row r="984" spans="1:11" s="547" customFormat="1" ht="11.4">
      <c r="A984" s="641"/>
      <c r="B984" s="642"/>
      <c r="C984" s="643"/>
      <c r="D984" s="644"/>
      <c r="E984" s="644"/>
      <c r="F984" s="644"/>
      <c r="G984" s="644"/>
      <c r="H984" s="643"/>
      <c r="I984" s="644"/>
      <c r="J984" s="644"/>
      <c r="K984" s="644"/>
    </row>
    <row r="985" spans="1:11" s="547" customFormat="1" ht="11.4">
      <c r="A985" s="641"/>
      <c r="B985" s="642"/>
      <c r="C985" s="643"/>
      <c r="D985" s="644"/>
      <c r="E985" s="644"/>
      <c r="F985" s="644"/>
      <c r="G985" s="644"/>
      <c r="H985" s="643"/>
      <c r="I985" s="644"/>
      <c r="J985" s="644"/>
      <c r="K985" s="644"/>
    </row>
    <row r="986" spans="1:11" s="547" customFormat="1" ht="11.4">
      <c r="A986" s="641"/>
      <c r="B986" s="642"/>
      <c r="C986" s="643"/>
      <c r="D986" s="644"/>
      <c r="E986" s="644"/>
      <c r="F986" s="644"/>
      <c r="G986" s="644"/>
      <c r="H986" s="643"/>
      <c r="I986" s="644"/>
      <c r="J986" s="644"/>
      <c r="K986" s="644"/>
    </row>
    <row r="987" spans="1:11" s="547" customFormat="1" ht="11.4">
      <c r="A987" s="641"/>
      <c r="B987" s="642"/>
      <c r="C987" s="643"/>
      <c r="D987" s="644"/>
      <c r="E987" s="644"/>
      <c r="F987" s="644"/>
      <c r="G987" s="644"/>
      <c r="H987" s="643"/>
      <c r="I987" s="644"/>
      <c r="J987" s="644"/>
      <c r="K987" s="644"/>
    </row>
    <row r="988" spans="1:11" s="547" customFormat="1" ht="11.4">
      <c r="A988" s="641"/>
      <c r="B988" s="642"/>
      <c r="C988" s="643"/>
      <c r="D988" s="644"/>
      <c r="E988" s="644"/>
      <c r="F988" s="644"/>
      <c r="G988" s="644"/>
      <c r="H988" s="643"/>
      <c r="I988" s="644"/>
      <c r="J988" s="644"/>
      <c r="K988" s="644"/>
    </row>
    <row r="989" spans="1:11" s="547" customFormat="1" ht="11.4">
      <c r="A989" s="641"/>
      <c r="B989" s="642"/>
      <c r="C989" s="643"/>
      <c r="D989" s="644"/>
      <c r="E989" s="644"/>
      <c r="F989" s="644"/>
      <c r="G989" s="644"/>
      <c r="H989" s="643"/>
      <c r="I989" s="644"/>
      <c r="J989" s="644"/>
      <c r="K989" s="644"/>
    </row>
    <row r="990" spans="1:11" s="547" customFormat="1" ht="11.4">
      <c r="A990" s="641"/>
      <c r="B990" s="642"/>
      <c r="C990" s="643"/>
      <c r="D990" s="644"/>
      <c r="E990" s="644"/>
      <c r="F990" s="644"/>
      <c r="G990" s="644"/>
      <c r="H990" s="643"/>
      <c r="I990" s="644"/>
      <c r="J990" s="644"/>
      <c r="K990" s="644"/>
    </row>
    <row r="991" spans="1:11" s="547" customFormat="1" ht="11.4">
      <c r="A991" s="641"/>
      <c r="B991" s="642"/>
      <c r="C991" s="643"/>
      <c r="D991" s="644"/>
      <c r="E991" s="644"/>
      <c r="F991" s="644"/>
      <c r="G991" s="644"/>
      <c r="H991" s="643"/>
      <c r="I991" s="644"/>
      <c r="J991" s="644"/>
      <c r="K991" s="644"/>
    </row>
    <row r="992" spans="1:11" s="547" customFormat="1" ht="11.4">
      <c r="A992" s="641"/>
      <c r="B992" s="642"/>
      <c r="C992" s="643"/>
      <c r="D992" s="644"/>
      <c r="E992" s="644"/>
      <c r="F992" s="644"/>
      <c r="G992" s="644"/>
      <c r="H992" s="643"/>
      <c r="I992" s="644"/>
      <c r="J992" s="644"/>
      <c r="K992" s="644"/>
    </row>
    <row r="993" spans="1:11" s="547" customFormat="1" ht="11.4">
      <c r="A993" s="641"/>
      <c r="B993" s="642"/>
      <c r="C993" s="643"/>
      <c r="D993" s="644"/>
      <c r="E993" s="644"/>
      <c r="F993" s="644"/>
      <c r="G993" s="644"/>
      <c r="H993" s="643"/>
      <c r="I993" s="644"/>
      <c r="J993" s="644"/>
      <c r="K993" s="644"/>
    </row>
    <row r="994" spans="1:11" s="547" customFormat="1" ht="11.4">
      <c r="A994" s="641"/>
      <c r="B994" s="642"/>
      <c r="C994" s="643"/>
      <c r="D994" s="644"/>
      <c r="E994" s="644"/>
      <c r="F994" s="644"/>
      <c r="G994" s="644"/>
      <c r="H994" s="643"/>
      <c r="I994" s="644"/>
      <c r="J994" s="644"/>
      <c r="K994" s="644"/>
    </row>
    <row r="995" spans="1:11" s="547" customFormat="1" ht="11.4">
      <c r="A995" s="641"/>
      <c r="B995" s="642"/>
      <c r="C995" s="643"/>
      <c r="D995" s="644"/>
      <c r="E995" s="644"/>
      <c r="F995" s="644"/>
      <c r="G995" s="644"/>
      <c r="H995" s="643"/>
      <c r="I995" s="644"/>
      <c r="J995" s="644"/>
      <c r="K995" s="644"/>
    </row>
    <row r="996" spans="1:11" s="547" customFormat="1" ht="11.4">
      <c r="A996" s="641"/>
      <c r="B996" s="642"/>
      <c r="C996" s="643"/>
      <c r="D996" s="644"/>
      <c r="E996" s="644"/>
      <c r="F996" s="644"/>
      <c r="G996" s="644"/>
      <c r="H996" s="643"/>
      <c r="I996" s="644"/>
      <c r="J996" s="644"/>
      <c r="K996" s="644"/>
    </row>
    <row r="997" spans="1:11" s="547" customFormat="1" ht="11.4">
      <c r="A997" s="641"/>
      <c r="B997" s="642"/>
      <c r="C997" s="643"/>
      <c r="D997" s="644"/>
      <c r="E997" s="644"/>
      <c r="F997" s="644"/>
      <c r="G997" s="644"/>
      <c r="H997" s="643"/>
      <c r="I997" s="644"/>
      <c r="J997" s="644"/>
      <c r="K997" s="644"/>
    </row>
    <row r="998" spans="1:11" s="547" customFormat="1" ht="11.4">
      <c r="A998" s="641"/>
      <c r="B998" s="642"/>
      <c r="C998" s="643"/>
      <c r="D998" s="644"/>
      <c r="E998" s="644"/>
      <c r="F998" s="644"/>
      <c r="G998" s="644"/>
      <c r="H998" s="643"/>
      <c r="I998" s="644"/>
      <c r="J998" s="644"/>
      <c r="K998" s="644"/>
    </row>
    <row r="999" spans="1:11" s="547" customFormat="1" ht="11.4">
      <c r="A999" s="641"/>
      <c r="B999" s="642"/>
      <c r="C999" s="643"/>
      <c r="D999" s="644"/>
      <c r="E999" s="644"/>
      <c r="F999" s="644"/>
      <c r="G999" s="644"/>
      <c r="H999" s="643"/>
      <c r="I999" s="644"/>
      <c r="J999" s="644"/>
      <c r="K999" s="644"/>
    </row>
    <row r="1000" spans="1:11" s="547" customFormat="1" ht="11.4">
      <c r="A1000" s="641"/>
      <c r="B1000" s="642"/>
      <c r="C1000" s="643"/>
      <c r="D1000" s="644"/>
      <c r="E1000" s="644"/>
      <c r="F1000" s="644"/>
      <c r="G1000" s="644"/>
      <c r="H1000" s="643"/>
      <c r="I1000" s="644"/>
      <c r="J1000" s="644"/>
      <c r="K1000" s="644"/>
    </row>
    <row r="1001" spans="1:11" s="547" customFormat="1" ht="11.4">
      <c r="A1001" s="641"/>
      <c r="B1001" s="642"/>
      <c r="C1001" s="643"/>
      <c r="D1001" s="644"/>
      <c r="E1001" s="644"/>
      <c r="F1001" s="644"/>
      <c r="G1001" s="644"/>
      <c r="H1001" s="643"/>
      <c r="I1001" s="644"/>
      <c r="J1001" s="644"/>
      <c r="K1001" s="644"/>
    </row>
    <row r="1002" spans="1:11" s="547" customFormat="1" ht="11.4">
      <c r="A1002" s="641"/>
      <c r="B1002" s="642"/>
      <c r="C1002" s="643"/>
      <c r="D1002" s="644"/>
      <c r="E1002" s="644"/>
      <c r="F1002" s="644"/>
      <c r="G1002" s="644"/>
      <c r="H1002" s="643"/>
      <c r="I1002" s="644"/>
      <c r="J1002" s="644"/>
      <c r="K1002" s="644"/>
    </row>
    <row r="1003" spans="1:11" s="547" customFormat="1" ht="11.4">
      <c r="A1003" s="641"/>
      <c r="B1003" s="642"/>
      <c r="C1003" s="643"/>
      <c r="D1003" s="644"/>
      <c r="E1003" s="644"/>
      <c r="F1003" s="644"/>
      <c r="G1003" s="644"/>
      <c r="H1003" s="643"/>
      <c r="I1003" s="644"/>
      <c r="J1003" s="644"/>
      <c r="K1003" s="644"/>
    </row>
    <row r="1004" spans="1:11" s="547" customFormat="1" ht="11.4">
      <c r="A1004" s="641"/>
      <c r="B1004" s="642"/>
      <c r="C1004" s="643"/>
      <c r="D1004" s="644"/>
      <c r="E1004" s="644"/>
      <c r="F1004" s="644"/>
      <c r="G1004" s="644"/>
      <c r="H1004" s="643"/>
      <c r="I1004" s="644"/>
      <c r="J1004" s="644"/>
      <c r="K1004" s="644"/>
    </row>
    <row r="1005" spans="1:11" s="547" customFormat="1" ht="11.4">
      <c r="A1005" s="641"/>
      <c r="B1005" s="642"/>
      <c r="C1005" s="643"/>
      <c r="D1005" s="644"/>
      <c r="E1005" s="644"/>
      <c r="F1005" s="644"/>
      <c r="G1005" s="644"/>
      <c r="H1005" s="643"/>
      <c r="I1005" s="644"/>
      <c r="J1005" s="644"/>
      <c r="K1005" s="644"/>
    </row>
    <row r="1006" spans="1:11" s="547" customFormat="1" ht="11.4">
      <c r="A1006" s="641"/>
      <c r="B1006" s="642"/>
      <c r="C1006" s="643"/>
      <c r="D1006" s="644"/>
      <c r="E1006" s="644"/>
      <c r="F1006" s="644"/>
      <c r="G1006" s="644"/>
      <c r="H1006" s="643"/>
      <c r="I1006" s="644"/>
      <c r="J1006" s="644"/>
      <c r="K1006" s="644"/>
    </row>
    <row r="1007" spans="1:11" s="547" customFormat="1" ht="11.4">
      <c r="A1007" s="641"/>
      <c r="B1007" s="642"/>
      <c r="C1007" s="643"/>
      <c r="D1007" s="644"/>
      <c r="E1007" s="644"/>
      <c r="F1007" s="644"/>
      <c r="G1007" s="644"/>
      <c r="H1007" s="643"/>
      <c r="I1007" s="644"/>
      <c r="J1007" s="644"/>
      <c r="K1007" s="644"/>
    </row>
    <row r="1008" spans="1:11" s="547" customFormat="1" ht="11.4">
      <c r="A1008" s="641"/>
      <c r="B1008" s="642"/>
      <c r="C1008" s="643"/>
      <c r="D1008" s="644"/>
      <c r="E1008" s="644"/>
      <c r="F1008" s="644"/>
      <c r="G1008" s="644"/>
      <c r="H1008" s="643"/>
      <c r="I1008" s="644"/>
      <c r="J1008" s="644"/>
      <c r="K1008" s="644"/>
    </row>
    <row r="1009" spans="1:11" s="547" customFormat="1" ht="11.4">
      <c r="A1009" s="641"/>
      <c r="B1009" s="642"/>
      <c r="C1009" s="643"/>
      <c r="D1009" s="644"/>
      <c r="E1009" s="644"/>
      <c r="F1009" s="644"/>
      <c r="G1009" s="644"/>
      <c r="H1009" s="643"/>
      <c r="I1009" s="644"/>
      <c r="J1009" s="644"/>
      <c r="K1009" s="644"/>
    </row>
    <row r="1010" spans="1:11" s="547" customFormat="1" ht="11.4">
      <c r="A1010" s="641"/>
      <c r="B1010" s="642"/>
      <c r="C1010" s="643"/>
      <c r="D1010" s="644"/>
      <c r="E1010" s="644"/>
      <c r="F1010" s="644"/>
      <c r="G1010" s="644"/>
      <c r="H1010" s="643"/>
      <c r="I1010" s="644"/>
      <c r="J1010" s="644"/>
      <c r="K1010" s="644"/>
    </row>
    <row r="1011" spans="1:11" s="547" customFormat="1" ht="11.4">
      <c r="A1011" s="641"/>
      <c r="B1011" s="642"/>
      <c r="C1011" s="643"/>
      <c r="D1011" s="644"/>
      <c r="E1011" s="644"/>
      <c r="F1011" s="644"/>
      <c r="G1011" s="644"/>
      <c r="H1011" s="643"/>
      <c r="I1011" s="644"/>
      <c r="J1011" s="644"/>
      <c r="K1011" s="644"/>
    </row>
    <row r="1012" spans="1:11" s="547" customFormat="1" ht="11.4">
      <c r="A1012" s="641"/>
      <c r="B1012" s="642"/>
      <c r="C1012" s="643"/>
      <c r="D1012" s="644"/>
      <c r="E1012" s="644"/>
      <c r="F1012" s="644"/>
      <c r="G1012" s="644"/>
      <c r="H1012" s="643"/>
      <c r="I1012" s="644"/>
      <c r="J1012" s="644"/>
      <c r="K1012" s="644"/>
    </row>
    <row r="1013" spans="1:11" s="547" customFormat="1" ht="11.4">
      <c r="A1013" s="641"/>
      <c r="B1013" s="642"/>
      <c r="C1013" s="643"/>
      <c r="D1013" s="644"/>
      <c r="E1013" s="644"/>
      <c r="F1013" s="644"/>
      <c r="G1013" s="644"/>
      <c r="H1013" s="643"/>
      <c r="I1013" s="644"/>
      <c r="J1013" s="644"/>
      <c r="K1013" s="644"/>
    </row>
    <row r="1014" spans="1:11" s="547" customFormat="1" ht="11.4">
      <c r="A1014" s="641"/>
      <c r="B1014" s="642"/>
      <c r="C1014" s="643"/>
      <c r="D1014" s="644"/>
      <c r="E1014" s="644"/>
      <c r="F1014" s="644"/>
      <c r="G1014" s="644"/>
      <c r="H1014" s="643"/>
      <c r="I1014" s="644"/>
      <c r="J1014" s="644"/>
      <c r="K1014" s="644"/>
    </row>
    <row r="1015" spans="1:11" s="547" customFormat="1" ht="11.4">
      <c r="A1015" s="641"/>
      <c r="B1015" s="642"/>
      <c r="C1015" s="643"/>
      <c r="D1015" s="644"/>
      <c r="E1015" s="644"/>
      <c r="F1015" s="644"/>
      <c r="G1015" s="644"/>
      <c r="H1015" s="643"/>
      <c r="I1015" s="644"/>
      <c r="J1015" s="644"/>
      <c r="K1015" s="644"/>
    </row>
    <row r="1016" spans="1:11" s="547" customFormat="1" ht="11.4">
      <c r="A1016" s="641"/>
      <c r="B1016" s="642"/>
      <c r="C1016" s="643"/>
      <c r="D1016" s="644"/>
      <c r="E1016" s="644"/>
      <c r="F1016" s="644"/>
      <c r="G1016" s="644"/>
      <c r="H1016" s="643"/>
      <c r="I1016" s="644"/>
      <c r="J1016" s="644"/>
      <c r="K1016" s="644"/>
    </row>
    <row r="1017" spans="1:11" s="547" customFormat="1" ht="11.4">
      <c r="A1017" s="641"/>
      <c r="B1017" s="642"/>
      <c r="C1017" s="643"/>
      <c r="D1017" s="644"/>
      <c r="E1017" s="644"/>
      <c r="F1017" s="644"/>
      <c r="G1017" s="644"/>
      <c r="H1017" s="643"/>
      <c r="I1017" s="644"/>
      <c r="J1017" s="644"/>
      <c r="K1017" s="644"/>
    </row>
    <row r="1018" spans="1:11" s="547" customFormat="1" ht="11.4">
      <c r="A1018" s="641"/>
      <c r="B1018" s="642"/>
      <c r="C1018" s="643"/>
      <c r="D1018" s="644"/>
      <c r="E1018" s="644"/>
      <c r="F1018" s="644"/>
      <c r="G1018" s="644"/>
      <c r="H1018" s="643"/>
      <c r="I1018" s="644"/>
      <c r="J1018" s="644"/>
      <c r="K1018" s="644"/>
    </row>
    <row r="1019" spans="1:11" s="547" customFormat="1" ht="11.4">
      <c r="A1019" s="641"/>
      <c r="B1019" s="642"/>
      <c r="C1019" s="643"/>
      <c r="D1019" s="644"/>
      <c r="E1019" s="644"/>
      <c r="F1019" s="644"/>
      <c r="G1019" s="644"/>
      <c r="H1019" s="643"/>
      <c r="I1019" s="644"/>
      <c r="J1019" s="644"/>
      <c r="K1019" s="644"/>
    </row>
    <row r="1020" spans="1:11" s="547" customFormat="1" ht="11.4">
      <c r="A1020" s="641"/>
      <c r="B1020" s="642"/>
      <c r="C1020" s="643"/>
      <c r="D1020" s="644"/>
      <c r="E1020" s="644"/>
      <c r="F1020" s="644"/>
      <c r="G1020" s="644"/>
      <c r="H1020" s="643"/>
      <c r="I1020" s="644"/>
      <c r="J1020" s="644"/>
      <c r="K1020" s="644"/>
    </row>
    <row r="1021" spans="1:11" s="547" customFormat="1" ht="11.4">
      <c r="A1021" s="641"/>
      <c r="B1021" s="642"/>
      <c r="C1021" s="643"/>
      <c r="D1021" s="644"/>
      <c r="E1021" s="644"/>
      <c r="F1021" s="644"/>
      <c r="G1021" s="644"/>
      <c r="H1021" s="643"/>
      <c r="I1021" s="644"/>
      <c r="J1021" s="644"/>
      <c r="K1021" s="644"/>
    </row>
    <row r="1022" spans="1:11" s="547" customFormat="1" ht="11.4">
      <c r="A1022" s="641"/>
      <c r="B1022" s="642"/>
      <c r="C1022" s="643"/>
      <c r="D1022" s="644"/>
      <c r="E1022" s="644"/>
      <c r="F1022" s="644"/>
      <c r="G1022" s="644"/>
      <c r="H1022" s="643"/>
      <c r="I1022" s="644"/>
      <c r="J1022" s="644"/>
      <c r="K1022" s="644"/>
    </row>
    <row r="1023" spans="1:11" s="547" customFormat="1" ht="11.4">
      <c r="A1023" s="641"/>
      <c r="B1023" s="642"/>
      <c r="C1023" s="643"/>
      <c r="D1023" s="644"/>
      <c r="E1023" s="644"/>
      <c r="F1023" s="644"/>
      <c r="G1023" s="644"/>
      <c r="H1023" s="643"/>
      <c r="I1023" s="644"/>
      <c r="J1023" s="644"/>
      <c r="K1023" s="644"/>
    </row>
    <row r="1024" spans="1:11" s="547" customFormat="1" ht="11.4">
      <c r="A1024" s="641"/>
      <c r="B1024" s="642"/>
      <c r="C1024" s="643"/>
      <c r="D1024" s="644"/>
      <c r="E1024" s="644"/>
      <c r="F1024" s="644"/>
      <c r="G1024" s="644"/>
      <c r="H1024" s="643"/>
      <c r="I1024" s="644"/>
      <c r="J1024" s="644"/>
      <c r="K1024" s="644"/>
    </row>
    <row r="1025" spans="1:11" s="547" customFormat="1" ht="11.4">
      <c r="A1025" s="641"/>
      <c r="B1025" s="642"/>
      <c r="C1025" s="643"/>
      <c r="D1025" s="644"/>
      <c r="E1025" s="644"/>
      <c r="F1025" s="644"/>
      <c r="G1025" s="644"/>
      <c r="H1025" s="643"/>
      <c r="I1025" s="644"/>
      <c r="J1025" s="644"/>
      <c r="K1025" s="644"/>
    </row>
    <row r="1026" spans="1:11" s="547" customFormat="1" ht="11.4">
      <c r="A1026" s="641"/>
      <c r="B1026" s="642"/>
      <c r="C1026" s="643"/>
      <c r="D1026" s="644"/>
      <c r="E1026" s="644"/>
      <c r="F1026" s="644"/>
      <c r="G1026" s="644"/>
      <c r="H1026" s="643"/>
      <c r="I1026" s="644"/>
      <c r="J1026" s="644"/>
      <c r="K1026" s="644"/>
    </row>
    <row r="1027" spans="1:11" s="547" customFormat="1" ht="11.4">
      <c r="A1027" s="641"/>
      <c r="B1027" s="642"/>
      <c r="C1027" s="643"/>
      <c r="D1027" s="644"/>
      <c r="E1027" s="644"/>
      <c r="F1027" s="644"/>
      <c r="G1027" s="644"/>
      <c r="H1027" s="643"/>
      <c r="I1027" s="644"/>
      <c r="J1027" s="644"/>
      <c r="K1027" s="644"/>
    </row>
    <row r="1028" spans="1:11" s="547" customFormat="1" ht="11.4">
      <c r="A1028" s="641"/>
      <c r="B1028" s="642"/>
      <c r="C1028" s="643"/>
      <c r="D1028" s="644"/>
      <c r="E1028" s="644"/>
      <c r="F1028" s="644"/>
      <c r="G1028" s="644"/>
      <c r="H1028" s="643"/>
      <c r="I1028" s="644"/>
      <c r="J1028" s="644"/>
      <c r="K1028" s="644"/>
    </row>
    <row r="1029" spans="1:11" s="547" customFormat="1" ht="11.4">
      <c r="A1029" s="641"/>
      <c r="B1029" s="642"/>
      <c r="C1029" s="643"/>
      <c r="D1029" s="644"/>
      <c r="E1029" s="644"/>
      <c r="F1029" s="644"/>
      <c r="G1029" s="644"/>
      <c r="H1029" s="643"/>
      <c r="I1029" s="644"/>
      <c r="J1029" s="644"/>
      <c r="K1029" s="644"/>
    </row>
    <row r="1030" spans="1:11" s="547" customFormat="1" ht="11.4">
      <c r="A1030" s="641"/>
      <c r="B1030" s="642"/>
      <c r="C1030" s="643"/>
      <c r="D1030" s="644"/>
      <c r="E1030" s="644"/>
      <c r="F1030" s="644"/>
      <c r="G1030" s="644"/>
      <c r="H1030" s="643"/>
      <c r="I1030" s="644"/>
      <c r="J1030" s="644"/>
      <c r="K1030" s="644"/>
    </row>
    <row r="1031" spans="1:11" s="547" customFormat="1" ht="11.4">
      <c r="A1031" s="641"/>
      <c r="B1031" s="642"/>
      <c r="C1031" s="643"/>
      <c r="D1031" s="644"/>
      <c r="E1031" s="644"/>
      <c r="F1031" s="644"/>
      <c r="G1031" s="644"/>
      <c r="H1031" s="643"/>
      <c r="I1031" s="644"/>
      <c r="J1031" s="644"/>
      <c r="K1031" s="644"/>
    </row>
    <row r="1032" spans="1:11" s="547" customFormat="1" ht="11.4">
      <c r="A1032" s="641"/>
      <c r="B1032" s="642"/>
      <c r="C1032" s="643"/>
      <c r="D1032" s="644"/>
      <c r="E1032" s="644"/>
      <c r="F1032" s="644"/>
      <c r="G1032" s="644"/>
      <c r="H1032" s="643"/>
      <c r="I1032" s="644"/>
      <c r="J1032" s="644"/>
      <c r="K1032" s="644"/>
    </row>
    <row r="1033" spans="1:11" s="547" customFormat="1" ht="11.4">
      <c r="A1033" s="641"/>
      <c r="B1033" s="642"/>
      <c r="C1033" s="643"/>
      <c r="D1033" s="644"/>
      <c r="E1033" s="644"/>
      <c r="F1033" s="644"/>
      <c r="G1033" s="644"/>
      <c r="H1033" s="643"/>
      <c r="I1033" s="644"/>
      <c r="J1033" s="644"/>
      <c r="K1033" s="644"/>
    </row>
    <row r="1034" spans="1:11" s="547" customFormat="1" ht="11.4">
      <c r="A1034" s="641"/>
      <c r="B1034" s="642"/>
      <c r="C1034" s="643"/>
      <c r="D1034" s="644"/>
      <c r="E1034" s="644"/>
      <c r="F1034" s="644"/>
      <c r="G1034" s="644"/>
      <c r="H1034" s="643"/>
      <c r="I1034" s="644"/>
      <c r="J1034" s="644"/>
      <c r="K1034" s="644"/>
    </row>
    <row r="1035" spans="1:11" s="547" customFormat="1" ht="11.4">
      <c r="A1035" s="641"/>
      <c r="B1035" s="642"/>
      <c r="C1035" s="643"/>
      <c r="D1035" s="644"/>
      <c r="E1035" s="644"/>
      <c r="F1035" s="644"/>
      <c r="G1035" s="644"/>
      <c r="H1035" s="643"/>
      <c r="I1035" s="644"/>
      <c r="J1035" s="644"/>
      <c r="K1035" s="644"/>
    </row>
    <row r="1036" spans="1:11" s="547" customFormat="1" ht="11.4">
      <c r="A1036" s="641"/>
      <c r="B1036" s="642"/>
      <c r="C1036" s="643"/>
      <c r="D1036" s="644"/>
      <c r="E1036" s="644"/>
      <c r="F1036" s="644"/>
      <c r="G1036" s="644"/>
      <c r="H1036" s="643"/>
      <c r="I1036" s="644"/>
      <c r="J1036" s="644"/>
      <c r="K1036" s="644"/>
    </row>
    <row r="1037" spans="1:11" s="547" customFormat="1" ht="11.4">
      <c r="A1037" s="641"/>
      <c r="B1037" s="642"/>
      <c r="C1037" s="643"/>
      <c r="D1037" s="644"/>
      <c r="E1037" s="644"/>
      <c r="F1037" s="644"/>
      <c r="G1037" s="644"/>
      <c r="H1037" s="643"/>
      <c r="I1037" s="644"/>
      <c r="J1037" s="644"/>
      <c r="K1037" s="644"/>
    </row>
    <row r="1038" spans="1:11" s="547" customFormat="1" ht="11.4">
      <c r="A1038" s="641"/>
      <c r="B1038" s="642"/>
      <c r="C1038" s="643"/>
      <c r="D1038" s="644"/>
      <c r="E1038" s="644"/>
      <c r="F1038" s="644"/>
      <c r="G1038" s="644"/>
      <c r="H1038" s="643"/>
      <c r="I1038" s="644"/>
      <c r="J1038" s="644"/>
      <c r="K1038" s="644"/>
    </row>
    <row r="1039" spans="1:11" s="547" customFormat="1" ht="11.4">
      <c r="A1039" s="641"/>
      <c r="B1039" s="642"/>
      <c r="C1039" s="643"/>
      <c r="D1039" s="644"/>
      <c r="E1039" s="644"/>
      <c r="F1039" s="644"/>
      <c r="G1039" s="644"/>
      <c r="H1039" s="643"/>
      <c r="I1039" s="644"/>
      <c r="J1039" s="644"/>
      <c r="K1039" s="644"/>
    </row>
    <row r="1040" spans="1:11" s="547" customFormat="1" ht="11.4">
      <c r="A1040" s="641"/>
      <c r="B1040" s="642"/>
      <c r="C1040" s="643"/>
      <c r="D1040" s="644"/>
      <c r="E1040" s="644"/>
      <c r="F1040" s="644"/>
      <c r="G1040" s="644"/>
      <c r="H1040" s="643"/>
      <c r="I1040" s="644"/>
      <c r="J1040" s="644"/>
      <c r="K1040" s="644"/>
    </row>
    <row r="1041" spans="1:11" s="547" customFormat="1" ht="11.4">
      <c r="A1041" s="641"/>
      <c r="B1041" s="642"/>
      <c r="C1041" s="643"/>
      <c r="D1041" s="644"/>
      <c r="E1041" s="644"/>
      <c r="F1041" s="644"/>
      <c r="G1041" s="644"/>
      <c r="H1041" s="643"/>
      <c r="I1041" s="644"/>
      <c r="J1041" s="644"/>
      <c r="K1041" s="644"/>
    </row>
    <row r="1042" spans="1:11" s="547" customFormat="1" ht="11.4">
      <c r="A1042" s="641"/>
      <c r="B1042" s="642"/>
      <c r="C1042" s="643"/>
      <c r="D1042" s="644"/>
      <c r="E1042" s="644"/>
      <c r="F1042" s="644"/>
      <c r="G1042" s="644"/>
      <c r="H1042" s="643"/>
      <c r="I1042" s="644"/>
      <c r="J1042" s="644"/>
      <c r="K1042" s="644"/>
    </row>
    <row r="1043" spans="1:11" s="547" customFormat="1" ht="11.4">
      <c r="A1043" s="641"/>
      <c r="B1043" s="642"/>
      <c r="C1043" s="643"/>
      <c r="D1043" s="644"/>
      <c r="E1043" s="644"/>
      <c r="F1043" s="644"/>
      <c r="G1043" s="644"/>
      <c r="H1043" s="643"/>
      <c r="I1043" s="644"/>
      <c r="J1043" s="644"/>
      <c r="K1043" s="644"/>
    </row>
    <row r="1044" spans="1:11" s="547" customFormat="1" ht="11.4">
      <c r="A1044" s="641"/>
      <c r="B1044" s="642"/>
      <c r="C1044" s="643"/>
      <c r="D1044" s="644"/>
      <c r="E1044" s="644"/>
      <c r="F1044" s="644"/>
      <c r="G1044" s="644"/>
      <c r="H1044" s="643"/>
      <c r="I1044" s="644"/>
      <c r="J1044" s="644"/>
      <c r="K1044" s="644"/>
    </row>
    <row r="1045" spans="1:11" s="547" customFormat="1" ht="11.4">
      <c r="A1045" s="641"/>
      <c r="B1045" s="642"/>
      <c r="C1045" s="643"/>
      <c r="D1045" s="644"/>
      <c r="E1045" s="644"/>
      <c r="F1045" s="644"/>
      <c r="G1045" s="644"/>
      <c r="H1045" s="643"/>
      <c r="I1045" s="644"/>
      <c r="J1045" s="644"/>
      <c r="K1045" s="644"/>
    </row>
    <row r="1046" spans="1:11" s="547" customFormat="1" ht="11.4">
      <c r="A1046" s="641"/>
      <c r="B1046" s="642"/>
      <c r="C1046" s="643"/>
      <c r="D1046" s="644"/>
      <c r="E1046" s="644"/>
      <c r="F1046" s="644"/>
      <c r="G1046" s="644"/>
      <c r="H1046" s="643"/>
      <c r="I1046" s="644"/>
      <c r="J1046" s="644"/>
      <c r="K1046" s="644"/>
    </row>
    <row r="1047" spans="1:11" s="547" customFormat="1" ht="11.4">
      <c r="A1047" s="641"/>
      <c r="B1047" s="642"/>
      <c r="C1047" s="643"/>
      <c r="D1047" s="644"/>
      <c r="E1047" s="644"/>
      <c r="F1047" s="644"/>
      <c r="G1047" s="644"/>
      <c r="H1047" s="643"/>
      <c r="I1047" s="644"/>
      <c r="J1047" s="644"/>
      <c r="K1047" s="644"/>
    </row>
    <row r="1048" spans="1:11" s="547" customFormat="1" ht="11.4">
      <c r="A1048" s="641"/>
      <c r="B1048" s="642"/>
      <c r="C1048" s="643"/>
      <c r="D1048" s="644"/>
      <c r="E1048" s="644"/>
      <c r="F1048" s="644"/>
      <c r="G1048" s="644"/>
      <c r="H1048" s="643"/>
      <c r="I1048" s="644"/>
      <c r="J1048" s="644"/>
      <c r="K1048" s="644"/>
    </row>
    <row r="1049" spans="1:11" s="547" customFormat="1" ht="11.4">
      <c r="A1049" s="641"/>
      <c r="B1049" s="642"/>
      <c r="C1049" s="643"/>
      <c r="D1049" s="644"/>
      <c r="E1049" s="644"/>
      <c r="F1049" s="644"/>
      <c r="G1049" s="644"/>
      <c r="H1049" s="643"/>
      <c r="I1049" s="644"/>
      <c r="J1049" s="644"/>
      <c r="K1049" s="644"/>
    </row>
    <row r="1050" spans="1:11" s="547" customFormat="1" ht="11.4">
      <c r="A1050" s="641"/>
      <c r="B1050" s="642"/>
      <c r="C1050" s="643"/>
      <c r="D1050" s="644"/>
      <c r="E1050" s="644"/>
      <c r="F1050" s="644"/>
      <c r="G1050" s="644"/>
      <c r="H1050" s="643"/>
      <c r="I1050" s="644"/>
      <c r="J1050" s="644"/>
      <c r="K1050" s="644"/>
    </row>
    <row r="1051" spans="1:11" s="547" customFormat="1" ht="11.4">
      <c r="A1051" s="641"/>
      <c r="B1051" s="642"/>
      <c r="C1051" s="643"/>
      <c r="D1051" s="644"/>
      <c r="E1051" s="644"/>
      <c r="F1051" s="644"/>
      <c r="G1051" s="644"/>
      <c r="H1051" s="643"/>
      <c r="I1051" s="644"/>
      <c r="J1051" s="644"/>
      <c r="K1051" s="644"/>
    </row>
    <row r="1052" spans="1:11" s="547" customFormat="1" ht="11.4">
      <c r="A1052" s="641"/>
      <c r="B1052" s="642"/>
      <c r="C1052" s="643"/>
      <c r="D1052" s="644"/>
      <c r="E1052" s="644"/>
      <c r="F1052" s="644"/>
      <c r="G1052" s="644"/>
      <c r="H1052" s="643"/>
      <c r="I1052" s="644"/>
      <c r="J1052" s="644"/>
      <c r="K1052" s="644"/>
    </row>
    <row r="1053" spans="1:11" s="547" customFormat="1" ht="11.4">
      <c r="A1053" s="641"/>
      <c r="B1053" s="642"/>
      <c r="C1053" s="643"/>
      <c r="D1053" s="644"/>
      <c r="E1053" s="644"/>
      <c r="F1053" s="644"/>
      <c r="G1053" s="644"/>
      <c r="H1053" s="643"/>
      <c r="I1053" s="644"/>
      <c r="J1053" s="644"/>
      <c r="K1053" s="644"/>
    </row>
    <row r="1054" spans="1:11" s="547" customFormat="1" ht="11.4">
      <c r="A1054" s="641"/>
      <c r="B1054" s="642"/>
      <c r="C1054" s="643"/>
      <c r="D1054" s="644"/>
      <c r="E1054" s="644"/>
      <c r="F1054" s="644"/>
      <c r="G1054" s="644"/>
      <c r="H1054" s="643"/>
      <c r="I1054" s="644"/>
      <c r="J1054" s="644"/>
      <c r="K1054" s="644"/>
    </row>
    <row r="1055" spans="1:11" s="547" customFormat="1" ht="11.4">
      <c r="A1055" s="641"/>
      <c r="B1055" s="642"/>
      <c r="C1055" s="643"/>
      <c r="D1055" s="644"/>
      <c r="E1055" s="644"/>
      <c r="F1055" s="644"/>
      <c r="G1055" s="644"/>
      <c r="H1055" s="643"/>
      <c r="I1055" s="644"/>
      <c r="J1055" s="644"/>
      <c r="K1055" s="644"/>
    </row>
    <row r="1056" spans="1:11" s="547" customFormat="1" ht="11.4">
      <c r="A1056" s="641"/>
      <c r="B1056" s="642"/>
      <c r="C1056" s="643"/>
      <c r="D1056" s="644"/>
      <c r="E1056" s="644"/>
      <c r="F1056" s="644"/>
      <c r="G1056" s="644"/>
      <c r="H1056" s="643"/>
      <c r="I1056" s="644"/>
      <c r="J1056" s="644"/>
      <c r="K1056" s="644"/>
    </row>
    <row r="1057" spans="1:11" s="547" customFormat="1" ht="11.4">
      <c r="A1057" s="641"/>
      <c r="B1057" s="642"/>
      <c r="C1057" s="643"/>
      <c r="D1057" s="644"/>
      <c r="E1057" s="644"/>
      <c r="F1057" s="644"/>
      <c r="G1057" s="644"/>
      <c r="H1057" s="643"/>
      <c r="I1057" s="644"/>
      <c r="J1057" s="644"/>
      <c r="K1057" s="644"/>
    </row>
    <row r="1058" spans="1:11" s="547" customFormat="1" ht="11.4">
      <c r="A1058" s="641"/>
      <c r="B1058" s="642"/>
      <c r="C1058" s="643"/>
      <c r="D1058" s="644"/>
      <c r="E1058" s="644"/>
      <c r="F1058" s="644"/>
      <c r="G1058" s="644"/>
      <c r="H1058" s="643"/>
      <c r="I1058" s="644"/>
      <c r="J1058" s="644"/>
      <c r="K1058" s="644"/>
    </row>
    <row r="1059" spans="1:11" s="547" customFormat="1" ht="11.4">
      <c r="A1059" s="641"/>
      <c r="B1059" s="642"/>
      <c r="C1059" s="643"/>
      <c r="D1059" s="644"/>
      <c r="E1059" s="644"/>
      <c r="F1059" s="644"/>
      <c r="G1059" s="644"/>
      <c r="H1059" s="643"/>
      <c r="I1059" s="644"/>
      <c r="J1059" s="644"/>
      <c r="K1059" s="644"/>
    </row>
    <row r="1060" spans="1:11" s="547" customFormat="1" ht="11.4">
      <c r="A1060" s="641"/>
      <c r="B1060" s="642"/>
      <c r="C1060" s="643"/>
      <c r="D1060" s="644"/>
      <c r="E1060" s="644"/>
      <c r="F1060" s="644"/>
      <c r="G1060" s="644"/>
      <c r="H1060" s="643"/>
      <c r="I1060" s="644"/>
      <c r="J1060" s="644"/>
      <c r="K1060" s="644"/>
    </row>
    <row r="1061" spans="1:11" s="547" customFormat="1" ht="11.4">
      <c r="A1061" s="641"/>
      <c r="B1061" s="642"/>
      <c r="C1061" s="643"/>
      <c r="D1061" s="644"/>
      <c r="E1061" s="644"/>
      <c r="F1061" s="644"/>
      <c r="G1061" s="644"/>
      <c r="H1061" s="643"/>
      <c r="I1061" s="644"/>
      <c r="J1061" s="644"/>
      <c r="K1061" s="644"/>
    </row>
    <row r="1062" spans="1:11" s="547" customFormat="1" ht="11.4">
      <c r="A1062" s="641"/>
      <c r="B1062" s="642"/>
      <c r="C1062" s="643"/>
      <c r="D1062" s="644"/>
      <c r="E1062" s="644"/>
      <c r="F1062" s="644"/>
      <c r="G1062" s="644"/>
      <c r="H1062" s="643"/>
      <c r="I1062" s="644"/>
      <c r="J1062" s="644"/>
      <c r="K1062" s="644"/>
    </row>
    <row r="1063" spans="1:11" s="547" customFormat="1" ht="11.4">
      <c r="A1063" s="641"/>
      <c r="B1063" s="642"/>
      <c r="C1063" s="643"/>
      <c r="D1063" s="644"/>
      <c r="E1063" s="644"/>
      <c r="F1063" s="644"/>
      <c r="G1063" s="644"/>
      <c r="H1063" s="643"/>
      <c r="I1063" s="644"/>
      <c r="J1063" s="644"/>
      <c r="K1063" s="644"/>
    </row>
    <row r="1064" spans="1:11" s="547" customFormat="1" ht="11.4">
      <c r="A1064" s="641"/>
      <c r="B1064" s="642"/>
      <c r="C1064" s="643"/>
      <c r="D1064" s="644"/>
      <c r="E1064" s="644"/>
      <c r="F1064" s="644"/>
      <c r="G1064" s="644"/>
      <c r="H1064" s="643"/>
      <c r="I1064" s="644"/>
      <c r="J1064" s="644"/>
      <c r="K1064" s="644"/>
    </row>
    <row r="1065" spans="1:11" s="547" customFormat="1" ht="11.4">
      <c r="A1065" s="641"/>
      <c r="B1065" s="642"/>
      <c r="C1065" s="643"/>
      <c r="D1065" s="644"/>
      <c r="E1065" s="644"/>
      <c r="F1065" s="644"/>
      <c r="G1065" s="644"/>
      <c r="H1065" s="643"/>
      <c r="I1065" s="644"/>
      <c r="J1065" s="644"/>
      <c r="K1065" s="644"/>
    </row>
    <row r="1066" spans="1:11" s="547" customFormat="1" ht="11.4">
      <c r="A1066" s="641"/>
      <c r="B1066" s="642"/>
      <c r="C1066" s="643"/>
      <c r="D1066" s="644"/>
      <c r="E1066" s="644"/>
      <c r="F1066" s="644"/>
      <c r="G1066" s="644"/>
      <c r="H1066" s="643"/>
      <c r="I1066" s="644"/>
      <c r="J1066" s="644"/>
      <c r="K1066" s="644"/>
    </row>
    <row r="1067" spans="1:11" s="547" customFormat="1" ht="11.4">
      <c r="A1067" s="641"/>
      <c r="B1067" s="642"/>
      <c r="C1067" s="643"/>
      <c r="D1067" s="644"/>
      <c r="E1067" s="644"/>
      <c r="F1067" s="644"/>
      <c r="G1067" s="644"/>
      <c r="H1067" s="643"/>
      <c r="I1067" s="644"/>
      <c r="J1067" s="644"/>
      <c r="K1067" s="644"/>
    </row>
    <row r="1068" spans="1:11" s="547" customFormat="1" ht="11.4">
      <c r="A1068" s="641"/>
      <c r="B1068" s="642"/>
      <c r="C1068" s="643"/>
      <c r="D1068" s="644"/>
      <c r="E1068" s="644"/>
      <c r="F1068" s="644"/>
      <c r="G1068" s="644"/>
      <c r="H1068" s="643"/>
      <c r="I1068" s="644"/>
      <c r="J1068" s="644"/>
      <c r="K1068" s="644"/>
    </row>
    <row r="1069" spans="1:11" s="547" customFormat="1" ht="11.4">
      <c r="A1069" s="641"/>
      <c r="B1069" s="642"/>
      <c r="C1069" s="643"/>
      <c r="D1069" s="644"/>
      <c r="E1069" s="644"/>
      <c r="F1069" s="644"/>
      <c r="G1069" s="644"/>
      <c r="H1069" s="643"/>
      <c r="I1069" s="644"/>
      <c r="J1069" s="644"/>
      <c r="K1069" s="644"/>
    </row>
    <row r="1070" spans="1:11" s="547" customFormat="1" ht="11.4">
      <c r="A1070" s="641"/>
      <c r="B1070" s="642"/>
      <c r="C1070" s="643"/>
      <c r="D1070" s="644"/>
      <c r="E1070" s="644"/>
      <c r="F1070" s="644"/>
      <c r="G1070" s="644"/>
      <c r="H1070" s="643"/>
      <c r="I1070" s="644"/>
      <c r="J1070" s="644"/>
      <c r="K1070" s="644"/>
    </row>
    <row r="1071" spans="1:11" s="547" customFormat="1" ht="11.4">
      <c r="A1071" s="641"/>
      <c r="B1071" s="642"/>
      <c r="C1071" s="643"/>
      <c r="D1071" s="644"/>
      <c r="E1071" s="644"/>
      <c r="F1071" s="644"/>
      <c r="G1071" s="644"/>
      <c r="H1071" s="643"/>
      <c r="I1071" s="644"/>
      <c r="J1071" s="644"/>
      <c r="K1071" s="644"/>
    </row>
    <row r="1072" spans="1:11" s="547" customFormat="1" ht="11.4">
      <c r="A1072" s="641"/>
      <c r="B1072" s="642"/>
      <c r="C1072" s="643"/>
      <c r="D1072" s="644"/>
      <c r="E1072" s="644"/>
      <c r="F1072" s="644"/>
      <c r="G1072" s="644"/>
      <c r="H1072" s="643"/>
      <c r="I1072" s="644"/>
      <c r="J1072" s="644"/>
      <c r="K1072" s="644"/>
    </row>
    <row r="1073" spans="1:11" s="547" customFormat="1" ht="11.4">
      <c r="A1073" s="641"/>
      <c r="B1073" s="642"/>
      <c r="C1073" s="643"/>
      <c r="D1073" s="644"/>
      <c r="E1073" s="644"/>
      <c r="F1073" s="644"/>
      <c r="G1073" s="644"/>
      <c r="H1073" s="643"/>
      <c r="I1073" s="644"/>
      <c r="J1073" s="644"/>
      <c r="K1073" s="644"/>
    </row>
    <row r="1074" spans="1:11" s="547" customFormat="1" ht="11.4">
      <c r="A1074" s="641"/>
      <c r="B1074" s="642"/>
      <c r="C1074" s="643"/>
      <c r="D1074" s="644"/>
      <c r="E1074" s="644"/>
      <c r="F1074" s="644"/>
      <c r="G1074" s="644"/>
      <c r="H1074" s="643"/>
      <c r="I1074" s="644"/>
      <c r="J1074" s="644"/>
      <c r="K1074" s="644"/>
    </row>
    <row r="1075" spans="1:11" s="547" customFormat="1" ht="11.4">
      <c r="A1075" s="641"/>
      <c r="B1075" s="642"/>
      <c r="C1075" s="643"/>
      <c r="D1075" s="644"/>
      <c r="E1075" s="644"/>
      <c r="F1075" s="644"/>
      <c r="G1075" s="644"/>
      <c r="H1075" s="643"/>
      <c r="I1075" s="644"/>
      <c r="J1075" s="644"/>
      <c r="K1075" s="644"/>
    </row>
    <row r="1076" spans="1:11" s="547" customFormat="1" ht="11.4">
      <c r="A1076" s="641"/>
      <c r="B1076" s="642"/>
      <c r="C1076" s="643"/>
      <c r="D1076" s="644"/>
      <c r="E1076" s="644"/>
      <c r="F1076" s="644"/>
      <c r="G1076" s="644"/>
      <c r="H1076" s="643"/>
      <c r="I1076" s="644"/>
      <c r="J1076" s="644"/>
      <c r="K1076" s="644"/>
    </row>
    <row r="1077" spans="1:11" s="547" customFormat="1" ht="11.4">
      <c r="A1077" s="641"/>
      <c r="B1077" s="642"/>
      <c r="C1077" s="643"/>
      <c r="D1077" s="644"/>
      <c r="E1077" s="644"/>
      <c r="F1077" s="644"/>
      <c r="G1077" s="644"/>
      <c r="H1077" s="643"/>
      <c r="I1077" s="644"/>
      <c r="J1077" s="644"/>
      <c r="K1077" s="644"/>
    </row>
    <row r="1078" spans="1:11" s="547" customFormat="1" ht="11.4">
      <c r="A1078" s="641"/>
      <c r="B1078" s="642"/>
      <c r="C1078" s="643"/>
      <c r="D1078" s="644"/>
      <c r="E1078" s="644"/>
      <c r="F1078" s="644"/>
      <c r="G1078" s="644"/>
      <c r="H1078" s="643"/>
      <c r="I1078" s="644"/>
      <c r="J1078" s="644"/>
      <c r="K1078" s="644"/>
    </row>
    <row r="1079" spans="1:11" s="547" customFormat="1" ht="11.4">
      <c r="A1079" s="641"/>
      <c r="B1079" s="642"/>
      <c r="C1079" s="643"/>
      <c r="D1079" s="644"/>
      <c r="E1079" s="644"/>
      <c r="F1079" s="644"/>
      <c r="G1079" s="644"/>
      <c r="H1079" s="643"/>
      <c r="I1079" s="644"/>
      <c r="J1079" s="644"/>
      <c r="K1079" s="644"/>
    </row>
    <row r="1080" spans="1:11" s="547" customFormat="1" ht="11.4">
      <c r="A1080" s="641"/>
      <c r="B1080" s="642"/>
      <c r="C1080" s="643"/>
      <c r="D1080" s="644"/>
      <c r="E1080" s="644"/>
      <c r="F1080" s="644"/>
      <c r="G1080" s="644"/>
      <c r="H1080" s="643"/>
      <c r="I1080" s="644"/>
      <c r="J1080" s="644"/>
      <c r="K1080" s="644"/>
    </row>
    <row r="1081" spans="1:11" s="547" customFormat="1" ht="11.4">
      <c r="A1081" s="641"/>
      <c r="B1081" s="642"/>
      <c r="C1081" s="643"/>
      <c r="D1081" s="644"/>
      <c r="E1081" s="644"/>
      <c r="F1081" s="644"/>
      <c r="G1081" s="644"/>
      <c r="H1081" s="643"/>
      <c r="I1081" s="644"/>
      <c r="J1081" s="644"/>
      <c r="K1081" s="644"/>
    </row>
    <row r="1082" spans="1:11" s="547" customFormat="1" ht="11.4">
      <c r="A1082" s="641"/>
      <c r="B1082" s="642"/>
      <c r="C1082" s="643"/>
      <c r="D1082" s="644"/>
      <c r="E1082" s="644"/>
      <c r="F1082" s="644"/>
      <c r="G1082" s="644"/>
      <c r="H1082" s="643"/>
      <c r="I1082" s="644"/>
      <c r="J1082" s="644"/>
      <c r="K1082" s="644"/>
    </row>
    <row r="1083" spans="1:11" s="547" customFormat="1" ht="11.4">
      <c r="A1083" s="641"/>
      <c r="B1083" s="642"/>
      <c r="C1083" s="643"/>
      <c r="D1083" s="644"/>
      <c r="E1083" s="644"/>
      <c r="F1083" s="644"/>
      <c r="G1083" s="644"/>
      <c r="H1083" s="643"/>
      <c r="I1083" s="644"/>
      <c r="J1083" s="644"/>
      <c r="K1083" s="644"/>
    </row>
    <row r="1084" spans="1:11" s="547" customFormat="1" ht="11.4">
      <c r="A1084" s="641"/>
      <c r="B1084" s="642"/>
      <c r="C1084" s="643"/>
      <c r="D1084" s="644"/>
      <c r="E1084" s="644"/>
      <c r="F1084" s="644"/>
      <c r="G1084" s="644"/>
      <c r="H1084" s="643"/>
      <c r="I1084" s="644"/>
      <c r="J1084" s="644"/>
      <c r="K1084" s="644"/>
    </row>
    <row r="1085" spans="1:11" s="547" customFormat="1" ht="11.4">
      <c r="A1085" s="641"/>
      <c r="B1085" s="642"/>
      <c r="C1085" s="643"/>
      <c r="D1085" s="644"/>
      <c r="E1085" s="644"/>
      <c r="F1085" s="644"/>
      <c r="G1085" s="644"/>
      <c r="H1085" s="643"/>
      <c r="I1085" s="644"/>
      <c r="J1085" s="644"/>
      <c r="K1085" s="644"/>
    </row>
    <row r="1086" spans="1:11" s="547" customFormat="1" ht="11.4">
      <c r="A1086" s="641"/>
      <c r="B1086" s="642"/>
      <c r="C1086" s="643"/>
      <c r="D1086" s="644"/>
      <c r="E1086" s="644"/>
      <c r="F1086" s="644"/>
      <c r="G1086" s="644"/>
      <c r="H1086" s="643"/>
      <c r="I1086" s="644"/>
      <c r="J1086" s="644"/>
      <c r="K1086" s="644"/>
    </row>
    <row r="1087" spans="1:11" s="547" customFormat="1" ht="11.4">
      <c r="A1087" s="641"/>
      <c r="B1087" s="642"/>
      <c r="C1087" s="643"/>
      <c r="D1087" s="644"/>
      <c r="E1087" s="644"/>
      <c r="F1087" s="644"/>
      <c r="G1087" s="644"/>
      <c r="H1087" s="643"/>
      <c r="I1087" s="644"/>
      <c r="J1087" s="644"/>
      <c r="K1087" s="644"/>
    </row>
    <row r="1088" spans="1:11" s="547" customFormat="1" ht="11.4">
      <c r="A1088" s="641"/>
      <c r="B1088" s="642"/>
      <c r="C1088" s="643"/>
      <c r="D1088" s="644"/>
      <c r="E1088" s="644"/>
      <c r="F1088" s="644"/>
      <c r="G1088" s="644"/>
      <c r="H1088" s="643"/>
      <c r="I1088" s="644"/>
      <c r="J1088" s="644"/>
      <c r="K1088" s="644"/>
    </row>
    <row r="1089" spans="1:11" s="547" customFormat="1" ht="11.4">
      <c r="A1089" s="641"/>
      <c r="B1089" s="642"/>
      <c r="C1089" s="643"/>
      <c r="D1089" s="644"/>
      <c r="E1089" s="644"/>
      <c r="F1089" s="644"/>
      <c r="G1089" s="644"/>
      <c r="H1089" s="643"/>
      <c r="I1089" s="644"/>
      <c r="J1089" s="644"/>
      <c r="K1089" s="644"/>
    </row>
    <row r="1090" spans="1:11" s="547" customFormat="1" ht="11.4">
      <c r="A1090" s="641"/>
      <c r="B1090" s="642"/>
      <c r="C1090" s="643"/>
      <c r="D1090" s="644"/>
      <c r="E1090" s="644"/>
      <c r="F1090" s="644"/>
      <c r="G1090" s="644"/>
      <c r="H1090" s="643"/>
      <c r="I1090" s="644"/>
      <c r="J1090" s="644"/>
      <c r="K1090" s="644"/>
    </row>
    <row r="1091" spans="1:11" s="547" customFormat="1" ht="11.4">
      <c r="A1091" s="641"/>
      <c r="B1091" s="642"/>
      <c r="C1091" s="643"/>
      <c r="D1091" s="644"/>
      <c r="E1091" s="644"/>
      <c r="F1091" s="644"/>
      <c r="G1091" s="644"/>
      <c r="H1091" s="643"/>
      <c r="I1091" s="644"/>
      <c r="J1091" s="644"/>
      <c r="K1091" s="644"/>
    </row>
    <row r="1092" spans="1:11" s="547" customFormat="1" ht="11.4">
      <c r="A1092" s="641"/>
      <c r="B1092" s="642"/>
      <c r="C1092" s="643"/>
      <c r="D1092" s="644"/>
      <c r="E1092" s="644"/>
      <c r="F1092" s="644"/>
      <c r="G1092" s="644"/>
      <c r="H1092" s="643"/>
      <c r="I1092" s="644"/>
      <c r="J1092" s="644"/>
      <c r="K1092" s="644"/>
    </row>
    <row r="1093" spans="1:11" s="547" customFormat="1" ht="11.4">
      <c r="A1093" s="641"/>
      <c r="B1093" s="642"/>
      <c r="C1093" s="643"/>
      <c r="D1093" s="644"/>
      <c r="E1093" s="644"/>
      <c r="F1093" s="644"/>
      <c r="G1093" s="644"/>
      <c r="H1093" s="643"/>
      <c r="I1093" s="644"/>
      <c r="J1093" s="644"/>
      <c r="K1093" s="644"/>
    </row>
    <row r="1094" spans="1:11" s="547" customFormat="1" ht="11.4">
      <c r="A1094" s="641"/>
      <c r="B1094" s="642"/>
      <c r="C1094" s="643"/>
      <c r="D1094" s="644"/>
      <c r="E1094" s="644"/>
      <c r="F1094" s="644"/>
      <c r="G1094" s="644"/>
      <c r="H1094" s="643"/>
      <c r="I1094" s="644"/>
      <c r="J1094" s="644"/>
      <c r="K1094" s="644"/>
    </row>
    <row r="1095" spans="1:11" s="547" customFormat="1" ht="11.4">
      <c r="A1095" s="641"/>
      <c r="B1095" s="642"/>
      <c r="C1095" s="643"/>
      <c r="D1095" s="644"/>
      <c r="E1095" s="644"/>
      <c r="F1095" s="644"/>
      <c r="G1095" s="644"/>
      <c r="H1095" s="643"/>
      <c r="I1095" s="644"/>
      <c r="J1095" s="644"/>
      <c r="K1095" s="644"/>
    </row>
    <row r="1096" spans="1:11" s="547" customFormat="1" ht="11.4">
      <c r="A1096" s="641"/>
      <c r="B1096" s="642"/>
      <c r="C1096" s="643"/>
      <c r="D1096" s="644"/>
      <c r="E1096" s="644"/>
      <c r="F1096" s="644"/>
      <c r="G1096" s="644"/>
      <c r="H1096" s="643"/>
      <c r="I1096" s="644"/>
      <c r="J1096" s="644"/>
      <c r="K1096" s="644"/>
    </row>
    <row r="1097" spans="1:11" s="547" customFormat="1" ht="11.4">
      <c r="A1097" s="641"/>
      <c r="B1097" s="642"/>
      <c r="C1097" s="643"/>
      <c r="D1097" s="644"/>
      <c r="E1097" s="644"/>
      <c r="F1097" s="644"/>
      <c r="G1097" s="644"/>
      <c r="H1097" s="643"/>
      <c r="I1097" s="644"/>
      <c r="J1097" s="644"/>
      <c r="K1097" s="644"/>
    </row>
    <row r="1098" spans="1:11" s="547" customFormat="1" ht="11.4">
      <c r="A1098" s="641"/>
      <c r="B1098" s="642"/>
      <c r="C1098" s="643"/>
      <c r="D1098" s="644"/>
      <c r="E1098" s="644"/>
      <c r="F1098" s="644"/>
      <c r="G1098" s="644"/>
      <c r="H1098" s="643"/>
      <c r="I1098" s="644"/>
      <c r="J1098" s="644"/>
      <c r="K1098" s="644"/>
    </row>
    <row r="1099" spans="1:11" s="547" customFormat="1" ht="11.4">
      <c r="A1099" s="641"/>
      <c r="B1099" s="642"/>
      <c r="C1099" s="643"/>
      <c r="D1099" s="644"/>
      <c r="E1099" s="644"/>
      <c r="F1099" s="644"/>
      <c r="G1099" s="644"/>
      <c r="H1099" s="643"/>
      <c r="I1099" s="644"/>
      <c r="J1099" s="644"/>
      <c r="K1099" s="644"/>
    </row>
    <row r="1100" spans="1:11" s="547" customFormat="1" ht="11.4">
      <c r="A1100" s="641"/>
      <c r="B1100" s="642"/>
      <c r="C1100" s="643"/>
      <c r="D1100" s="644"/>
      <c r="E1100" s="644"/>
      <c r="F1100" s="644"/>
      <c r="G1100" s="644"/>
      <c r="H1100" s="643"/>
      <c r="I1100" s="644"/>
      <c r="J1100" s="644"/>
      <c r="K1100" s="644"/>
    </row>
    <row r="1101" spans="1:11" s="547" customFormat="1" ht="11.4">
      <c r="A1101" s="641"/>
      <c r="B1101" s="642"/>
      <c r="C1101" s="643"/>
      <c r="D1101" s="644"/>
      <c r="E1101" s="644"/>
      <c r="F1101" s="644"/>
      <c r="G1101" s="644"/>
      <c r="H1101" s="643"/>
      <c r="I1101" s="644"/>
      <c r="J1101" s="644"/>
      <c r="K1101" s="644"/>
    </row>
    <row r="1102" spans="1:11" s="547" customFormat="1" ht="11.4">
      <c r="A1102" s="641"/>
      <c r="B1102" s="642"/>
      <c r="C1102" s="643"/>
      <c r="D1102" s="644"/>
      <c r="E1102" s="644"/>
      <c r="F1102" s="644"/>
      <c r="G1102" s="644"/>
      <c r="H1102" s="643"/>
      <c r="I1102" s="644"/>
      <c r="J1102" s="644"/>
      <c r="K1102" s="644"/>
    </row>
    <row r="1103" spans="1:11" s="547" customFormat="1" ht="11.4">
      <c r="A1103" s="641"/>
      <c r="B1103" s="642"/>
      <c r="C1103" s="643"/>
      <c r="D1103" s="644"/>
      <c r="E1103" s="644"/>
      <c r="F1103" s="644"/>
      <c r="G1103" s="644"/>
      <c r="H1103" s="643"/>
      <c r="I1103" s="644"/>
      <c r="J1103" s="644"/>
      <c r="K1103" s="644"/>
    </row>
    <row r="1104" spans="1:11" s="547" customFormat="1" ht="11.4">
      <c r="A1104" s="641"/>
      <c r="B1104" s="642"/>
      <c r="C1104" s="643"/>
      <c r="D1104" s="644"/>
      <c r="E1104" s="644"/>
      <c r="F1104" s="644"/>
      <c r="G1104" s="644"/>
      <c r="H1104" s="643"/>
      <c r="I1104" s="644"/>
      <c r="J1104" s="644"/>
      <c r="K1104" s="644"/>
    </row>
    <row r="1105" spans="1:11" s="547" customFormat="1" ht="11.4">
      <c r="A1105" s="641"/>
      <c r="B1105" s="642"/>
      <c r="C1105" s="643"/>
      <c r="D1105" s="644"/>
      <c r="E1105" s="644"/>
      <c r="F1105" s="644"/>
      <c r="G1105" s="644"/>
      <c r="H1105" s="643"/>
      <c r="I1105" s="644"/>
      <c r="J1105" s="644"/>
      <c r="K1105" s="644"/>
    </row>
    <row r="1106" spans="1:11" s="547" customFormat="1" ht="11.4">
      <c r="A1106" s="641"/>
      <c r="B1106" s="642"/>
      <c r="C1106" s="643"/>
      <c r="D1106" s="644"/>
      <c r="E1106" s="644"/>
      <c r="F1106" s="644"/>
      <c r="G1106" s="644"/>
      <c r="H1106" s="643"/>
      <c r="I1106" s="644"/>
      <c r="J1106" s="644"/>
      <c r="K1106" s="644"/>
    </row>
    <row r="1107" spans="1:11" s="547" customFormat="1" ht="11.4">
      <c r="A1107" s="641"/>
      <c r="B1107" s="642"/>
      <c r="C1107" s="643"/>
      <c r="D1107" s="644"/>
      <c r="E1107" s="644"/>
      <c r="F1107" s="644"/>
      <c r="G1107" s="644"/>
      <c r="H1107" s="643"/>
      <c r="I1107" s="644"/>
      <c r="J1107" s="644"/>
      <c r="K1107" s="644"/>
    </row>
    <row r="1108" spans="1:11" s="547" customFormat="1" ht="11.4">
      <c r="A1108" s="641"/>
      <c r="B1108" s="642"/>
      <c r="C1108" s="643"/>
      <c r="D1108" s="644"/>
      <c r="E1108" s="644"/>
      <c r="F1108" s="644"/>
      <c r="G1108" s="644"/>
      <c r="H1108" s="643"/>
      <c r="I1108" s="644"/>
      <c r="J1108" s="644"/>
      <c r="K1108" s="644"/>
    </row>
    <row r="1109" spans="1:11" s="547" customFormat="1" ht="11.4">
      <c r="A1109" s="641"/>
      <c r="B1109" s="642"/>
      <c r="C1109" s="643"/>
      <c r="D1109" s="644"/>
      <c r="E1109" s="644"/>
      <c r="F1109" s="644"/>
      <c r="G1109" s="644"/>
      <c r="H1109" s="643"/>
      <c r="I1109" s="644"/>
      <c r="J1109" s="644"/>
      <c r="K1109" s="644"/>
    </row>
    <row r="1110" spans="1:11" s="547" customFormat="1" ht="11.4">
      <c r="A1110" s="641"/>
      <c r="B1110" s="642"/>
      <c r="C1110" s="643"/>
      <c r="D1110" s="644"/>
      <c r="E1110" s="644"/>
      <c r="F1110" s="644"/>
      <c r="G1110" s="644"/>
      <c r="H1110" s="643"/>
      <c r="I1110" s="644"/>
      <c r="J1110" s="644"/>
      <c r="K1110" s="644"/>
    </row>
    <row r="1111" spans="1:11" s="547" customFormat="1" ht="11.4">
      <c r="A1111" s="641"/>
      <c r="B1111" s="642"/>
      <c r="C1111" s="643"/>
      <c r="D1111" s="644"/>
      <c r="E1111" s="644"/>
      <c r="F1111" s="644"/>
      <c r="G1111" s="644"/>
      <c r="H1111" s="643"/>
      <c r="I1111" s="644"/>
      <c r="J1111" s="644"/>
      <c r="K1111" s="644"/>
    </row>
    <row r="1112" spans="1:11" s="547" customFormat="1" ht="11.4">
      <c r="A1112" s="641"/>
      <c r="B1112" s="642"/>
      <c r="C1112" s="643"/>
      <c r="D1112" s="644"/>
      <c r="E1112" s="644"/>
      <c r="F1112" s="644"/>
      <c r="G1112" s="644"/>
      <c r="H1112" s="643"/>
      <c r="I1112" s="644"/>
      <c r="J1112" s="644"/>
      <c r="K1112" s="644"/>
    </row>
    <row r="1113" spans="1:11" s="547" customFormat="1" ht="11.4">
      <c r="A1113" s="641"/>
      <c r="B1113" s="642"/>
      <c r="C1113" s="643"/>
      <c r="D1113" s="644"/>
      <c r="E1113" s="644"/>
      <c r="F1113" s="644"/>
      <c r="G1113" s="644"/>
      <c r="H1113" s="643"/>
      <c r="I1113" s="644"/>
      <c r="J1113" s="644"/>
      <c r="K1113" s="644"/>
    </row>
    <row r="1114" spans="1:11" s="547" customFormat="1" ht="11.4">
      <c r="A1114" s="641"/>
      <c r="B1114" s="642"/>
      <c r="C1114" s="643"/>
      <c r="D1114" s="644"/>
      <c r="E1114" s="644"/>
      <c r="F1114" s="644"/>
      <c r="G1114" s="644"/>
      <c r="H1114" s="643"/>
      <c r="I1114" s="644"/>
      <c r="J1114" s="644"/>
      <c r="K1114" s="644"/>
    </row>
    <row r="1115" spans="1:11" s="547" customFormat="1" ht="11.4">
      <c r="A1115" s="641"/>
      <c r="B1115" s="642"/>
      <c r="C1115" s="643"/>
      <c r="D1115" s="644"/>
      <c r="E1115" s="644"/>
      <c r="F1115" s="644"/>
      <c r="G1115" s="644"/>
      <c r="H1115" s="643"/>
      <c r="I1115" s="644"/>
      <c r="J1115" s="644"/>
      <c r="K1115" s="644"/>
    </row>
    <row r="1116" spans="1:11" s="547" customFormat="1" ht="11.4">
      <c r="A1116" s="641"/>
      <c r="B1116" s="642"/>
      <c r="C1116" s="643"/>
      <c r="D1116" s="644"/>
      <c r="E1116" s="644"/>
      <c r="F1116" s="644"/>
      <c r="G1116" s="644"/>
      <c r="H1116" s="643"/>
      <c r="I1116" s="644"/>
      <c r="J1116" s="644"/>
      <c r="K1116" s="644"/>
    </row>
    <row r="1117" spans="1:11" s="547" customFormat="1" ht="11.4">
      <c r="A1117" s="641"/>
      <c r="B1117" s="642"/>
      <c r="C1117" s="643"/>
      <c r="D1117" s="644"/>
      <c r="E1117" s="644"/>
      <c r="F1117" s="644"/>
      <c r="G1117" s="644"/>
      <c r="H1117" s="643"/>
      <c r="I1117" s="644"/>
      <c r="J1117" s="644"/>
      <c r="K1117" s="644"/>
    </row>
    <row r="1118" spans="1:11" s="547" customFormat="1" ht="11.4">
      <c r="A1118" s="641"/>
      <c r="B1118" s="642"/>
      <c r="C1118" s="643"/>
      <c r="D1118" s="644"/>
      <c r="E1118" s="644"/>
      <c r="F1118" s="644"/>
      <c r="G1118" s="644"/>
      <c r="H1118" s="643"/>
      <c r="I1118" s="644"/>
      <c r="J1118" s="644"/>
      <c r="K1118" s="644"/>
    </row>
    <row r="1119" spans="1:11" s="547" customFormat="1" ht="11.4">
      <c r="A1119" s="641"/>
      <c r="B1119" s="642"/>
      <c r="C1119" s="643"/>
      <c r="D1119" s="644"/>
      <c r="E1119" s="644"/>
      <c r="F1119" s="644"/>
      <c r="G1119" s="644"/>
      <c r="H1119" s="643"/>
      <c r="I1119" s="644"/>
      <c r="J1119" s="644"/>
      <c r="K1119" s="644"/>
    </row>
    <row r="1120" spans="1:11" s="547" customFormat="1" ht="11.4">
      <c r="A1120" s="641"/>
      <c r="B1120" s="642"/>
      <c r="C1120" s="643"/>
      <c r="D1120" s="644"/>
      <c r="E1120" s="644"/>
      <c r="F1120" s="644"/>
      <c r="G1120" s="644"/>
      <c r="H1120" s="643"/>
      <c r="I1120" s="644"/>
      <c r="J1120" s="644"/>
      <c r="K1120" s="644"/>
    </row>
    <row r="1121" spans="1:11" s="547" customFormat="1" ht="11.4">
      <c r="A1121" s="641"/>
      <c r="B1121" s="642"/>
      <c r="C1121" s="643"/>
      <c r="D1121" s="644"/>
      <c r="E1121" s="644"/>
      <c r="F1121" s="644"/>
      <c r="G1121" s="644"/>
      <c r="H1121" s="643"/>
      <c r="I1121" s="644"/>
      <c r="J1121" s="644"/>
      <c r="K1121" s="644"/>
    </row>
    <row r="1122" spans="1:11" s="547" customFormat="1" ht="11.4">
      <c r="A1122" s="641"/>
      <c r="B1122" s="642"/>
      <c r="C1122" s="643"/>
      <c r="D1122" s="644"/>
      <c r="E1122" s="644"/>
      <c r="F1122" s="644"/>
      <c r="G1122" s="644"/>
      <c r="H1122" s="643"/>
      <c r="I1122" s="644"/>
      <c r="J1122" s="644"/>
      <c r="K1122" s="644"/>
    </row>
    <row r="1123" spans="1:11" s="547" customFormat="1" ht="11.4">
      <c r="A1123" s="641"/>
      <c r="B1123" s="642"/>
      <c r="C1123" s="643"/>
      <c r="D1123" s="644"/>
      <c r="E1123" s="644"/>
      <c r="F1123" s="644"/>
      <c r="G1123" s="644"/>
      <c r="H1123" s="643"/>
      <c r="I1123" s="644"/>
      <c r="J1123" s="644"/>
      <c r="K1123" s="644"/>
    </row>
    <row r="1124" spans="1:11" s="547" customFormat="1" ht="11.4">
      <c r="A1124" s="641"/>
      <c r="B1124" s="642"/>
      <c r="C1124" s="643"/>
      <c r="D1124" s="644"/>
      <c r="E1124" s="644"/>
      <c r="F1124" s="644"/>
      <c r="G1124" s="644"/>
      <c r="H1124" s="643"/>
      <c r="I1124" s="644"/>
      <c r="J1124" s="644"/>
      <c r="K1124" s="644"/>
    </row>
    <row r="1125" spans="1:11" s="547" customFormat="1" ht="11.4">
      <c r="A1125" s="641"/>
      <c r="B1125" s="642"/>
      <c r="C1125" s="643"/>
      <c r="D1125" s="644"/>
      <c r="E1125" s="644"/>
      <c r="F1125" s="644"/>
      <c r="G1125" s="644"/>
      <c r="H1125" s="643"/>
      <c r="I1125" s="644"/>
      <c r="J1125" s="644"/>
      <c r="K1125" s="644"/>
    </row>
    <row r="1126" spans="1:11" s="547" customFormat="1" ht="11.4">
      <c r="A1126" s="641"/>
      <c r="B1126" s="642"/>
      <c r="C1126" s="643"/>
      <c r="D1126" s="644"/>
      <c r="E1126" s="644"/>
      <c r="F1126" s="644"/>
      <c r="G1126" s="644"/>
      <c r="H1126" s="643"/>
      <c r="I1126" s="644"/>
      <c r="J1126" s="644"/>
      <c r="K1126" s="644"/>
    </row>
    <row r="1127" spans="1:11" s="547" customFormat="1" ht="11.4">
      <c r="A1127" s="641"/>
      <c r="B1127" s="642"/>
      <c r="C1127" s="643"/>
      <c r="D1127" s="644"/>
      <c r="E1127" s="644"/>
      <c r="F1127" s="644"/>
      <c r="G1127" s="644"/>
      <c r="H1127" s="643"/>
      <c r="I1127" s="644"/>
      <c r="J1127" s="644"/>
      <c r="K1127" s="644"/>
    </row>
    <row r="1128" spans="1:11" s="547" customFormat="1" ht="11.4">
      <c r="A1128" s="641"/>
      <c r="B1128" s="642"/>
      <c r="C1128" s="643"/>
      <c r="D1128" s="644"/>
      <c r="E1128" s="644"/>
      <c r="F1128" s="644"/>
      <c r="G1128" s="644"/>
      <c r="H1128" s="643"/>
      <c r="I1128" s="644"/>
      <c r="J1128" s="644"/>
      <c r="K1128" s="644"/>
    </row>
    <row r="1129" spans="1:11" s="547" customFormat="1" ht="11.4">
      <c r="A1129" s="641"/>
      <c r="B1129" s="642"/>
      <c r="C1129" s="643"/>
      <c r="D1129" s="644"/>
      <c r="E1129" s="644"/>
      <c r="F1129" s="644"/>
      <c r="G1129" s="644"/>
      <c r="H1129" s="643"/>
      <c r="I1129" s="644"/>
      <c r="J1129" s="644"/>
      <c r="K1129" s="644"/>
    </row>
    <row r="1130" spans="1:11" s="547" customFormat="1" ht="11.4">
      <c r="A1130" s="641"/>
      <c r="B1130" s="642"/>
      <c r="C1130" s="643"/>
      <c r="D1130" s="644"/>
      <c r="E1130" s="644"/>
      <c r="F1130" s="644"/>
      <c r="G1130" s="644"/>
      <c r="H1130" s="643"/>
      <c r="I1130" s="644"/>
      <c r="J1130" s="644"/>
      <c r="K1130" s="644"/>
    </row>
    <row r="1131" spans="1:11" s="547" customFormat="1" ht="11.4">
      <c r="A1131" s="641"/>
      <c r="B1131" s="642"/>
      <c r="C1131" s="643"/>
      <c r="D1131" s="644"/>
      <c r="E1131" s="644"/>
      <c r="F1131" s="644"/>
      <c r="G1131" s="644"/>
      <c r="H1131" s="643"/>
      <c r="I1131" s="644"/>
      <c r="J1131" s="644"/>
      <c r="K1131" s="644"/>
    </row>
    <row r="1132" spans="1:11" s="547" customFormat="1" ht="11.4">
      <c r="A1132" s="641"/>
      <c r="B1132" s="642"/>
      <c r="C1132" s="643"/>
      <c r="D1132" s="644"/>
      <c r="E1132" s="644"/>
      <c r="F1132" s="644"/>
      <c r="G1132" s="644"/>
      <c r="H1132" s="643"/>
      <c r="I1132" s="644"/>
      <c r="J1132" s="644"/>
      <c r="K1132" s="644"/>
    </row>
    <row r="1133" spans="1:11" s="547" customFormat="1" ht="11.4">
      <c r="A1133" s="641"/>
      <c r="B1133" s="642"/>
      <c r="C1133" s="643"/>
      <c r="D1133" s="644"/>
      <c r="E1133" s="644"/>
      <c r="F1133" s="644"/>
      <c r="G1133" s="644"/>
      <c r="H1133" s="643"/>
      <c r="I1133" s="644"/>
      <c r="J1133" s="644"/>
      <c r="K1133" s="644"/>
    </row>
    <row r="1134" spans="1:11" s="547" customFormat="1" ht="11.4">
      <c r="A1134" s="641"/>
      <c r="B1134" s="642"/>
      <c r="C1134" s="643"/>
      <c r="D1134" s="644"/>
      <c r="E1134" s="644"/>
      <c r="F1134" s="644"/>
      <c r="G1134" s="644"/>
      <c r="H1134" s="643"/>
      <c r="I1134" s="644"/>
      <c r="J1134" s="644"/>
      <c r="K1134" s="644"/>
    </row>
    <row r="1135" spans="1:11" s="547" customFormat="1" ht="11.4">
      <c r="A1135" s="641"/>
      <c r="B1135" s="642"/>
      <c r="C1135" s="643"/>
      <c r="D1135" s="644"/>
      <c r="E1135" s="644"/>
      <c r="F1135" s="644"/>
      <c r="G1135" s="644"/>
      <c r="H1135" s="643"/>
      <c r="I1135" s="644"/>
      <c r="J1135" s="644"/>
      <c r="K1135" s="644"/>
    </row>
    <row r="1136" spans="1:11" s="547" customFormat="1" ht="11.4">
      <c r="A1136" s="641"/>
      <c r="B1136" s="642"/>
      <c r="C1136" s="643"/>
      <c r="D1136" s="644"/>
      <c r="E1136" s="644"/>
      <c r="F1136" s="644"/>
      <c r="G1136" s="644"/>
      <c r="H1136" s="643"/>
      <c r="I1136" s="644"/>
      <c r="J1136" s="644"/>
      <c r="K1136" s="644"/>
    </row>
    <row r="1137" spans="1:11" s="547" customFormat="1" ht="11.4">
      <c r="A1137" s="641"/>
      <c r="B1137" s="642"/>
      <c r="C1137" s="643"/>
      <c r="D1137" s="644"/>
      <c r="E1137" s="644"/>
      <c r="F1137" s="644"/>
      <c r="G1137" s="644"/>
      <c r="H1137" s="643"/>
      <c r="I1137" s="644"/>
      <c r="J1137" s="644"/>
      <c r="K1137" s="644"/>
    </row>
    <row r="1138" spans="1:11" s="547" customFormat="1" ht="11.4">
      <c r="A1138" s="641"/>
      <c r="B1138" s="642"/>
      <c r="C1138" s="643"/>
      <c r="D1138" s="644"/>
      <c r="E1138" s="644"/>
      <c r="F1138" s="644"/>
      <c r="G1138" s="644"/>
      <c r="H1138" s="643"/>
      <c r="I1138" s="644"/>
      <c r="J1138" s="644"/>
      <c r="K1138" s="644"/>
    </row>
    <row r="1139" spans="1:11" s="547" customFormat="1" ht="11.4">
      <c r="A1139" s="641"/>
      <c r="B1139" s="642"/>
      <c r="C1139" s="643"/>
      <c r="D1139" s="644"/>
      <c r="E1139" s="644"/>
      <c r="F1139" s="644"/>
      <c r="G1139" s="644"/>
      <c r="H1139" s="643"/>
      <c r="I1139" s="644"/>
      <c r="J1139" s="644"/>
      <c r="K1139" s="644"/>
    </row>
    <row r="1140" spans="1:11" s="547" customFormat="1" ht="11.4">
      <c r="A1140" s="641"/>
      <c r="B1140" s="642"/>
      <c r="C1140" s="643"/>
      <c r="D1140" s="644"/>
      <c r="E1140" s="644"/>
      <c r="F1140" s="644"/>
      <c r="G1140" s="644"/>
      <c r="H1140" s="643"/>
      <c r="I1140" s="644"/>
      <c r="J1140" s="644"/>
      <c r="K1140" s="644"/>
    </row>
    <row r="1141" spans="1:11" s="547" customFormat="1" ht="11.4">
      <c r="A1141" s="641"/>
      <c r="B1141" s="642"/>
      <c r="C1141" s="643"/>
      <c r="D1141" s="644"/>
      <c r="E1141" s="644"/>
      <c r="F1141" s="644"/>
      <c r="G1141" s="644"/>
      <c r="H1141" s="643"/>
      <c r="I1141" s="644"/>
      <c r="J1141" s="644"/>
      <c r="K1141" s="644"/>
    </row>
    <row r="1142" spans="1:11" s="547" customFormat="1" ht="11.4">
      <c r="A1142" s="641"/>
      <c r="B1142" s="642"/>
      <c r="C1142" s="643"/>
      <c r="D1142" s="644"/>
      <c r="E1142" s="644"/>
      <c r="F1142" s="644"/>
      <c r="G1142" s="644"/>
      <c r="H1142" s="643"/>
      <c r="I1142" s="644"/>
      <c r="J1142" s="644"/>
      <c r="K1142" s="644"/>
    </row>
    <row r="1143" spans="1:11" s="547" customFormat="1" ht="11.4">
      <c r="A1143" s="641"/>
      <c r="B1143" s="642"/>
      <c r="C1143" s="643"/>
      <c r="D1143" s="644"/>
      <c r="E1143" s="644"/>
      <c r="F1143" s="644"/>
      <c r="G1143" s="644"/>
      <c r="H1143" s="643"/>
      <c r="I1143" s="644"/>
      <c r="J1143" s="644"/>
      <c r="K1143" s="644"/>
    </row>
    <row r="1144" spans="1:11" s="547" customFormat="1" ht="11.4">
      <c r="A1144" s="641"/>
      <c r="B1144" s="642"/>
      <c r="C1144" s="643"/>
      <c r="D1144" s="644"/>
      <c r="E1144" s="644"/>
      <c r="F1144" s="644"/>
      <c r="G1144" s="644"/>
      <c r="H1144" s="643"/>
      <c r="I1144" s="644"/>
      <c r="J1144" s="644"/>
      <c r="K1144" s="644"/>
    </row>
    <row r="1145" spans="1:11" s="547" customFormat="1" ht="11.4">
      <c r="A1145" s="641"/>
      <c r="B1145" s="642"/>
      <c r="C1145" s="643"/>
      <c r="D1145" s="644"/>
      <c r="E1145" s="644"/>
      <c r="F1145" s="644"/>
      <c r="G1145" s="644"/>
      <c r="H1145" s="643"/>
      <c r="I1145" s="644"/>
      <c r="J1145" s="644"/>
      <c r="K1145" s="644"/>
    </row>
    <row r="1146" spans="1:11" s="547" customFormat="1" ht="11.4">
      <c r="A1146" s="641"/>
      <c r="B1146" s="642"/>
      <c r="C1146" s="643"/>
      <c r="D1146" s="644"/>
      <c r="E1146" s="644"/>
      <c r="F1146" s="644"/>
      <c r="G1146" s="644"/>
      <c r="H1146" s="643"/>
      <c r="I1146" s="644"/>
      <c r="J1146" s="644"/>
      <c r="K1146" s="644"/>
    </row>
    <row r="1147" spans="1:11" s="547" customFormat="1" ht="11.4">
      <c r="A1147" s="641"/>
      <c r="B1147" s="642"/>
      <c r="C1147" s="643"/>
      <c r="D1147" s="644"/>
      <c r="E1147" s="644"/>
      <c r="F1147" s="644"/>
      <c r="G1147" s="644"/>
      <c r="H1147" s="643"/>
      <c r="I1147" s="644"/>
      <c r="J1147" s="644"/>
      <c r="K1147" s="644"/>
    </row>
    <row r="1148" spans="1:11" s="547" customFormat="1" ht="11.4">
      <c r="A1148" s="641"/>
      <c r="B1148" s="642"/>
      <c r="C1148" s="643"/>
      <c r="D1148" s="644"/>
      <c r="E1148" s="644"/>
      <c r="F1148" s="644"/>
      <c r="G1148" s="644"/>
      <c r="H1148" s="643"/>
      <c r="I1148" s="644"/>
      <c r="J1148" s="644"/>
      <c r="K1148" s="644"/>
    </row>
    <row r="1149" spans="1:11" s="547" customFormat="1" ht="11.4">
      <c r="A1149" s="641"/>
      <c r="B1149" s="642"/>
      <c r="C1149" s="643"/>
      <c r="D1149" s="644"/>
      <c r="E1149" s="644"/>
      <c r="F1149" s="644"/>
      <c r="G1149" s="644"/>
      <c r="H1149" s="643"/>
      <c r="I1149" s="644"/>
      <c r="J1149" s="644"/>
      <c r="K1149" s="644"/>
    </row>
    <row r="1150" spans="1:11" s="547" customFormat="1" ht="11.4">
      <c r="A1150" s="641"/>
      <c r="B1150" s="642"/>
      <c r="C1150" s="643"/>
      <c r="D1150" s="644"/>
      <c r="E1150" s="644"/>
      <c r="F1150" s="644"/>
      <c r="G1150" s="644"/>
      <c r="H1150" s="643"/>
      <c r="I1150" s="644"/>
      <c r="J1150" s="644"/>
      <c r="K1150" s="644"/>
    </row>
    <row r="1151" spans="1:11" s="547" customFormat="1" ht="11.4">
      <c r="A1151" s="641"/>
      <c r="B1151" s="642"/>
      <c r="C1151" s="643"/>
      <c r="D1151" s="644"/>
      <c r="E1151" s="644"/>
      <c r="F1151" s="644"/>
      <c r="G1151" s="644"/>
      <c r="H1151" s="643"/>
      <c r="I1151" s="644"/>
      <c r="J1151" s="644"/>
      <c r="K1151" s="644"/>
    </row>
    <row r="1152" spans="1:11" s="547" customFormat="1" ht="11.4">
      <c r="A1152" s="641"/>
      <c r="B1152" s="642"/>
      <c r="C1152" s="643"/>
      <c r="D1152" s="644"/>
      <c r="E1152" s="644"/>
      <c r="F1152" s="644"/>
      <c r="G1152" s="644"/>
      <c r="H1152" s="643"/>
      <c r="I1152" s="644"/>
      <c r="J1152" s="644"/>
      <c r="K1152" s="644"/>
    </row>
    <row r="1153" spans="1:11" s="547" customFormat="1" ht="11.4">
      <c r="A1153" s="641"/>
      <c r="B1153" s="642"/>
      <c r="C1153" s="643"/>
      <c r="D1153" s="644"/>
      <c r="E1153" s="644"/>
      <c r="F1153" s="644"/>
      <c r="G1153" s="644"/>
      <c r="H1153" s="643"/>
      <c r="I1153" s="644"/>
      <c r="J1153" s="644"/>
      <c r="K1153" s="644"/>
    </row>
    <row r="1154" spans="1:11" s="547" customFormat="1" ht="11.4">
      <c r="A1154" s="641"/>
      <c r="B1154" s="642"/>
      <c r="C1154" s="643"/>
      <c r="D1154" s="644"/>
      <c r="E1154" s="644"/>
      <c r="F1154" s="644"/>
      <c r="G1154" s="644"/>
      <c r="H1154" s="643"/>
      <c r="I1154" s="644"/>
      <c r="J1154" s="644"/>
      <c r="K1154" s="644"/>
    </row>
    <row r="1155" spans="1:11" s="547" customFormat="1" ht="11.4">
      <c r="A1155" s="641"/>
      <c r="B1155" s="642"/>
      <c r="C1155" s="643"/>
      <c r="D1155" s="644"/>
      <c r="E1155" s="644"/>
      <c r="F1155" s="644"/>
      <c r="G1155" s="644"/>
      <c r="H1155" s="643"/>
      <c r="I1155" s="644"/>
      <c r="J1155" s="644"/>
      <c r="K1155" s="644"/>
    </row>
    <row r="1156" spans="1:11" s="547" customFormat="1" ht="11.4">
      <c r="A1156" s="641"/>
      <c r="B1156" s="642"/>
      <c r="C1156" s="643"/>
      <c r="D1156" s="644"/>
      <c r="E1156" s="644"/>
      <c r="F1156" s="644"/>
      <c r="G1156" s="644"/>
      <c r="H1156" s="643"/>
      <c r="I1156" s="644"/>
      <c r="J1156" s="644"/>
      <c r="K1156" s="644"/>
    </row>
    <row r="1157" spans="1:11" s="547" customFormat="1" ht="11.4">
      <c r="A1157" s="641"/>
      <c r="B1157" s="642"/>
      <c r="C1157" s="643"/>
      <c r="D1157" s="644"/>
      <c r="E1157" s="644"/>
      <c r="F1157" s="644"/>
      <c r="G1157" s="644"/>
      <c r="H1157" s="643"/>
      <c r="I1157" s="644"/>
      <c r="J1157" s="644"/>
      <c r="K1157" s="644"/>
    </row>
    <row r="1158" spans="1:11" s="547" customFormat="1" ht="11.4">
      <c r="A1158" s="641"/>
      <c r="B1158" s="642"/>
      <c r="C1158" s="643"/>
      <c r="D1158" s="644"/>
      <c r="E1158" s="644"/>
      <c r="F1158" s="644"/>
      <c r="G1158" s="644"/>
      <c r="H1158" s="643"/>
      <c r="I1158" s="644"/>
      <c r="J1158" s="644"/>
      <c r="K1158" s="644"/>
    </row>
    <row r="1159" spans="1:11" s="547" customFormat="1" ht="11.4">
      <c r="A1159" s="641"/>
      <c r="B1159" s="642"/>
      <c r="C1159" s="643"/>
      <c r="D1159" s="644"/>
      <c r="E1159" s="644"/>
      <c r="F1159" s="644"/>
      <c r="G1159" s="644"/>
      <c r="H1159" s="643"/>
      <c r="I1159" s="644"/>
      <c r="J1159" s="644"/>
      <c r="K1159" s="644"/>
    </row>
    <row r="1160" spans="1:11" s="547" customFormat="1" ht="11.4">
      <c r="A1160" s="641"/>
      <c r="B1160" s="642"/>
      <c r="C1160" s="643"/>
      <c r="D1160" s="644"/>
      <c r="E1160" s="644"/>
      <c r="F1160" s="644"/>
      <c r="G1160" s="644"/>
      <c r="H1160" s="643"/>
      <c r="I1160" s="644"/>
      <c r="J1160" s="644"/>
      <c r="K1160" s="644"/>
    </row>
    <row r="1161" spans="1:11" s="547" customFormat="1" ht="11.4">
      <c r="A1161" s="641"/>
      <c r="B1161" s="642"/>
      <c r="C1161" s="643"/>
      <c r="D1161" s="644"/>
      <c r="E1161" s="644"/>
      <c r="F1161" s="644"/>
      <c r="G1161" s="644"/>
      <c r="H1161" s="643"/>
      <c r="I1161" s="644"/>
      <c r="J1161" s="644"/>
      <c r="K1161" s="644"/>
    </row>
    <row r="1162" spans="1:11" s="547" customFormat="1" ht="11.4">
      <c r="A1162" s="641"/>
      <c r="B1162" s="642"/>
      <c r="C1162" s="643"/>
      <c r="D1162" s="644"/>
      <c r="E1162" s="644"/>
      <c r="F1162" s="644"/>
      <c r="G1162" s="644"/>
      <c r="H1162" s="643"/>
      <c r="I1162" s="644"/>
      <c r="J1162" s="644"/>
      <c r="K1162" s="644"/>
    </row>
    <row r="1163" spans="1:11" s="547" customFormat="1" ht="11.4">
      <c r="A1163" s="641"/>
      <c r="B1163" s="642"/>
      <c r="C1163" s="643"/>
      <c r="D1163" s="644"/>
      <c r="E1163" s="644"/>
      <c r="F1163" s="644"/>
      <c r="G1163" s="644"/>
      <c r="H1163" s="643"/>
      <c r="I1163" s="644"/>
      <c r="J1163" s="644"/>
      <c r="K1163" s="644"/>
    </row>
    <row r="1164" spans="1:11" s="547" customFormat="1" ht="11.4">
      <c r="A1164" s="641"/>
      <c r="B1164" s="642"/>
      <c r="C1164" s="643"/>
      <c r="D1164" s="644"/>
      <c r="E1164" s="644"/>
      <c r="F1164" s="644"/>
      <c r="G1164" s="644"/>
      <c r="H1164" s="643"/>
      <c r="I1164" s="644"/>
      <c r="J1164" s="644"/>
      <c r="K1164" s="644"/>
    </row>
    <row r="1165" spans="1:11" s="547" customFormat="1" ht="11.4">
      <c r="A1165" s="641"/>
      <c r="B1165" s="642"/>
      <c r="C1165" s="643"/>
      <c r="D1165" s="644"/>
      <c r="E1165" s="644"/>
      <c r="F1165" s="644"/>
      <c r="G1165" s="644"/>
      <c r="H1165" s="643"/>
      <c r="I1165" s="644"/>
      <c r="J1165" s="644"/>
      <c r="K1165" s="644"/>
    </row>
    <row r="1166" spans="1:11" s="547" customFormat="1" ht="11.4">
      <c r="A1166" s="641"/>
      <c r="B1166" s="642"/>
      <c r="C1166" s="643"/>
      <c r="D1166" s="644"/>
      <c r="E1166" s="644"/>
      <c r="F1166" s="644"/>
      <c r="G1166" s="644"/>
      <c r="H1166" s="643"/>
      <c r="I1166" s="644"/>
      <c r="J1166" s="644"/>
      <c r="K1166" s="644"/>
    </row>
    <row r="1167" spans="1:11" s="547" customFormat="1" ht="11.4">
      <c r="A1167" s="641"/>
      <c r="B1167" s="642"/>
      <c r="C1167" s="643"/>
      <c r="D1167" s="644"/>
      <c r="E1167" s="644"/>
      <c r="F1167" s="644"/>
      <c r="G1167" s="644"/>
      <c r="H1167" s="643"/>
      <c r="I1167" s="644"/>
      <c r="J1167" s="644"/>
      <c r="K1167" s="644"/>
    </row>
    <row r="1168" spans="1:11" s="547" customFormat="1" ht="11.4">
      <c r="A1168" s="641"/>
      <c r="B1168" s="642"/>
      <c r="C1168" s="643"/>
      <c r="D1168" s="644"/>
      <c r="E1168" s="644"/>
      <c r="F1168" s="644"/>
      <c r="G1168" s="644"/>
      <c r="H1168" s="643"/>
      <c r="I1168" s="644"/>
      <c r="J1168" s="644"/>
      <c r="K1168" s="644"/>
    </row>
    <row r="1169" spans="1:11" s="547" customFormat="1" ht="11.4">
      <c r="A1169" s="641"/>
      <c r="B1169" s="642"/>
      <c r="C1169" s="643"/>
      <c r="D1169" s="644"/>
      <c r="E1169" s="644"/>
      <c r="F1169" s="644"/>
      <c r="G1169" s="644"/>
      <c r="H1169" s="643"/>
      <c r="I1169" s="644"/>
      <c r="J1169" s="644"/>
      <c r="K1169" s="644"/>
    </row>
    <row r="1170" spans="1:11" s="547" customFormat="1" ht="11.4">
      <c r="A1170" s="641"/>
      <c r="B1170" s="642"/>
      <c r="C1170" s="643"/>
      <c r="D1170" s="644"/>
      <c r="E1170" s="644"/>
      <c r="F1170" s="644"/>
      <c r="G1170" s="644"/>
      <c r="H1170" s="643"/>
      <c r="I1170" s="644"/>
      <c r="J1170" s="644"/>
      <c r="K1170" s="644"/>
    </row>
    <row r="1171" spans="1:11" s="547" customFormat="1" ht="11.4">
      <c r="A1171" s="641"/>
      <c r="B1171" s="642"/>
      <c r="C1171" s="643"/>
      <c r="D1171" s="644"/>
      <c r="E1171" s="644"/>
      <c r="F1171" s="644"/>
      <c r="G1171" s="644"/>
      <c r="H1171" s="643"/>
      <c r="I1171" s="644"/>
      <c r="J1171" s="644"/>
      <c r="K1171" s="644"/>
    </row>
    <row r="1172" spans="1:11" s="547" customFormat="1" ht="11.4">
      <c r="A1172" s="641"/>
      <c r="B1172" s="642"/>
      <c r="C1172" s="643"/>
      <c r="D1172" s="644"/>
      <c r="E1172" s="644"/>
      <c r="F1172" s="644"/>
      <c r="G1172" s="644"/>
      <c r="H1172" s="643"/>
      <c r="I1172" s="644"/>
      <c r="J1172" s="644"/>
      <c r="K1172" s="644"/>
    </row>
    <row r="1173" spans="1:11" s="547" customFormat="1" ht="11.4">
      <c r="A1173" s="641"/>
      <c r="B1173" s="642"/>
      <c r="C1173" s="643"/>
      <c r="D1173" s="644"/>
      <c r="E1173" s="644"/>
      <c r="F1173" s="644"/>
      <c r="G1173" s="644"/>
      <c r="H1173" s="643"/>
      <c r="I1173" s="644"/>
      <c r="J1173" s="644"/>
      <c r="K1173" s="644"/>
    </row>
    <row r="1174" spans="1:11" s="547" customFormat="1" ht="11.4">
      <c r="A1174" s="641"/>
      <c r="B1174" s="642"/>
      <c r="C1174" s="643"/>
      <c r="D1174" s="644"/>
      <c r="E1174" s="644"/>
      <c r="F1174" s="644"/>
      <c r="G1174" s="644"/>
      <c r="H1174" s="643"/>
      <c r="I1174" s="644"/>
      <c r="J1174" s="644"/>
      <c r="K1174" s="644"/>
    </row>
    <row r="1175" spans="1:11" s="547" customFormat="1" ht="11.4">
      <c r="A1175" s="641"/>
      <c r="B1175" s="642"/>
      <c r="C1175" s="643"/>
      <c r="D1175" s="644"/>
      <c r="E1175" s="644"/>
      <c r="F1175" s="644"/>
      <c r="G1175" s="644"/>
      <c r="H1175" s="643"/>
      <c r="I1175" s="644"/>
      <c r="J1175" s="644"/>
      <c r="K1175" s="644"/>
    </row>
    <row r="1176" spans="1:11" s="547" customFormat="1" ht="11.4">
      <c r="A1176" s="641"/>
      <c r="B1176" s="642"/>
      <c r="C1176" s="643"/>
      <c r="D1176" s="644"/>
      <c r="E1176" s="644"/>
      <c r="F1176" s="644"/>
      <c r="G1176" s="644"/>
      <c r="H1176" s="643"/>
      <c r="I1176" s="644"/>
      <c r="J1176" s="644"/>
      <c r="K1176" s="644"/>
    </row>
    <row r="1177" spans="1:11" s="547" customFormat="1" ht="11.4">
      <c r="A1177" s="641"/>
      <c r="B1177" s="642"/>
      <c r="C1177" s="643"/>
      <c r="D1177" s="644"/>
      <c r="E1177" s="644"/>
      <c r="F1177" s="644"/>
      <c r="G1177" s="644"/>
      <c r="H1177" s="643"/>
      <c r="I1177" s="644"/>
      <c r="J1177" s="644"/>
      <c r="K1177" s="644"/>
    </row>
    <row r="1178" spans="1:11" s="547" customFormat="1" ht="11.4">
      <c r="A1178" s="641"/>
      <c r="B1178" s="642"/>
      <c r="C1178" s="643"/>
      <c r="D1178" s="644"/>
      <c r="E1178" s="644"/>
      <c r="F1178" s="644"/>
      <c r="G1178" s="644"/>
      <c r="H1178" s="643"/>
      <c r="I1178" s="644"/>
      <c r="J1178" s="644"/>
      <c r="K1178" s="644"/>
    </row>
    <row r="1179" spans="1:11" s="547" customFormat="1" ht="11.4">
      <c r="A1179" s="641"/>
      <c r="B1179" s="642"/>
      <c r="C1179" s="643"/>
      <c r="D1179" s="644"/>
      <c r="E1179" s="644"/>
      <c r="F1179" s="644"/>
      <c r="G1179" s="644"/>
      <c r="H1179" s="643"/>
      <c r="I1179" s="644"/>
      <c r="J1179" s="644"/>
      <c r="K1179" s="644"/>
    </row>
    <row r="1180" spans="1:11" s="547" customFormat="1" ht="11.4">
      <c r="A1180" s="641"/>
      <c r="B1180" s="642"/>
      <c r="C1180" s="643"/>
      <c r="D1180" s="644"/>
      <c r="E1180" s="644"/>
      <c r="F1180" s="644"/>
      <c r="G1180" s="644"/>
      <c r="H1180" s="643"/>
      <c r="I1180" s="644"/>
      <c r="J1180" s="644"/>
      <c r="K1180" s="644"/>
    </row>
    <row r="1181" spans="1:11" s="547" customFormat="1" ht="11.4">
      <c r="A1181" s="641"/>
      <c r="B1181" s="642"/>
      <c r="C1181" s="643"/>
      <c r="D1181" s="644"/>
      <c r="E1181" s="644"/>
      <c r="F1181" s="644"/>
      <c r="G1181" s="644"/>
      <c r="H1181" s="643"/>
      <c r="I1181" s="644"/>
      <c r="J1181" s="644"/>
      <c r="K1181" s="644"/>
    </row>
    <row r="1182" spans="1:11" s="547" customFormat="1" ht="11.4">
      <c r="A1182" s="641"/>
      <c r="B1182" s="642"/>
      <c r="C1182" s="643"/>
      <c r="D1182" s="644"/>
      <c r="E1182" s="644"/>
      <c r="F1182" s="644"/>
      <c r="G1182" s="644"/>
      <c r="H1182" s="643"/>
      <c r="I1182" s="644"/>
      <c r="J1182" s="644"/>
      <c r="K1182" s="644"/>
    </row>
    <row r="1183" spans="1:11" s="547" customFormat="1" ht="11.4">
      <c r="A1183" s="641"/>
      <c r="B1183" s="642"/>
      <c r="C1183" s="643"/>
      <c r="D1183" s="644"/>
      <c r="E1183" s="644"/>
      <c r="F1183" s="644"/>
      <c r="G1183" s="644"/>
      <c r="H1183" s="643"/>
      <c r="I1183" s="644"/>
      <c r="J1183" s="644"/>
      <c r="K1183" s="644"/>
    </row>
    <row r="1184" spans="1:11" s="547" customFormat="1" ht="11.4">
      <c r="A1184" s="641"/>
      <c r="B1184" s="642"/>
      <c r="C1184" s="643"/>
      <c r="D1184" s="644"/>
      <c r="E1184" s="644"/>
      <c r="F1184" s="644"/>
      <c r="G1184" s="644"/>
      <c r="H1184" s="643"/>
      <c r="I1184" s="644"/>
      <c r="J1184" s="644"/>
      <c r="K1184" s="644"/>
    </row>
    <row r="1185" spans="1:11" s="547" customFormat="1" ht="11.4">
      <c r="A1185" s="641"/>
      <c r="B1185" s="642"/>
      <c r="C1185" s="643"/>
      <c r="D1185" s="644"/>
      <c r="E1185" s="644"/>
      <c r="F1185" s="644"/>
      <c r="G1185" s="644"/>
      <c r="H1185" s="643"/>
      <c r="I1185" s="644"/>
      <c r="J1185" s="644"/>
      <c r="K1185" s="644"/>
    </row>
    <row r="1186" spans="1:11" s="547" customFormat="1" ht="11.4">
      <c r="A1186" s="641"/>
      <c r="B1186" s="642"/>
      <c r="C1186" s="643"/>
      <c r="D1186" s="644"/>
      <c r="E1186" s="644"/>
      <c r="F1186" s="644"/>
      <c r="G1186" s="644"/>
      <c r="H1186" s="643"/>
      <c r="I1186" s="644"/>
      <c r="J1186" s="644"/>
      <c r="K1186" s="644"/>
    </row>
    <row r="1187" spans="1:11" s="547" customFormat="1" ht="11.4">
      <c r="A1187" s="641"/>
      <c r="B1187" s="642"/>
      <c r="C1187" s="643"/>
      <c r="D1187" s="644"/>
      <c r="E1187" s="644"/>
      <c r="F1187" s="644"/>
      <c r="G1187" s="644"/>
      <c r="H1187" s="643"/>
      <c r="I1187" s="644"/>
      <c r="J1187" s="644"/>
      <c r="K1187" s="644"/>
    </row>
    <row r="1188" spans="1:11" s="547" customFormat="1" ht="11.4">
      <c r="A1188" s="641"/>
      <c r="B1188" s="642"/>
      <c r="C1188" s="643"/>
      <c r="D1188" s="644"/>
      <c r="E1188" s="644"/>
      <c r="F1188" s="644"/>
      <c r="G1188" s="644"/>
      <c r="H1188" s="643"/>
      <c r="I1188" s="644"/>
      <c r="J1188" s="644"/>
      <c r="K1188" s="644"/>
    </row>
    <row r="1189" spans="1:11" s="547" customFormat="1" ht="11.4">
      <c r="A1189" s="641"/>
      <c r="B1189" s="642"/>
      <c r="C1189" s="643"/>
      <c r="D1189" s="644"/>
      <c r="E1189" s="644"/>
      <c r="F1189" s="644"/>
      <c r="G1189" s="644"/>
      <c r="H1189" s="643"/>
      <c r="I1189" s="644"/>
      <c r="J1189" s="644"/>
      <c r="K1189" s="644"/>
    </row>
    <row r="1190" spans="1:11" s="547" customFormat="1" ht="11.4">
      <c r="A1190" s="641"/>
      <c r="B1190" s="642"/>
      <c r="C1190" s="643"/>
      <c r="D1190" s="644"/>
      <c r="E1190" s="644"/>
      <c r="F1190" s="644"/>
      <c r="G1190" s="644"/>
      <c r="H1190" s="643"/>
      <c r="I1190" s="644"/>
      <c r="J1190" s="644"/>
      <c r="K1190" s="644"/>
    </row>
    <row r="1191" spans="1:11" s="547" customFormat="1" ht="11.4">
      <c r="A1191" s="641"/>
      <c r="B1191" s="642"/>
      <c r="C1191" s="643"/>
      <c r="D1191" s="644"/>
      <c r="E1191" s="644"/>
      <c r="F1191" s="644"/>
      <c r="G1191" s="644"/>
      <c r="H1191" s="643"/>
      <c r="I1191" s="644"/>
      <c r="J1191" s="644"/>
      <c r="K1191" s="644"/>
    </row>
    <row r="1192" spans="1:11" s="547" customFormat="1" ht="11.4">
      <c r="A1192" s="641"/>
      <c r="B1192" s="642"/>
      <c r="C1192" s="643"/>
      <c r="D1192" s="644"/>
      <c r="E1192" s="644"/>
      <c r="F1192" s="644"/>
      <c r="G1192" s="644"/>
      <c r="H1192" s="643"/>
      <c r="I1192" s="644"/>
      <c r="J1192" s="644"/>
      <c r="K1192" s="644"/>
    </row>
    <row r="1193" spans="1:11" s="547" customFormat="1" ht="11.4">
      <c r="A1193" s="641"/>
      <c r="B1193" s="642"/>
      <c r="C1193" s="643"/>
      <c r="D1193" s="644"/>
      <c r="E1193" s="644"/>
      <c r="F1193" s="644"/>
      <c r="G1193" s="644"/>
      <c r="H1193" s="643"/>
      <c r="I1193" s="644"/>
      <c r="J1193" s="644"/>
      <c r="K1193" s="644"/>
    </row>
    <row r="1194" spans="1:11" s="547" customFormat="1" ht="11.4">
      <c r="A1194" s="641"/>
      <c r="B1194" s="642"/>
      <c r="C1194" s="643"/>
      <c r="D1194" s="644"/>
      <c r="E1194" s="644"/>
      <c r="F1194" s="644"/>
      <c r="G1194" s="644"/>
      <c r="H1194" s="643"/>
      <c r="I1194" s="644"/>
      <c r="J1194" s="644"/>
      <c r="K1194" s="644"/>
    </row>
    <row r="1195" spans="1:11" s="547" customFormat="1" ht="11.4">
      <c r="A1195" s="641"/>
      <c r="B1195" s="642"/>
      <c r="C1195" s="643"/>
      <c r="D1195" s="644"/>
      <c r="E1195" s="644"/>
      <c r="F1195" s="644"/>
      <c r="G1195" s="644"/>
      <c r="H1195" s="643"/>
      <c r="I1195" s="644"/>
      <c r="J1195" s="644"/>
      <c r="K1195" s="644"/>
    </row>
    <row r="1196" spans="1:11" s="547" customFormat="1" ht="11.4">
      <c r="A1196" s="641"/>
      <c r="B1196" s="642"/>
      <c r="C1196" s="643"/>
      <c r="D1196" s="644"/>
      <c r="E1196" s="644"/>
      <c r="F1196" s="644"/>
      <c r="G1196" s="644"/>
      <c r="H1196" s="643"/>
      <c r="I1196" s="644"/>
      <c r="J1196" s="644"/>
      <c r="K1196" s="644"/>
    </row>
    <row r="1197" spans="1:11" s="547" customFormat="1" ht="11.4">
      <c r="A1197" s="641"/>
      <c r="B1197" s="642"/>
      <c r="C1197" s="643"/>
      <c r="D1197" s="644"/>
      <c r="E1197" s="644"/>
      <c r="F1197" s="644"/>
      <c r="G1197" s="644"/>
      <c r="H1197" s="643"/>
      <c r="I1197" s="644"/>
      <c r="J1197" s="644"/>
      <c r="K1197" s="644"/>
    </row>
    <row r="1198" spans="1:11" s="547" customFormat="1" ht="11.4">
      <c r="A1198" s="641"/>
      <c r="B1198" s="642"/>
      <c r="C1198" s="643"/>
      <c r="D1198" s="644"/>
      <c r="E1198" s="644"/>
      <c r="F1198" s="644"/>
      <c r="G1198" s="644"/>
      <c r="H1198" s="643"/>
      <c r="I1198" s="644"/>
      <c r="J1198" s="644"/>
      <c r="K1198" s="644"/>
    </row>
    <row r="1199" spans="1:11" s="547" customFormat="1" ht="11.4">
      <c r="A1199" s="641"/>
      <c r="B1199" s="642"/>
      <c r="C1199" s="643"/>
      <c r="D1199" s="644"/>
      <c r="E1199" s="644"/>
      <c r="F1199" s="644"/>
      <c r="G1199" s="644"/>
      <c r="H1199" s="643"/>
      <c r="I1199" s="644"/>
      <c r="J1199" s="644"/>
      <c r="K1199" s="644"/>
    </row>
    <row r="1200" spans="1:11" s="547" customFormat="1" ht="11.4">
      <c r="A1200" s="641"/>
      <c r="B1200" s="642"/>
      <c r="C1200" s="643"/>
      <c r="D1200" s="644"/>
      <c r="E1200" s="644"/>
      <c r="F1200" s="644"/>
      <c r="G1200" s="644"/>
      <c r="H1200" s="643"/>
      <c r="I1200" s="644"/>
      <c r="J1200" s="644"/>
      <c r="K1200" s="644"/>
    </row>
    <row r="1201" spans="1:11" s="547" customFormat="1" ht="11.4">
      <c r="A1201" s="641"/>
      <c r="B1201" s="642"/>
      <c r="C1201" s="643"/>
      <c r="D1201" s="644"/>
      <c r="E1201" s="644"/>
      <c r="F1201" s="644"/>
      <c r="G1201" s="644"/>
      <c r="H1201" s="643"/>
      <c r="I1201" s="644"/>
      <c r="J1201" s="644"/>
      <c r="K1201" s="644"/>
    </row>
    <row r="1202" spans="1:11" s="547" customFormat="1" ht="11.4">
      <c r="A1202" s="641"/>
      <c r="B1202" s="642"/>
      <c r="C1202" s="643"/>
      <c r="D1202" s="644"/>
      <c r="E1202" s="644"/>
      <c r="F1202" s="644"/>
      <c r="G1202" s="644"/>
      <c r="H1202" s="643"/>
      <c r="I1202" s="644"/>
      <c r="J1202" s="644"/>
      <c r="K1202" s="644"/>
    </row>
    <row r="1203" spans="1:11" s="547" customFormat="1" ht="11.4">
      <c r="A1203" s="641"/>
      <c r="B1203" s="642"/>
      <c r="C1203" s="643"/>
      <c r="D1203" s="644"/>
      <c r="E1203" s="644"/>
      <c r="F1203" s="644"/>
      <c r="G1203" s="644"/>
      <c r="H1203" s="643"/>
      <c r="I1203" s="644"/>
      <c r="J1203" s="644"/>
      <c r="K1203" s="644"/>
    </row>
    <row r="1204" spans="1:11" s="547" customFormat="1" ht="11.4">
      <c r="A1204" s="641"/>
      <c r="B1204" s="642"/>
      <c r="C1204" s="643"/>
      <c r="D1204" s="644"/>
      <c r="E1204" s="644"/>
      <c r="F1204" s="644"/>
      <c r="G1204" s="644"/>
      <c r="H1204" s="643"/>
      <c r="I1204" s="644"/>
      <c r="J1204" s="644"/>
      <c r="K1204" s="644"/>
    </row>
    <row r="1205" spans="1:11" s="547" customFormat="1" ht="11.4">
      <c r="A1205" s="641"/>
      <c r="B1205" s="642"/>
      <c r="C1205" s="643"/>
      <c r="D1205" s="644"/>
      <c r="E1205" s="644"/>
      <c r="F1205" s="644"/>
      <c r="G1205" s="644"/>
      <c r="H1205" s="643"/>
      <c r="I1205" s="644"/>
      <c r="J1205" s="644"/>
      <c r="K1205" s="644"/>
    </row>
    <row r="1206" spans="1:11" s="547" customFormat="1" ht="11.4">
      <c r="A1206" s="641"/>
      <c r="B1206" s="642"/>
      <c r="C1206" s="643"/>
      <c r="D1206" s="644"/>
      <c r="E1206" s="644"/>
      <c r="F1206" s="644"/>
      <c r="G1206" s="644"/>
      <c r="H1206" s="643"/>
      <c r="I1206" s="644"/>
      <c r="J1206" s="644"/>
      <c r="K1206" s="644"/>
    </row>
    <row r="1207" spans="1:11" s="547" customFormat="1" ht="11.4">
      <c r="A1207" s="641"/>
      <c r="B1207" s="642"/>
      <c r="C1207" s="643"/>
      <c r="D1207" s="644"/>
      <c r="E1207" s="644"/>
      <c r="F1207" s="644"/>
      <c r="G1207" s="644"/>
      <c r="H1207" s="643"/>
      <c r="I1207" s="644"/>
      <c r="J1207" s="644"/>
      <c r="K1207" s="644"/>
    </row>
    <row r="1208" spans="1:11" s="547" customFormat="1" ht="11.4">
      <c r="A1208" s="641"/>
      <c r="B1208" s="642"/>
      <c r="C1208" s="643"/>
      <c r="D1208" s="644"/>
      <c r="E1208" s="644"/>
      <c r="F1208" s="644"/>
      <c r="G1208" s="644"/>
      <c r="H1208" s="643"/>
      <c r="I1208" s="644"/>
      <c r="J1208" s="644"/>
      <c r="K1208" s="644"/>
    </row>
    <row r="1209" spans="1:11" s="547" customFormat="1" ht="11.4">
      <c r="A1209" s="641"/>
      <c r="B1209" s="642"/>
      <c r="C1209" s="643"/>
      <c r="D1209" s="644"/>
      <c r="E1209" s="644"/>
      <c r="F1209" s="644"/>
      <c r="G1209" s="644"/>
      <c r="H1209" s="643"/>
      <c r="I1209" s="644"/>
      <c r="J1209" s="644"/>
      <c r="K1209" s="644"/>
    </row>
    <row r="1210" spans="1:11" s="547" customFormat="1" ht="11.4">
      <c r="A1210" s="641"/>
      <c r="B1210" s="642"/>
      <c r="C1210" s="643"/>
      <c r="D1210" s="644"/>
      <c r="E1210" s="644"/>
      <c r="F1210" s="644"/>
      <c r="G1210" s="644"/>
      <c r="H1210" s="643"/>
      <c r="I1210" s="644"/>
      <c r="J1210" s="644"/>
      <c r="K1210" s="644"/>
    </row>
    <row r="1211" spans="1:11" s="547" customFormat="1" ht="11.4">
      <c r="A1211" s="641"/>
      <c r="B1211" s="642"/>
      <c r="C1211" s="643"/>
      <c r="D1211" s="644"/>
      <c r="E1211" s="644"/>
      <c r="F1211" s="644"/>
      <c r="G1211" s="644"/>
      <c r="H1211" s="643"/>
      <c r="I1211" s="644"/>
      <c r="J1211" s="644"/>
      <c r="K1211" s="644"/>
    </row>
    <row r="1212" spans="1:11" s="547" customFormat="1" ht="11.4">
      <c r="A1212" s="641"/>
      <c r="B1212" s="642"/>
      <c r="C1212" s="643"/>
      <c r="D1212" s="644"/>
      <c r="E1212" s="644"/>
      <c r="F1212" s="644"/>
      <c r="G1212" s="644"/>
      <c r="H1212" s="643"/>
      <c r="I1212" s="644"/>
      <c r="J1212" s="644"/>
      <c r="K1212" s="644"/>
    </row>
    <row r="1213" spans="1:11" s="547" customFormat="1" ht="11.4">
      <c r="A1213" s="641"/>
      <c r="B1213" s="642"/>
      <c r="C1213" s="643"/>
      <c r="D1213" s="644"/>
      <c r="E1213" s="644"/>
      <c r="F1213" s="644"/>
      <c r="G1213" s="644"/>
      <c r="H1213" s="643"/>
      <c r="I1213" s="644"/>
      <c r="J1213" s="644"/>
      <c r="K1213" s="644"/>
    </row>
    <row r="1214" spans="1:11" s="547" customFormat="1" ht="11.4">
      <c r="A1214" s="641"/>
      <c r="B1214" s="642"/>
      <c r="C1214" s="643"/>
      <c r="D1214" s="644"/>
      <c r="E1214" s="644"/>
      <c r="F1214" s="644"/>
      <c r="G1214" s="644"/>
      <c r="H1214" s="643"/>
      <c r="I1214" s="644"/>
      <c r="J1214" s="644"/>
      <c r="K1214" s="644"/>
    </row>
    <row r="1215" spans="1:11" s="547" customFormat="1" ht="11.4">
      <c r="A1215" s="641"/>
      <c r="B1215" s="642"/>
      <c r="C1215" s="643"/>
      <c r="D1215" s="644"/>
      <c r="E1215" s="644"/>
      <c r="F1215" s="644"/>
      <c r="G1215" s="644"/>
      <c r="H1215" s="643"/>
      <c r="I1215" s="644"/>
      <c r="J1215" s="644"/>
      <c r="K1215" s="644"/>
    </row>
    <row r="1216" spans="1:11" s="547" customFormat="1" ht="11.4">
      <c r="A1216" s="641"/>
      <c r="B1216" s="642"/>
      <c r="C1216" s="643"/>
      <c r="D1216" s="644"/>
      <c r="E1216" s="644"/>
      <c r="F1216" s="644"/>
      <c r="G1216" s="644"/>
      <c r="H1216" s="643"/>
      <c r="I1216" s="644"/>
      <c r="J1216" s="644"/>
      <c r="K1216" s="644"/>
    </row>
    <row r="1217" spans="1:11" s="547" customFormat="1" ht="11.4">
      <c r="A1217" s="641"/>
      <c r="B1217" s="642"/>
      <c r="C1217" s="643"/>
      <c r="D1217" s="644"/>
      <c r="E1217" s="644"/>
      <c r="F1217" s="644"/>
      <c r="G1217" s="644"/>
      <c r="H1217" s="643"/>
      <c r="I1217" s="644"/>
      <c r="J1217" s="644"/>
      <c r="K1217" s="644"/>
    </row>
    <row r="1218" spans="1:11" s="547" customFormat="1" ht="11.4">
      <c r="A1218" s="641"/>
      <c r="B1218" s="642"/>
      <c r="C1218" s="643"/>
      <c r="D1218" s="644"/>
      <c r="E1218" s="644"/>
      <c r="F1218" s="644"/>
      <c r="G1218" s="644"/>
      <c r="H1218" s="643"/>
      <c r="I1218" s="644"/>
      <c r="J1218" s="644"/>
      <c r="K1218" s="644"/>
    </row>
    <row r="1219" spans="1:11" s="547" customFormat="1" ht="11.4">
      <c r="A1219" s="641"/>
      <c r="B1219" s="642"/>
      <c r="C1219" s="643"/>
      <c r="D1219" s="644"/>
      <c r="E1219" s="644"/>
      <c r="F1219" s="644"/>
      <c r="G1219" s="644"/>
      <c r="H1219" s="643"/>
      <c r="I1219" s="644"/>
      <c r="J1219" s="644"/>
      <c r="K1219" s="644"/>
    </row>
    <row r="1220" spans="1:11" s="547" customFormat="1" ht="11.4">
      <c r="A1220" s="641"/>
      <c r="B1220" s="642"/>
      <c r="C1220" s="643"/>
      <c r="D1220" s="644"/>
      <c r="E1220" s="644"/>
      <c r="F1220" s="644"/>
      <c r="G1220" s="644"/>
      <c r="H1220" s="643"/>
      <c r="I1220" s="644"/>
      <c r="J1220" s="644"/>
      <c r="K1220" s="644"/>
    </row>
    <row r="1221" spans="1:11" s="547" customFormat="1" ht="11.4">
      <c r="A1221" s="641"/>
      <c r="B1221" s="642"/>
      <c r="C1221" s="643"/>
      <c r="D1221" s="644"/>
      <c r="E1221" s="644"/>
      <c r="F1221" s="644"/>
      <c r="G1221" s="644"/>
      <c r="H1221" s="643"/>
      <c r="I1221" s="644"/>
      <c r="J1221" s="644"/>
      <c r="K1221" s="644"/>
    </row>
    <row r="1222" spans="1:11" s="547" customFormat="1" ht="11.4">
      <c r="A1222" s="641"/>
      <c r="B1222" s="642"/>
      <c r="C1222" s="643"/>
      <c r="D1222" s="644"/>
      <c r="E1222" s="644"/>
      <c r="F1222" s="644"/>
      <c r="G1222" s="644"/>
      <c r="H1222" s="643"/>
      <c r="I1222" s="644"/>
      <c r="J1222" s="644"/>
      <c r="K1222" s="644"/>
    </row>
    <row r="1223" spans="1:11" s="547" customFormat="1" ht="11.4">
      <c r="A1223" s="641"/>
      <c r="B1223" s="642"/>
      <c r="C1223" s="643"/>
      <c r="D1223" s="644"/>
      <c r="E1223" s="644"/>
      <c r="F1223" s="644"/>
      <c r="G1223" s="644"/>
      <c r="H1223" s="643"/>
      <c r="I1223" s="644"/>
      <c r="J1223" s="644"/>
      <c r="K1223" s="644"/>
    </row>
    <row r="1224" spans="1:11" s="547" customFormat="1" ht="11.4">
      <c r="A1224" s="641"/>
      <c r="B1224" s="642"/>
      <c r="C1224" s="643"/>
      <c r="D1224" s="644"/>
      <c r="E1224" s="644"/>
      <c r="F1224" s="644"/>
      <c r="G1224" s="644"/>
      <c r="H1224" s="643"/>
      <c r="I1224" s="644"/>
      <c r="J1224" s="644"/>
      <c r="K1224" s="644"/>
    </row>
    <row r="1225" spans="1:11" s="547" customFormat="1" ht="11.4">
      <c r="A1225" s="641"/>
      <c r="B1225" s="642"/>
      <c r="C1225" s="643"/>
      <c r="D1225" s="644"/>
      <c r="E1225" s="644"/>
      <c r="F1225" s="644"/>
      <c r="G1225" s="644"/>
      <c r="H1225" s="643"/>
      <c r="I1225" s="644"/>
      <c r="J1225" s="644"/>
      <c r="K1225" s="644"/>
    </row>
    <row r="1226" spans="1:11" s="547" customFormat="1" ht="11.4">
      <c r="A1226" s="641"/>
      <c r="B1226" s="642"/>
      <c r="C1226" s="643"/>
      <c r="D1226" s="644"/>
      <c r="E1226" s="644"/>
      <c r="F1226" s="644"/>
      <c r="G1226" s="644"/>
      <c r="H1226" s="643"/>
      <c r="I1226" s="644"/>
      <c r="J1226" s="644"/>
      <c r="K1226" s="644"/>
    </row>
    <row r="1227" spans="1:11" s="547" customFormat="1" ht="11.4">
      <c r="A1227" s="641"/>
      <c r="B1227" s="642"/>
      <c r="C1227" s="643"/>
      <c r="D1227" s="644"/>
      <c r="E1227" s="644"/>
      <c r="F1227" s="644"/>
      <c r="G1227" s="644"/>
      <c r="H1227" s="643"/>
      <c r="I1227" s="644"/>
      <c r="J1227" s="644"/>
      <c r="K1227" s="644"/>
    </row>
    <row r="1228" spans="1:11" s="547" customFormat="1" ht="11.4">
      <c r="A1228" s="641"/>
      <c r="B1228" s="642"/>
      <c r="C1228" s="643"/>
      <c r="D1228" s="644"/>
      <c r="E1228" s="644"/>
      <c r="F1228" s="644"/>
      <c r="G1228" s="644"/>
      <c r="H1228" s="643"/>
      <c r="I1228" s="644"/>
      <c r="J1228" s="644"/>
      <c r="K1228" s="644"/>
    </row>
    <row r="1229" spans="1:11" s="547" customFormat="1" ht="11.4">
      <c r="A1229" s="641"/>
      <c r="B1229" s="642"/>
      <c r="C1229" s="643"/>
      <c r="D1229" s="644"/>
      <c r="E1229" s="644"/>
      <c r="F1229" s="644"/>
      <c r="G1229" s="644"/>
      <c r="H1229" s="643"/>
      <c r="I1229" s="644"/>
      <c r="J1229" s="644"/>
      <c r="K1229" s="644"/>
    </row>
    <row r="1230" spans="1:11" s="547" customFormat="1" ht="11.4">
      <c r="A1230" s="641"/>
      <c r="B1230" s="642"/>
      <c r="C1230" s="643"/>
      <c r="D1230" s="644"/>
      <c r="E1230" s="644"/>
      <c r="F1230" s="644"/>
      <c r="G1230" s="644"/>
      <c r="H1230" s="643"/>
      <c r="I1230" s="644"/>
      <c r="J1230" s="644"/>
      <c r="K1230" s="644"/>
    </row>
    <row r="1231" spans="1:11" s="547" customFormat="1" ht="11.4">
      <c r="A1231" s="641"/>
      <c r="B1231" s="642"/>
      <c r="C1231" s="643"/>
      <c r="D1231" s="644"/>
      <c r="E1231" s="644"/>
      <c r="F1231" s="644"/>
      <c r="G1231" s="644"/>
      <c r="H1231" s="643"/>
      <c r="I1231" s="644"/>
      <c r="J1231" s="644"/>
      <c r="K1231" s="644"/>
    </row>
    <row r="1232" spans="1:11" s="547" customFormat="1" ht="11.4">
      <c r="A1232" s="641"/>
      <c r="B1232" s="642"/>
      <c r="C1232" s="643"/>
      <c r="D1232" s="644"/>
      <c r="E1232" s="644"/>
      <c r="F1232" s="644"/>
      <c r="G1232" s="644"/>
      <c r="H1232" s="643"/>
      <c r="I1232" s="644"/>
      <c r="J1232" s="644"/>
      <c r="K1232" s="644"/>
    </row>
    <row r="1233" spans="1:11" s="547" customFormat="1" ht="11.4">
      <c r="A1233" s="641"/>
      <c r="B1233" s="642"/>
      <c r="C1233" s="643"/>
      <c r="D1233" s="644"/>
      <c r="E1233" s="644"/>
      <c r="F1233" s="644"/>
      <c r="G1233" s="644"/>
      <c r="H1233" s="643"/>
      <c r="I1233" s="644"/>
      <c r="J1233" s="644"/>
      <c r="K1233" s="644"/>
    </row>
    <row r="1234" spans="1:11" s="547" customFormat="1" ht="11.4">
      <c r="A1234" s="641"/>
      <c r="B1234" s="642"/>
      <c r="C1234" s="643"/>
      <c r="D1234" s="644"/>
      <c r="E1234" s="644"/>
      <c r="F1234" s="644"/>
      <c r="G1234" s="644"/>
      <c r="H1234" s="643"/>
      <c r="I1234" s="644"/>
      <c r="J1234" s="644"/>
      <c r="K1234" s="644"/>
    </row>
    <row r="1235" spans="1:11" s="547" customFormat="1" ht="11.4">
      <c r="A1235" s="641"/>
      <c r="B1235" s="642"/>
      <c r="C1235" s="643"/>
      <c r="D1235" s="644"/>
      <c r="E1235" s="644"/>
      <c r="F1235" s="644"/>
      <c r="G1235" s="644"/>
      <c r="H1235" s="643"/>
      <c r="I1235" s="644"/>
      <c r="J1235" s="644"/>
      <c r="K1235" s="644"/>
    </row>
    <row r="1236" spans="1:11" s="547" customFormat="1" ht="11.4">
      <c r="A1236" s="641"/>
      <c r="B1236" s="642"/>
      <c r="C1236" s="643"/>
      <c r="D1236" s="644"/>
      <c r="E1236" s="644"/>
      <c r="F1236" s="644"/>
      <c r="G1236" s="644"/>
      <c r="H1236" s="643"/>
      <c r="I1236" s="644"/>
      <c r="J1236" s="644"/>
      <c r="K1236" s="644"/>
    </row>
    <row r="1237" spans="1:11" s="547" customFormat="1" ht="11.4">
      <c r="A1237" s="641"/>
      <c r="B1237" s="642"/>
      <c r="C1237" s="643"/>
      <c r="D1237" s="644"/>
      <c r="E1237" s="644"/>
      <c r="F1237" s="644"/>
      <c r="G1237" s="644"/>
      <c r="H1237" s="643"/>
      <c r="I1237" s="644"/>
      <c r="J1237" s="644"/>
      <c r="K1237" s="644"/>
    </row>
    <row r="1238" spans="1:11" s="547" customFormat="1" ht="11.4">
      <c r="A1238" s="641"/>
      <c r="B1238" s="642"/>
      <c r="C1238" s="643"/>
      <c r="D1238" s="644"/>
      <c r="E1238" s="644"/>
      <c r="F1238" s="644"/>
      <c r="G1238" s="644"/>
      <c r="H1238" s="643"/>
      <c r="I1238" s="644"/>
      <c r="J1238" s="644"/>
      <c r="K1238" s="644"/>
    </row>
    <row r="1239" spans="1:11" s="547" customFormat="1" ht="11.4">
      <c r="A1239" s="641"/>
      <c r="B1239" s="642"/>
      <c r="C1239" s="643"/>
      <c r="D1239" s="644"/>
      <c r="E1239" s="644"/>
      <c r="F1239" s="644"/>
      <c r="G1239" s="644"/>
      <c r="H1239" s="643"/>
      <c r="I1239" s="644"/>
      <c r="J1239" s="644"/>
      <c r="K1239" s="644"/>
    </row>
    <row r="1240" spans="1:11" s="547" customFormat="1" ht="11.4">
      <c r="A1240" s="641"/>
      <c r="B1240" s="642"/>
      <c r="C1240" s="643"/>
      <c r="D1240" s="644"/>
      <c r="E1240" s="644"/>
      <c r="F1240" s="644"/>
      <c r="G1240" s="644"/>
      <c r="H1240" s="643"/>
      <c r="I1240" s="644"/>
      <c r="J1240" s="644"/>
      <c r="K1240" s="644"/>
    </row>
    <row r="1241" spans="1:11" s="547" customFormat="1" ht="11.4">
      <c r="A1241" s="641"/>
      <c r="B1241" s="642"/>
      <c r="C1241" s="643"/>
      <c r="D1241" s="644"/>
      <c r="E1241" s="644"/>
      <c r="F1241" s="644"/>
      <c r="G1241" s="644"/>
      <c r="H1241" s="643"/>
      <c r="I1241" s="644"/>
      <c r="J1241" s="644"/>
      <c r="K1241" s="644"/>
    </row>
    <row r="1242" spans="1:11" s="547" customFormat="1" ht="11.4">
      <c r="A1242" s="641"/>
      <c r="B1242" s="642"/>
      <c r="C1242" s="643"/>
      <c r="D1242" s="644"/>
      <c r="E1242" s="644"/>
      <c r="F1242" s="644"/>
      <c r="G1242" s="644"/>
      <c r="H1242" s="643"/>
      <c r="I1242" s="644"/>
      <c r="J1242" s="644"/>
      <c r="K1242" s="644"/>
    </row>
    <row r="1243" spans="1:11" s="547" customFormat="1" ht="11.4">
      <c r="A1243" s="641"/>
      <c r="B1243" s="642"/>
      <c r="C1243" s="643"/>
      <c r="D1243" s="644"/>
      <c r="E1243" s="644"/>
      <c r="F1243" s="644"/>
      <c r="G1243" s="644"/>
      <c r="H1243" s="643"/>
      <c r="I1243" s="644"/>
      <c r="J1243" s="644"/>
      <c r="K1243" s="644"/>
    </row>
    <row r="1244" spans="1:11" s="547" customFormat="1" ht="11.4">
      <c r="A1244" s="641"/>
      <c r="B1244" s="642"/>
      <c r="C1244" s="643"/>
      <c r="D1244" s="644"/>
      <c r="E1244" s="644"/>
      <c r="F1244" s="644"/>
      <c r="G1244" s="644"/>
      <c r="H1244" s="643"/>
      <c r="I1244" s="644"/>
      <c r="J1244" s="644"/>
      <c r="K1244" s="644"/>
    </row>
    <row r="1245" spans="1:11" s="547" customFormat="1" ht="11.4">
      <c r="A1245" s="641"/>
      <c r="B1245" s="642"/>
      <c r="C1245" s="643"/>
      <c r="D1245" s="644"/>
      <c r="E1245" s="644"/>
      <c r="F1245" s="644"/>
      <c r="G1245" s="644"/>
      <c r="H1245" s="643"/>
      <c r="I1245" s="644"/>
      <c r="J1245" s="644"/>
      <c r="K1245" s="644"/>
    </row>
    <row r="1246" spans="1:11" s="547" customFormat="1" ht="11.4">
      <c r="A1246" s="641"/>
      <c r="B1246" s="642"/>
      <c r="C1246" s="643"/>
      <c r="D1246" s="644"/>
      <c r="E1246" s="644"/>
      <c r="F1246" s="644"/>
      <c r="G1246" s="644"/>
      <c r="H1246" s="643"/>
      <c r="I1246" s="644"/>
      <c r="J1246" s="644"/>
      <c r="K1246" s="644"/>
    </row>
    <row r="1247" spans="1:11" s="547" customFormat="1" ht="11.4">
      <c r="A1247" s="641"/>
      <c r="B1247" s="642"/>
      <c r="C1247" s="643"/>
      <c r="D1247" s="644"/>
      <c r="E1247" s="644"/>
      <c r="F1247" s="644"/>
      <c r="G1247" s="644"/>
      <c r="H1247" s="643"/>
      <c r="I1247" s="644"/>
      <c r="J1247" s="644"/>
      <c r="K1247" s="644"/>
    </row>
    <row r="1248" spans="1:11" s="547" customFormat="1" ht="11.4">
      <c r="A1248" s="641"/>
      <c r="B1248" s="642"/>
      <c r="C1248" s="643"/>
      <c r="D1248" s="644"/>
      <c r="E1248" s="644"/>
      <c r="F1248" s="644"/>
      <c r="G1248" s="644"/>
      <c r="H1248" s="643"/>
      <c r="I1248" s="644"/>
      <c r="J1248" s="644"/>
      <c r="K1248" s="644"/>
    </row>
    <row r="1249" spans="1:11" s="547" customFormat="1" ht="11.4">
      <c r="A1249" s="641"/>
      <c r="B1249" s="642"/>
      <c r="C1249" s="643"/>
      <c r="D1249" s="644"/>
      <c r="E1249" s="644"/>
      <c r="F1249" s="644"/>
      <c r="G1249" s="644"/>
      <c r="H1249" s="643"/>
      <c r="I1249" s="644"/>
      <c r="J1249" s="644"/>
      <c r="K1249" s="644"/>
    </row>
    <row r="1250" spans="1:11" s="547" customFormat="1" ht="11.4">
      <c r="A1250" s="641"/>
      <c r="B1250" s="642"/>
      <c r="C1250" s="643"/>
      <c r="D1250" s="644"/>
      <c r="E1250" s="644"/>
      <c r="F1250" s="644"/>
      <c r="G1250" s="644"/>
      <c r="H1250" s="643"/>
      <c r="I1250" s="644"/>
      <c r="J1250" s="644"/>
      <c r="K1250" s="644"/>
    </row>
    <row r="1251" spans="1:11" s="547" customFormat="1" ht="11.4">
      <c r="A1251" s="641"/>
      <c r="B1251" s="642"/>
      <c r="C1251" s="643"/>
      <c r="D1251" s="644"/>
      <c r="E1251" s="644"/>
      <c r="F1251" s="644"/>
      <c r="G1251" s="644"/>
      <c r="H1251" s="643"/>
      <c r="I1251" s="644"/>
      <c r="J1251" s="644"/>
      <c r="K1251" s="644"/>
    </row>
    <row r="1252" spans="1:11" s="547" customFormat="1" ht="11.4">
      <c r="A1252" s="641"/>
      <c r="B1252" s="642"/>
      <c r="C1252" s="643"/>
      <c r="D1252" s="644"/>
      <c r="E1252" s="644"/>
      <c r="F1252" s="644"/>
      <c r="G1252" s="644"/>
      <c r="H1252" s="643"/>
      <c r="I1252" s="644"/>
      <c r="J1252" s="644"/>
      <c r="K1252" s="644"/>
    </row>
    <row r="1253" spans="1:11" s="547" customFormat="1" ht="11.4">
      <c r="A1253" s="641"/>
      <c r="B1253" s="642"/>
      <c r="C1253" s="643"/>
      <c r="D1253" s="644"/>
      <c r="E1253" s="644"/>
      <c r="F1253" s="644"/>
      <c r="G1253" s="644"/>
      <c r="H1253" s="643"/>
      <c r="I1253" s="644"/>
      <c r="J1253" s="644"/>
      <c r="K1253" s="644"/>
    </row>
    <row r="1254" spans="1:11" s="547" customFormat="1" ht="11.4">
      <c r="A1254" s="641"/>
      <c r="B1254" s="642"/>
      <c r="C1254" s="643"/>
      <c r="D1254" s="644"/>
      <c r="E1254" s="644"/>
      <c r="F1254" s="644"/>
      <c r="G1254" s="644"/>
      <c r="H1254" s="643"/>
      <c r="I1254" s="644"/>
      <c r="J1254" s="644"/>
      <c r="K1254" s="644"/>
    </row>
    <row r="1255" spans="1:11" s="547" customFormat="1" ht="11.4">
      <c r="A1255" s="641"/>
      <c r="B1255" s="642"/>
      <c r="C1255" s="643"/>
      <c r="D1255" s="644"/>
      <c r="E1255" s="644"/>
      <c r="F1255" s="644"/>
      <c r="G1255" s="644"/>
      <c r="H1255" s="643"/>
      <c r="I1255" s="644"/>
      <c r="J1255" s="644"/>
      <c r="K1255" s="644"/>
    </row>
    <row r="1256" spans="1:11" s="547" customFormat="1" ht="11.4">
      <c r="A1256" s="641"/>
      <c r="B1256" s="642"/>
      <c r="C1256" s="643"/>
      <c r="D1256" s="644"/>
      <c r="E1256" s="644"/>
      <c r="F1256" s="644"/>
      <c r="G1256" s="644"/>
      <c r="H1256" s="643"/>
      <c r="I1256" s="644"/>
      <c r="J1256" s="644"/>
      <c r="K1256" s="644"/>
    </row>
    <row r="1257" spans="1:11" s="547" customFormat="1" ht="11.4">
      <c r="A1257" s="641"/>
      <c r="B1257" s="642"/>
      <c r="C1257" s="643"/>
      <c r="D1257" s="644"/>
      <c r="E1257" s="644"/>
      <c r="F1257" s="644"/>
      <c r="G1257" s="644"/>
      <c r="H1257" s="643"/>
      <c r="I1257" s="644"/>
      <c r="J1257" s="644"/>
      <c r="K1257" s="644"/>
    </row>
    <row r="1258" spans="1:11" s="547" customFormat="1" ht="11.4">
      <c r="A1258" s="641"/>
      <c r="B1258" s="642"/>
      <c r="C1258" s="643"/>
      <c r="D1258" s="644"/>
      <c r="E1258" s="644"/>
      <c r="F1258" s="644"/>
      <c r="G1258" s="644"/>
      <c r="H1258" s="643"/>
      <c r="I1258" s="644"/>
      <c r="J1258" s="644"/>
      <c r="K1258" s="644"/>
    </row>
    <row r="1259" spans="1:11" s="547" customFormat="1" ht="11.4">
      <c r="A1259" s="641"/>
      <c r="B1259" s="642"/>
      <c r="C1259" s="643"/>
      <c r="D1259" s="644"/>
      <c r="E1259" s="644"/>
      <c r="F1259" s="644"/>
      <c r="G1259" s="644"/>
      <c r="H1259" s="643"/>
      <c r="I1259" s="644"/>
      <c r="J1259" s="644"/>
      <c r="K1259" s="644"/>
    </row>
    <row r="1260" spans="1:11" s="547" customFormat="1" ht="11.4">
      <c r="A1260" s="641"/>
      <c r="B1260" s="642"/>
      <c r="C1260" s="643"/>
      <c r="D1260" s="644"/>
      <c r="E1260" s="644"/>
      <c r="F1260" s="644"/>
      <c r="G1260" s="644"/>
      <c r="H1260" s="643"/>
      <c r="I1260" s="644"/>
      <c r="J1260" s="644"/>
      <c r="K1260" s="644"/>
    </row>
    <row r="1261" spans="1:11" s="547" customFormat="1" ht="11.4">
      <c r="A1261" s="641"/>
      <c r="B1261" s="642"/>
      <c r="C1261" s="643"/>
      <c r="D1261" s="644"/>
      <c r="E1261" s="644"/>
      <c r="F1261" s="644"/>
      <c r="G1261" s="644"/>
      <c r="H1261" s="643"/>
      <c r="I1261" s="644"/>
      <c r="J1261" s="644"/>
      <c r="K1261" s="644"/>
    </row>
    <row r="1262" spans="1:11" s="547" customFormat="1" ht="11.4">
      <c r="A1262" s="641"/>
      <c r="B1262" s="642"/>
      <c r="C1262" s="643"/>
      <c r="D1262" s="644"/>
      <c r="E1262" s="644"/>
      <c r="F1262" s="644"/>
      <c r="G1262" s="644"/>
      <c r="H1262" s="643"/>
      <c r="I1262" s="644"/>
      <c r="J1262" s="644"/>
      <c r="K1262" s="644"/>
    </row>
    <row r="1263" spans="1:11" s="547" customFormat="1" ht="11.4">
      <c r="A1263" s="641"/>
      <c r="B1263" s="642"/>
      <c r="C1263" s="643"/>
      <c r="D1263" s="644"/>
      <c r="E1263" s="644"/>
      <c r="F1263" s="644"/>
      <c r="G1263" s="644"/>
      <c r="H1263" s="643"/>
      <c r="I1263" s="644"/>
      <c r="J1263" s="644"/>
      <c r="K1263" s="644"/>
    </row>
    <row r="1264" spans="1:11" s="547" customFormat="1" ht="11.4">
      <c r="A1264" s="641"/>
      <c r="B1264" s="642"/>
      <c r="C1264" s="643"/>
      <c r="D1264" s="644"/>
      <c r="E1264" s="644"/>
      <c r="F1264" s="644"/>
      <c r="G1264" s="644"/>
      <c r="H1264" s="643"/>
      <c r="I1264" s="644"/>
      <c r="J1264" s="644"/>
      <c r="K1264" s="644"/>
    </row>
    <row r="1265" spans="1:11" s="547" customFormat="1" ht="11.4">
      <c r="A1265" s="641"/>
      <c r="B1265" s="642"/>
      <c r="C1265" s="643"/>
      <c r="D1265" s="644"/>
      <c r="E1265" s="644"/>
      <c r="F1265" s="644"/>
      <c r="G1265" s="644"/>
      <c r="H1265" s="643"/>
      <c r="I1265" s="644"/>
      <c r="J1265" s="644"/>
      <c r="K1265" s="644"/>
    </row>
    <row r="1266" spans="1:11" s="547" customFormat="1" ht="11.4">
      <c r="A1266" s="641"/>
      <c r="B1266" s="642"/>
      <c r="C1266" s="643"/>
      <c r="D1266" s="644"/>
      <c r="E1266" s="644"/>
      <c r="F1266" s="644"/>
      <c r="G1266" s="644"/>
      <c r="H1266" s="643"/>
      <c r="I1266" s="644"/>
      <c r="J1266" s="644"/>
      <c r="K1266" s="644"/>
    </row>
    <row r="1267" spans="1:11" s="547" customFormat="1" ht="11.4">
      <c r="A1267" s="641"/>
      <c r="B1267" s="642"/>
      <c r="C1267" s="643"/>
      <c r="D1267" s="644"/>
      <c r="E1267" s="644"/>
      <c r="F1267" s="644"/>
      <c r="G1267" s="644"/>
      <c r="H1267" s="643"/>
      <c r="I1267" s="644"/>
      <c r="J1267" s="644"/>
      <c r="K1267" s="644"/>
    </row>
    <row r="1268" spans="1:11" s="547" customFormat="1" ht="11.4">
      <c r="A1268" s="641"/>
      <c r="B1268" s="642"/>
      <c r="C1268" s="643"/>
      <c r="D1268" s="644"/>
      <c r="E1268" s="644"/>
      <c r="F1268" s="644"/>
      <c r="G1268" s="644"/>
      <c r="H1268" s="643"/>
      <c r="I1268" s="644"/>
      <c r="J1268" s="644"/>
      <c r="K1268" s="644"/>
    </row>
    <row r="1269" spans="1:11" s="547" customFormat="1" ht="11.4">
      <c r="A1269" s="641"/>
      <c r="B1269" s="642"/>
      <c r="C1269" s="643"/>
      <c r="D1269" s="644"/>
      <c r="E1269" s="644"/>
      <c r="F1269" s="644"/>
      <c r="G1269" s="644"/>
      <c r="H1269" s="643"/>
      <c r="I1269" s="644"/>
      <c r="J1269" s="644"/>
      <c r="K1269" s="644"/>
    </row>
    <row r="1270" spans="1:11" s="547" customFormat="1" ht="11.4">
      <c r="A1270" s="641"/>
      <c r="B1270" s="642"/>
      <c r="C1270" s="643"/>
      <c r="D1270" s="644"/>
      <c r="E1270" s="644"/>
      <c r="F1270" s="644"/>
      <c r="G1270" s="644"/>
      <c r="H1270" s="643"/>
      <c r="I1270" s="644"/>
      <c r="J1270" s="644"/>
      <c r="K1270" s="644"/>
    </row>
    <row r="1271" spans="1:11" s="547" customFormat="1" ht="11.4">
      <c r="A1271" s="641"/>
      <c r="B1271" s="642"/>
      <c r="C1271" s="643"/>
      <c r="D1271" s="644"/>
      <c r="E1271" s="644"/>
      <c r="F1271" s="644"/>
      <c r="G1271" s="644"/>
      <c r="H1271" s="643"/>
      <c r="I1271" s="644"/>
      <c r="J1271" s="644"/>
      <c r="K1271" s="644"/>
    </row>
    <row r="1272" spans="1:11" s="547" customFormat="1" ht="11.4">
      <c r="A1272" s="641"/>
      <c r="B1272" s="642"/>
      <c r="C1272" s="643"/>
      <c r="D1272" s="644"/>
      <c r="E1272" s="644"/>
      <c r="F1272" s="644"/>
      <c r="G1272" s="644"/>
      <c r="H1272" s="643"/>
      <c r="I1272" s="644"/>
      <c r="J1272" s="644"/>
      <c r="K1272" s="644"/>
    </row>
    <row r="1273" spans="1:11" s="547" customFormat="1" ht="11.4">
      <c r="A1273" s="641"/>
      <c r="B1273" s="642"/>
      <c r="C1273" s="643"/>
      <c r="D1273" s="644"/>
      <c r="E1273" s="644"/>
      <c r="F1273" s="644"/>
      <c r="G1273" s="644"/>
      <c r="H1273" s="643"/>
      <c r="I1273" s="644"/>
      <c r="J1273" s="644"/>
      <c r="K1273" s="644"/>
    </row>
    <row r="1274" spans="1:11" s="547" customFormat="1" ht="11.4">
      <c r="A1274" s="641"/>
      <c r="B1274" s="642"/>
      <c r="C1274" s="643"/>
      <c r="D1274" s="644"/>
      <c r="E1274" s="644"/>
      <c r="F1274" s="644"/>
      <c r="G1274" s="644"/>
      <c r="H1274" s="643"/>
      <c r="I1274" s="644"/>
      <c r="J1274" s="644"/>
      <c r="K1274" s="644"/>
    </row>
    <row r="1275" spans="1:11" s="547" customFormat="1" ht="11.4">
      <c r="A1275" s="641"/>
      <c r="B1275" s="642"/>
      <c r="C1275" s="643"/>
      <c r="D1275" s="644"/>
      <c r="E1275" s="644"/>
      <c r="F1275" s="644"/>
      <c r="G1275" s="644"/>
      <c r="H1275" s="643"/>
      <c r="I1275" s="644"/>
      <c r="J1275" s="644"/>
      <c r="K1275" s="644"/>
    </row>
    <row r="1276" spans="1:11" s="547" customFormat="1" ht="11.4">
      <c r="A1276" s="641"/>
      <c r="B1276" s="642"/>
      <c r="C1276" s="643"/>
      <c r="D1276" s="644"/>
      <c r="E1276" s="644"/>
      <c r="F1276" s="644"/>
      <c r="G1276" s="644"/>
      <c r="H1276" s="643"/>
      <c r="I1276" s="644"/>
      <c r="J1276" s="644"/>
      <c r="K1276" s="644"/>
    </row>
    <row r="1277" spans="1:11" s="547" customFormat="1" ht="11.4">
      <c r="A1277" s="641"/>
      <c r="B1277" s="642"/>
      <c r="C1277" s="643"/>
      <c r="D1277" s="644"/>
      <c r="E1277" s="644"/>
      <c r="F1277" s="644"/>
      <c r="G1277" s="644"/>
      <c r="H1277" s="643"/>
      <c r="I1277" s="644"/>
      <c r="J1277" s="644"/>
      <c r="K1277" s="644"/>
    </row>
    <row r="1278" spans="1:11" s="547" customFormat="1" ht="11.4">
      <c r="A1278" s="641"/>
      <c r="B1278" s="642"/>
      <c r="C1278" s="643"/>
      <c r="D1278" s="644"/>
      <c r="E1278" s="644"/>
      <c r="F1278" s="644"/>
      <c r="G1278" s="644"/>
      <c r="H1278" s="643"/>
      <c r="I1278" s="644"/>
      <c r="J1278" s="644"/>
      <c r="K1278" s="644"/>
    </row>
    <row r="1279" spans="1:11" s="547" customFormat="1" ht="11.4">
      <c r="A1279" s="641"/>
      <c r="B1279" s="642"/>
      <c r="C1279" s="643"/>
      <c r="D1279" s="644"/>
      <c r="E1279" s="644"/>
      <c r="F1279" s="644"/>
      <c r="G1279" s="644"/>
      <c r="H1279" s="643"/>
      <c r="I1279" s="644"/>
      <c r="J1279" s="644"/>
      <c r="K1279" s="644"/>
    </row>
    <row r="1280" spans="1:11" s="547" customFormat="1" ht="11.4">
      <c r="A1280" s="641"/>
      <c r="B1280" s="642"/>
      <c r="C1280" s="643"/>
      <c r="D1280" s="644"/>
      <c r="E1280" s="644"/>
      <c r="F1280" s="644"/>
      <c r="G1280" s="644"/>
      <c r="H1280" s="643"/>
      <c r="I1280" s="644"/>
      <c r="J1280" s="644"/>
      <c r="K1280" s="644"/>
    </row>
    <row r="1281" spans="1:11" s="547" customFormat="1" ht="11.4">
      <c r="A1281" s="641"/>
      <c r="B1281" s="642"/>
      <c r="C1281" s="643"/>
      <c r="D1281" s="644"/>
      <c r="E1281" s="644"/>
      <c r="F1281" s="644"/>
      <c r="G1281" s="644"/>
      <c r="H1281" s="643"/>
      <c r="I1281" s="644"/>
      <c r="J1281" s="644"/>
      <c r="K1281" s="644"/>
    </row>
    <row r="1282" spans="1:11" s="547" customFormat="1" ht="11.4">
      <c r="A1282" s="641"/>
      <c r="B1282" s="642"/>
      <c r="C1282" s="643"/>
      <c r="D1282" s="644"/>
      <c r="E1282" s="644"/>
      <c r="F1282" s="644"/>
      <c r="G1282" s="644"/>
      <c r="H1282" s="643"/>
      <c r="I1282" s="644"/>
      <c r="J1282" s="644"/>
      <c r="K1282" s="644"/>
    </row>
    <row r="1283" spans="1:11" s="547" customFormat="1" ht="11.4">
      <c r="A1283" s="641"/>
      <c r="B1283" s="642"/>
      <c r="C1283" s="643"/>
      <c r="D1283" s="644"/>
      <c r="E1283" s="644"/>
      <c r="F1283" s="644"/>
      <c r="G1283" s="644"/>
      <c r="H1283" s="643"/>
      <c r="I1283" s="644"/>
      <c r="J1283" s="644"/>
      <c r="K1283" s="644"/>
    </row>
    <row r="1284" spans="1:11" s="547" customFormat="1" ht="11.4">
      <c r="A1284" s="641"/>
      <c r="B1284" s="642"/>
      <c r="C1284" s="643"/>
      <c r="D1284" s="644"/>
      <c r="E1284" s="644"/>
      <c r="F1284" s="644"/>
      <c r="G1284" s="644"/>
      <c r="H1284" s="643"/>
      <c r="I1284" s="644"/>
      <c r="J1284" s="644"/>
      <c r="K1284" s="644"/>
    </row>
    <row r="1285" spans="1:11" s="547" customFormat="1" ht="11.4">
      <c r="A1285" s="641"/>
      <c r="B1285" s="642"/>
      <c r="C1285" s="643"/>
      <c r="D1285" s="644"/>
      <c r="E1285" s="644"/>
      <c r="F1285" s="644"/>
      <c r="G1285" s="644"/>
      <c r="H1285" s="643"/>
      <c r="I1285" s="644"/>
      <c r="J1285" s="644"/>
      <c r="K1285" s="644"/>
    </row>
    <row r="1286" spans="1:11" s="547" customFormat="1" ht="11.4">
      <c r="A1286" s="641"/>
      <c r="B1286" s="642"/>
      <c r="C1286" s="643"/>
      <c r="D1286" s="644"/>
      <c r="E1286" s="644"/>
      <c r="F1286" s="644"/>
      <c r="G1286" s="644"/>
      <c r="H1286" s="643"/>
      <c r="I1286" s="644"/>
      <c r="J1286" s="644"/>
      <c r="K1286" s="644"/>
    </row>
    <row r="1287" spans="1:11" s="547" customFormat="1" ht="11.4">
      <c r="A1287" s="641"/>
      <c r="B1287" s="642"/>
      <c r="C1287" s="643"/>
      <c r="D1287" s="644"/>
      <c r="E1287" s="644"/>
      <c r="F1287" s="644"/>
      <c r="G1287" s="644"/>
      <c r="H1287" s="643"/>
      <c r="I1287" s="644"/>
      <c r="J1287" s="644"/>
      <c r="K1287" s="644"/>
    </row>
    <row r="1288" spans="1:11" s="547" customFormat="1" ht="11.4">
      <c r="A1288" s="641"/>
      <c r="B1288" s="642"/>
      <c r="C1288" s="643"/>
      <c r="D1288" s="644"/>
      <c r="E1288" s="644"/>
      <c r="F1288" s="644"/>
      <c r="G1288" s="644"/>
      <c r="H1288" s="643"/>
      <c r="I1288" s="644"/>
      <c r="J1288" s="644"/>
      <c r="K1288" s="644"/>
    </row>
    <row r="1289" spans="1:11" s="547" customFormat="1" ht="11.4">
      <c r="A1289" s="641"/>
      <c r="B1289" s="642"/>
      <c r="C1289" s="643"/>
      <c r="D1289" s="644"/>
      <c r="E1289" s="644"/>
      <c r="F1289" s="644"/>
      <c r="G1289" s="644"/>
      <c r="H1289" s="643"/>
      <c r="I1289" s="644"/>
      <c r="J1289" s="644"/>
      <c r="K1289" s="644"/>
    </row>
    <row r="1290" spans="1:11" s="547" customFormat="1" ht="11.4">
      <c r="A1290" s="641"/>
      <c r="B1290" s="642"/>
      <c r="C1290" s="643"/>
      <c r="D1290" s="644"/>
      <c r="E1290" s="644"/>
      <c r="F1290" s="644"/>
      <c r="G1290" s="644"/>
      <c r="H1290" s="643"/>
      <c r="I1290" s="644"/>
      <c r="J1290" s="644"/>
      <c r="K1290" s="644"/>
    </row>
    <row r="1291" spans="1:11" s="547" customFormat="1" ht="11.4">
      <c r="A1291" s="641"/>
      <c r="B1291" s="642"/>
      <c r="C1291" s="643"/>
      <c r="D1291" s="644"/>
      <c r="E1291" s="644"/>
      <c r="F1291" s="644"/>
      <c r="G1291" s="644"/>
      <c r="H1291" s="643"/>
      <c r="I1291" s="644"/>
      <c r="J1291" s="644"/>
      <c r="K1291" s="644"/>
    </row>
    <row r="1292" spans="1:11" s="547" customFormat="1" ht="11.4">
      <c r="A1292" s="641"/>
      <c r="B1292" s="642"/>
      <c r="C1292" s="643"/>
      <c r="D1292" s="644"/>
      <c r="E1292" s="644"/>
      <c r="F1292" s="644"/>
      <c r="G1292" s="644"/>
      <c r="H1292" s="643"/>
      <c r="I1292" s="644"/>
      <c r="J1292" s="644"/>
      <c r="K1292" s="644"/>
    </row>
    <row r="1293" spans="1:11" s="547" customFormat="1" ht="11.4">
      <c r="A1293" s="641"/>
      <c r="B1293" s="642"/>
      <c r="C1293" s="643"/>
      <c r="D1293" s="644"/>
      <c r="E1293" s="644"/>
      <c r="F1293" s="644"/>
      <c r="G1293" s="644"/>
      <c r="H1293" s="643"/>
      <c r="I1293" s="644"/>
      <c r="J1293" s="644"/>
      <c r="K1293" s="644"/>
    </row>
    <row r="1294" spans="1:11" s="547" customFormat="1" ht="11.4">
      <c r="A1294" s="641"/>
      <c r="B1294" s="642"/>
      <c r="C1294" s="643"/>
      <c r="D1294" s="644"/>
      <c r="E1294" s="644"/>
      <c r="F1294" s="644"/>
      <c r="G1294" s="644"/>
      <c r="H1294" s="643"/>
      <c r="I1294" s="644"/>
      <c r="J1294" s="644"/>
      <c r="K1294" s="644"/>
    </row>
    <row r="1295" spans="1:11" s="547" customFormat="1" ht="11.4">
      <c r="A1295" s="641"/>
      <c r="B1295" s="642"/>
      <c r="C1295" s="643"/>
      <c r="D1295" s="644"/>
      <c r="E1295" s="644"/>
      <c r="F1295" s="644"/>
      <c r="G1295" s="644"/>
      <c r="H1295" s="643"/>
      <c r="I1295" s="644"/>
      <c r="J1295" s="644"/>
      <c r="K1295" s="644"/>
    </row>
    <row r="1296" spans="1:11" s="547" customFormat="1" ht="11.4">
      <c r="A1296" s="641"/>
      <c r="B1296" s="642"/>
      <c r="C1296" s="643"/>
      <c r="D1296" s="644"/>
      <c r="E1296" s="644"/>
      <c r="F1296" s="644"/>
      <c r="G1296" s="644"/>
      <c r="H1296" s="643"/>
      <c r="I1296" s="644"/>
      <c r="J1296" s="644"/>
      <c r="K1296" s="644"/>
    </row>
    <row r="1297" spans="1:11" s="547" customFormat="1" ht="11.4">
      <c r="A1297" s="641"/>
      <c r="B1297" s="642"/>
      <c r="C1297" s="643"/>
      <c r="D1297" s="644"/>
      <c r="E1297" s="644"/>
      <c r="F1297" s="644"/>
      <c r="G1297" s="644"/>
      <c r="H1297" s="643"/>
      <c r="I1297" s="644"/>
      <c r="J1297" s="644"/>
      <c r="K1297" s="644"/>
    </row>
    <row r="1298" spans="1:11" s="547" customFormat="1" ht="11.4">
      <c r="A1298" s="641"/>
      <c r="B1298" s="642"/>
      <c r="C1298" s="643"/>
      <c r="D1298" s="644"/>
      <c r="E1298" s="644"/>
      <c r="F1298" s="644"/>
      <c r="G1298" s="644"/>
      <c r="H1298" s="643"/>
      <c r="I1298" s="644"/>
      <c r="J1298" s="644"/>
      <c r="K1298" s="644"/>
    </row>
    <row r="1299" spans="1:11" s="547" customFormat="1" ht="11.4">
      <c r="A1299" s="641"/>
      <c r="B1299" s="642"/>
      <c r="C1299" s="643"/>
      <c r="D1299" s="644"/>
      <c r="E1299" s="644"/>
      <c r="F1299" s="644"/>
      <c r="G1299" s="644"/>
      <c r="H1299" s="643"/>
      <c r="I1299" s="644"/>
      <c r="J1299" s="644"/>
      <c r="K1299" s="644"/>
    </row>
    <row r="1300" spans="1:11" s="547" customFormat="1" ht="11.4">
      <c r="A1300" s="641"/>
      <c r="B1300" s="642"/>
      <c r="C1300" s="643"/>
      <c r="D1300" s="644"/>
      <c r="E1300" s="644"/>
      <c r="F1300" s="644"/>
      <c r="G1300" s="644"/>
      <c r="H1300" s="643"/>
      <c r="I1300" s="644"/>
      <c r="J1300" s="644"/>
      <c r="K1300" s="644"/>
    </row>
    <row r="1301" spans="1:11" s="547" customFormat="1" ht="11.4">
      <c r="A1301" s="641"/>
      <c r="B1301" s="642"/>
      <c r="C1301" s="643"/>
      <c r="D1301" s="644"/>
      <c r="E1301" s="644"/>
      <c r="F1301" s="644"/>
      <c r="G1301" s="644"/>
      <c r="H1301" s="643"/>
      <c r="I1301" s="644"/>
      <c r="J1301" s="644"/>
      <c r="K1301" s="644"/>
    </row>
    <row r="1302" spans="1:11" s="547" customFormat="1" ht="11.4">
      <c r="A1302" s="641"/>
      <c r="B1302" s="642"/>
      <c r="C1302" s="643"/>
      <c r="D1302" s="644"/>
      <c r="E1302" s="644"/>
      <c r="F1302" s="644"/>
      <c r="G1302" s="644"/>
      <c r="H1302" s="643"/>
      <c r="I1302" s="644"/>
      <c r="J1302" s="644"/>
      <c r="K1302" s="644"/>
    </row>
    <row r="1303" spans="1:11" s="547" customFormat="1" ht="11.4">
      <c r="A1303" s="641"/>
      <c r="B1303" s="642"/>
      <c r="C1303" s="643"/>
      <c r="D1303" s="644"/>
      <c r="E1303" s="644"/>
      <c r="F1303" s="644"/>
      <c r="G1303" s="644"/>
      <c r="H1303" s="643"/>
      <c r="I1303" s="644"/>
      <c r="J1303" s="644"/>
      <c r="K1303" s="644"/>
    </row>
    <row r="1304" spans="1:11" s="547" customFormat="1" ht="11.4">
      <c r="A1304" s="641"/>
      <c r="B1304" s="642"/>
      <c r="C1304" s="643"/>
      <c r="D1304" s="644"/>
      <c r="E1304" s="644"/>
      <c r="F1304" s="644"/>
      <c r="G1304" s="644"/>
      <c r="H1304" s="643"/>
      <c r="I1304" s="644"/>
      <c r="J1304" s="644"/>
      <c r="K1304" s="644"/>
    </row>
    <row r="1305" spans="1:11" s="547" customFormat="1" ht="11.4">
      <c r="A1305" s="641"/>
      <c r="B1305" s="642"/>
      <c r="C1305" s="643"/>
      <c r="D1305" s="644"/>
      <c r="E1305" s="644"/>
      <c r="F1305" s="644"/>
      <c r="G1305" s="644"/>
      <c r="H1305" s="643"/>
      <c r="I1305" s="644"/>
      <c r="J1305" s="644"/>
      <c r="K1305" s="644"/>
    </row>
    <row r="1306" spans="1:11" s="547" customFormat="1" ht="11.4">
      <c r="A1306" s="641"/>
      <c r="B1306" s="642"/>
      <c r="C1306" s="643"/>
      <c r="D1306" s="644"/>
      <c r="E1306" s="644"/>
      <c r="F1306" s="644"/>
      <c r="G1306" s="644"/>
      <c r="H1306" s="643"/>
      <c r="I1306" s="644"/>
      <c r="J1306" s="644"/>
      <c r="K1306" s="644"/>
    </row>
    <row r="1307" spans="1:11" s="547" customFormat="1" ht="11.4">
      <c r="A1307" s="641"/>
      <c r="B1307" s="642"/>
      <c r="C1307" s="643"/>
      <c r="D1307" s="644"/>
      <c r="E1307" s="644"/>
      <c r="F1307" s="644"/>
      <c r="G1307" s="644"/>
      <c r="H1307" s="643"/>
      <c r="I1307" s="644"/>
      <c r="J1307" s="644"/>
      <c r="K1307" s="644"/>
    </row>
    <row r="1308" spans="1:11" s="547" customFormat="1" ht="11.4">
      <c r="A1308" s="641"/>
      <c r="B1308" s="642"/>
      <c r="C1308" s="643"/>
      <c r="D1308" s="644"/>
      <c r="E1308" s="644"/>
      <c r="F1308" s="644"/>
      <c r="G1308" s="644"/>
      <c r="H1308" s="643"/>
      <c r="I1308" s="644"/>
      <c r="J1308" s="644"/>
      <c r="K1308" s="644"/>
    </row>
    <row r="1309" spans="1:11" s="547" customFormat="1" ht="11.4">
      <c r="A1309" s="641"/>
      <c r="B1309" s="642"/>
      <c r="C1309" s="643"/>
      <c r="D1309" s="644"/>
      <c r="E1309" s="644"/>
      <c r="F1309" s="644"/>
      <c r="G1309" s="644"/>
      <c r="H1309" s="643"/>
      <c r="I1309" s="644"/>
      <c r="J1309" s="644"/>
      <c r="K1309" s="644"/>
    </row>
    <row r="1310" spans="1:11" s="547" customFormat="1" ht="11.4">
      <c r="A1310" s="641"/>
      <c r="B1310" s="642"/>
      <c r="C1310" s="643"/>
      <c r="D1310" s="644"/>
      <c r="E1310" s="644"/>
      <c r="F1310" s="644"/>
      <c r="G1310" s="644"/>
      <c r="H1310" s="643"/>
      <c r="I1310" s="644"/>
      <c r="J1310" s="644"/>
      <c r="K1310" s="644"/>
    </row>
    <row r="1311" spans="1:11" s="547" customFormat="1" ht="11.4">
      <c r="A1311" s="641"/>
      <c r="B1311" s="642"/>
      <c r="C1311" s="643"/>
      <c r="D1311" s="644"/>
      <c r="E1311" s="644"/>
      <c r="F1311" s="644"/>
      <c r="G1311" s="644"/>
      <c r="H1311" s="643"/>
      <c r="I1311" s="644"/>
      <c r="J1311" s="644"/>
      <c r="K1311" s="644"/>
    </row>
    <row r="1312" spans="1:11" s="547" customFormat="1" ht="11.4">
      <c r="A1312" s="641"/>
      <c r="B1312" s="642"/>
      <c r="C1312" s="643"/>
      <c r="D1312" s="644"/>
      <c r="E1312" s="644"/>
      <c r="F1312" s="644"/>
      <c r="G1312" s="644"/>
      <c r="H1312" s="643"/>
      <c r="I1312" s="644"/>
      <c r="J1312" s="644"/>
      <c r="K1312" s="644"/>
    </row>
    <row r="1313" spans="1:11" s="547" customFormat="1" ht="11.4">
      <c r="A1313" s="641"/>
      <c r="B1313" s="642"/>
      <c r="C1313" s="643"/>
      <c r="D1313" s="644"/>
      <c r="E1313" s="644"/>
      <c r="F1313" s="644"/>
      <c r="G1313" s="644"/>
      <c r="H1313" s="643"/>
      <c r="I1313" s="644"/>
      <c r="J1313" s="644"/>
      <c r="K1313" s="644"/>
    </row>
    <row r="1314" spans="1:11" s="547" customFormat="1" ht="11.4">
      <c r="A1314" s="641"/>
      <c r="B1314" s="642"/>
      <c r="C1314" s="643"/>
      <c r="D1314" s="644"/>
      <c r="E1314" s="644"/>
      <c r="F1314" s="644"/>
      <c r="G1314" s="644"/>
      <c r="H1314" s="643"/>
      <c r="I1314" s="644"/>
      <c r="J1314" s="644"/>
      <c r="K1314" s="644"/>
    </row>
    <row r="1315" spans="1:11" s="547" customFormat="1" ht="11.4">
      <c r="A1315" s="641"/>
      <c r="B1315" s="642"/>
      <c r="C1315" s="643"/>
      <c r="D1315" s="644"/>
      <c r="E1315" s="644"/>
      <c r="F1315" s="644"/>
      <c r="G1315" s="644"/>
      <c r="H1315" s="643"/>
      <c r="I1315" s="644"/>
      <c r="J1315" s="644"/>
      <c r="K1315" s="644"/>
    </row>
    <row r="1316" spans="1:11" s="547" customFormat="1" ht="11.4">
      <c r="A1316" s="641"/>
      <c r="B1316" s="642"/>
      <c r="C1316" s="643"/>
      <c r="D1316" s="644"/>
      <c r="E1316" s="644"/>
      <c r="F1316" s="644"/>
      <c r="G1316" s="644"/>
      <c r="H1316" s="643"/>
      <c r="I1316" s="644"/>
      <c r="J1316" s="644"/>
      <c r="K1316" s="644"/>
    </row>
    <row r="1317" spans="1:11" s="547" customFormat="1" ht="11.4">
      <c r="A1317" s="641"/>
      <c r="B1317" s="642"/>
      <c r="C1317" s="643"/>
      <c r="D1317" s="644"/>
      <c r="E1317" s="644"/>
      <c r="F1317" s="644"/>
      <c r="G1317" s="644"/>
      <c r="H1317" s="643"/>
      <c r="I1317" s="644"/>
      <c r="J1317" s="644"/>
      <c r="K1317" s="644"/>
    </row>
    <row r="1318" spans="1:11" s="547" customFormat="1" ht="11.4">
      <c r="A1318" s="641"/>
      <c r="B1318" s="642"/>
      <c r="C1318" s="643"/>
      <c r="D1318" s="644"/>
      <c r="E1318" s="644"/>
      <c r="F1318" s="644"/>
      <c r="G1318" s="644"/>
      <c r="H1318" s="643"/>
      <c r="I1318" s="644"/>
      <c r="J1318" s="644"/>
      <c r="K1318" s="644"/>
    </row>
    <row r="1319" spans="1:11" s="547" customFormat="1" ht="11.4">
      <c r="A1319" s="641"/>
      <c r="B1319" s="642"/>
      <c r="C1319" s="643"/>
      <c r="D1319" s="644"/>
      <c r="E1319" s="644"/>
      <c r="F1319" s="644"/>
      <c r="G1319" s="644"/>
      <c r="H1319" s="643"/>
      <c r="I1319" s="644"/>
      <c r="J1319" s="644"/>
      <c r="K1319" s="644"/>
    </row>
    <row r="1320" spans="1:11" s="547" customFormat="1" ht="11.4">
      <c r="A1320" s="641"/>
      <c r="B1320" s="642"/>
      <c r="C1320" s="643"/>
      <c r="D1320" s="644"/>
      <c r="E1320" s="644"/>
      <c r="F1320" s="644"/>
      <c r="G1320" s="644"/>
      <c r="H1320" s="643"/>
      <c r="I1320" s="644"/>
      <c r="J1320" s="644"/>
      <c r="K1320" s="644"/>
    </row>
    <row r="1321" spans="1:11" s="547" customFormat="1" ht="11.4">
      <c r="A1321" s="641"/>
      <c r="B1321" s="642"/>
      <c r="C1321" s="643"/>
      <c r="D1321" s="644"/>
      <c r="E1321" s="644"/>
      <c r="F1321" s="644"/>
      <c r="G1321" s="644"/>
      <c r="H1321" s="643"/>
      <c r="I1321" s="644"/>
      <c r="J1321" s="644"/>
      <c r="K1321" s="644"/>
    </row>
    <row r="1322" spans="1:11" s="547" customFormat="1" ht="11.4">
      <c r="A1322" s="641"/>
      <c r="B1322" s="642"/>
      <c r="C1322" s="643"/>
      <c r="D1322" s="644"/>
      <c r="E1322" s="644"/>
      <c r="F1322" s="644"/>
      <c r="G1322" s="644"/>
      <c r="H1322" s="643"/>
      <c r="I1322" s="644"/>
      <c r="J1322" s="644"/>
      <c r="K1322" s="644"/>
    </row>
    <row r="1323" spans="1:11" s="547" customFormat="1" ht="11.4">
      <c r="A1323" s="641"/>
      <c r="B1323" s="642"/>
      <c r="C1323" s="643"/>
      <c r="D1323" s="644"/>
      <c r="E1323" s="644"/>
      <c r="F1323" s="644"/>
      <c r="G1323" s="644"/>
      <c r="H1323" s="643"/>
      <c r="I1323" s="644"/>
      <c r="J1323" s="644"/>
      <c r="K1323" s="644"/>
    </row>
    <row r="1324" spans="1:11" s="547" customFormat="1" ht="11.4">
      <c r="A1324" s="641"/>
      <c r="B1324" s="642"/>
      <c r="C1324" s="643"/>
      <c r="D1324" s="644"/>
      <c r="E1324" s="644"/>
      <c r="F1324" s="644"/>
      <c r="G1324" s="644"/>
      <c r="H1324" s="643"/>
      <c r="I1324" s="644"/>
      <c r="J1324" s="644"/>
      <c r="K1324" s="644"/>
    </row>
    <row r="1325" spans="1:11" s="547" customFormat="1" ht="11.4">
      <c r="A1325" s="641"/>
      <c r="B1325" s="642"/>
      <c r="C1325" s="643"/>
      <c r="D1325" s="644"/>
      <c r="E1325" s="644"/>
      <c r="F1325" s="644"/>
      <c r="G1325" s="644"/>
      <c r="H1325" s="643"/>
      <c r="I1325" s="644"/>
      <c r="J1325" s="644"/>
      <c r="K1325" s="644"/>
    </row>
    <row r="1326" spans="1:11" s="547" customFormat="1" ht="11.4">
      <c r="A1326" s="641"/>
      <c r="B1326" s="642"/>
      <c r="C1326" s="643"/>
      <c r="D1326" s="644"/>
      <c r="E1326" s="644"/>
      <c r="F1326" s="644"/>
      <c r="G1326" s="644"/>
      <c r="H1326" s="643"/>
      <c r="I1326" s="644"/>
      <c r="J1326" s="644"/>
      <c r="K1326" s="644"/>
    </row>
    <row r="1327" spans="1:11" s="547" customFormat="1" ht="11.4">
      <c r="A1327" s="641"/>
      <c r="B1327" s="642"/>
      <c r="C1327" s="643"/>
      <c r="D1327" s="644"/>
      <c r="E1327" s="644"/>
      <c r="F1327" s="644"/>
      <c r="G1327" s="644"/>
      <c r="H1327" s="643"/>
      <c r="I1327" s="644"/>
      <c r="J1327" s="644"/>
      <c r="K1327" s="644"/>
    </row>
    <row r="1328" spans="1:11" s="547" customFormat="1" ht="11.4">
      <c r="A1328" s="641"/>
      <c r="B1328" s="642"/>
      <c r="C1328" s="643"/>
      <c r="D1328" s="644"/>
      <c r="E1328" s="644"/>
      <c r="F1328" s="644"/>
      <c r="G1328" s="644"/>
      <c r="H1328" s="643"/>
      <c r="I1328" s="644"/>
      <c r="J1328" s="644"/>
      <c r="K1328" s="644"/>
    </row>
    <row r="1329" spans="1:11" s="547" customFormat="1" ht="11.4">
      <c r="A1329" s="641"/>
      <c r="B1329" s="642"/>
      <c r="C1329" s="643"/>
      <c r="D1329" s="644"/>
      <c r="E1329" s="644"/>
      <c r="F1329" s="644"/>
      <c r="G1329" s="644"/>
      <c r="H1329" s="643"/>
      <c r="I1329" s="644"/>
      <c r="J1329" s="644"/>
      <c r="K1329" s="644"/>
    </row>
    <row r="1330" spans="1:11" s="547" customFormat="1" ht="11.4">
      <c r="A1330" s="641"/>
      <c r="B1330" s="642"/>
      <c r="C1330" s="643"/>
      <c r="D1330" s="644"/>
      <c r="E1330" s="644"/>
      <c r="F1330" s="644"/>
      <c r="G1330" s="644"/>
      <c r="H1330" s="643"/>
      <c r="I1330" s="644"/>
      <c r="J1330" s="644"/>
      <c r="K1330" s="644"/>
    </row>
    <row r="1331" spans="1:11" s="547" customFormat="1" ht="11.4">
      <c r="A1331" s="641"/>
      <c r="B1331" s="642"/>
      <c r="C1331" s="643"/>
      <c r="D1331" s="644"/>
      <c r="E1331" s="644"/>
      <c r="F1331" s="644"/>
      <c r="G1331" s="644"/>
      <c r="H1331" s="643"/>
      <c r="I1331" s="644"/>
      <c r="J1331" s="644"/>
      <c r="K1331" s="644"/>
    </row>
    <row r="1332" spans="1:11" s="547" customFormat="1" ht="11.4">
      <c r="A1332" s="641"/>
      <c r="B1332" s="642"/>
      <c r="C1332" s="643"/>
      <c r="D1332" s="644"/>
      <c r="E1332" s="644"/>
      <c r="F1332" s="644"/>
      <c r="G1332" s="644"/>
      <c r="H1332" s="643"/>
      <c r="I1332" s="644"/>
      <c r="J1332" s="644"/>
      <c r="K1332" s="644"/>
    </row>
    <row r="1333" spans="1:11" s="547" customFormat="1" ht="11.4">
      <c r="A1333" s="641"/>
      <c r="B1333" s="642"/>
      <c r="C1333" s="643"/>
      <c r="D1333" s="644"/>
      <c r="E1333" s="644"/>
      <c r="F1333" s="644"/>
      <c r="G1333" s="644"/>
      <c r="H1333" s="643"/>
      <c r="I1333" s="644"/>
      <c r="J1333" s="644"/>
      <c r="K1333" s="644"/>
    </row>
    <row r="1334" spans="1:11" s="547" customFormat="1" ht="11.4">
      <c r="A1334" s="641"/>
      <c r="B1334" s="642"/>
      <c r="C1334" s="643"/>
      <c r="D1334" s="644"/>
      <c r="E1334" s="644"/>
      <c r="F1334" s="644"/>
      <c r="G1334" s="644"/>
      <c r="H1334" s="643"/>
      <c r="I1334" s="644"/>
      <c r="J1334" s="644"/>
      <c r="K1334" s="644"/>
    </row>
    <row r="1335" spans="1:11" s="547" customFormat="1" ht="11.4">
      <c r="A1335" s="641"/>
      <c r="B1335" s="642"/>
      <c r="C1335" s="643"/>
      <c r="D1335" s="644"/>
      <c r="E1335" s="644"/>
      <c r="F1335" s="644"/>
      <c r="G1335" s="644"/>
      <c r="H1335" s="643"/>
      <c r="I1335" s="644"/>
      <c r="J1335" s="644"/>
      <c r="K1335" s="644"/>
    </row>
    <row r="1336" spans="1:11" s="547" customFormat="1" ht="11.4">
      <c r="A1336" s="641"/>
      <c r="B1336" s="642"/>
      <c r="C1336" s="643"/>
      <c r="D1336" s="644"/>
      <c r="E1336" s="644"/>
      <c r="F1336" s="644"/>
      <c r="G1336" s="644"/>
      <c r="H1336" s="643"/>
      <c r="I1336" s="644"/>
      <c r="J1336" s="644"/>
      <c r="K1336" s="644"/>
    </row>
    <row r="1337" spans="1:11" s="547" customFormat="1" ht="11.4">
      <c r="A1337" s="641"/>
      <c r="B1337" s="642"/>
      <c r="C1337" s="643"/>
      <c r="D1337" s="644"/>
      <c r="E1337" s="644"/>
      <c r="F1337" s="644"/>
      <c r="G1337" s="644"/>
      <c r="H1337" s="643"/>
      <c r="I1337" s="644"/>
      <c r="J1337" s="644"/>
      <c r="K1337" s="644"/>
    </row>
    <row r="1338" spans="1:11" s="547" customFormat="1" ht="11.4">
      <c r="A1338" s="641"/>
      <c r="B1338" s="642"/>
      <c r="C1338" s="643"/>
      <c r="D1338" s="644"/>
      <c r="E1338" s="644"/>
      <c r="F1338" s="644"/>
      <c r="G1338" s="644"/>
      <c r="H1338" s="643"/>
      <c r="I1338" s="644"/>
      <c r="J1338" s="644"/>
      <c r="K1338" s="644"/>
    </row>
    <row r="1339" spans="1:11" s="547" customFormat="1" ht="11.4">
      <c r="A1339" s="641"/>
      <c r="B1339" s="642"/>
      <c r="C1339" s="643"/>
      <c r="D1339" s="644"/>
      <c r="E1339" s="644"/>
      <c r="F1339" s="644"/>
      <c r="G1339" s="644"/>
      <c r="H1339" s="643"/>
      <c r="I1339" s="644"/>
      <c r="J1339" s="644"/>
      <c r="K1339" s="644"/>
    </row>
    <row r="1340" spans="1:11" s="547" customFormat="1" ht="11.4">
      <c r="A1340" s="641"/>
      <c r="B1340" s="642"/>
      <c r="C1340" s="643"/>
      <c r="D1340" s="644"/>
      <c r="E1340" s="644"/>
      <c r="F1340" s="644"/>
      <c r="G1340" s="644"/>
      <c r="H1340" s="643"/>
      <c r="I1340" s="644"/>
      <c r="J1340" s="644"/>
      <c r="K1340" s="644"/>
    </row>
    <row r="1341" spans="1:11" s="547" customFormat="1" ht="11.4">
      <c r="A1341" s="641"/>
      <c r="B1341" s="642"/>
      <c r="C1341" s="643"/>
      <c r="D1341" s="644"/>
      <c r="E1341" s="644"/>
      <c r="F1341" s="644"/>
      <c r="G1341" s="644"/>
      <c r="H1341" s="643"/>
      <c r="I1341" s="644"/>
      <c r="J1341" s="644"/>
      <c r="K1341" s="644"/>
    </row>
    <row r="1342" spans="1:11" s="547" customFormat="1" ht="11.4">
      <c r="A1342" s="641"/>
      <c r="B1342" s="642"/>
      <c r="C1342" s="643"/>
      <c r="D1342" s="644"/>
      <c r="E1342" s="644"/>
      <c r="F1342" s="644"/>
      <c r="G1342" s="644"/>
      <c r="H1342" s="643"/>
      <c r="I1342" s="644"/>
      <c r="J1342" s="644"/>
      <c r="K1342" s="644"/>
    </row>
    <row r="1343" spans="1:11" s="547" customFormat="1" ht="11.4">
      <c r="A1343" s="641"/>
      <c r="B1343" s="642"/>
      <c r="C1343" s="643"/>
      <c r="D1343" s="644"/>
      <c r="E1343" s="644"/>
      <c r="F1343" s="644"/>
      <c r="G1343" s="644"/>
      <c r="H1343" s="643"/>
      <c r="I1343" s="644"/>
      <c r="J1343" s="644"/>
      <c r="K1343" s="644"/>
    </row>
    <row r="1344" spans="1:11" s="547" customFormat="1" ht="11.4">
      <c r="A1344" s="641"/>
      <c r="B1344" s="642"/>
      <c r="C1344" s="643"/>
      <c r="D1344" s="644"/>
      <c r="E1344" s="644"/>
      <c r="F1344" s="644"/>
      <c r="G1344" s="644"/>
      <c r="H1344" s="643"/>
      <c r="I1344" s="644"/>
      <c r="J1344" s="644"/>
      <c r="K1344" s="644"/>
    </row>
    <row r="1345" spans="1:11" s="547" customFormat="1" ht="11.4">
      <c r="A1345" s="641"/>
      <c r="B1345" s="642"/>
      <c r="C1345" s="643"/>
      <c r="D1345" s="644"/>
      <c r="E1345" s="644"/>
      <c r="F1345" s="644"/>
      <c r="G1345" s="644"/>
      <c r="H1345" s="643"/>
      <c r="I1345" s="644"/>
      <c r="J1345" s="644"/>
      <c r="K1345" s="644"/>
    </row>
    <row r="1346" spans="1:11" s="547" customFormat="1" ht="11.4">
      <c r="A1346" s="641"/>
      <c r="B1346" s="642"/>
      <c r="C1346" s="643"/>
      <c r="D1346" s="644"/>
      <c r="E1346" s="644"/>
      <c r="F1346" s="644"/>
      <c r="G1346" s="644"/>
      <c r="H1346" s="643"/>
      <c r="I1346" s="644"/>
      <c r="J1346" s="644"/>
      <c r="K1346" s="644"/>
    </row>
    <row r="1347" spans="1:11" s="547" customFormat="1" ht="11.4">
      <c r="A1347" s="641"/>
      <c r="B1347" s="642"/>
      <c r="C1347" s="643"/>
      <c r="D1347" s="644"/>
      <c r="E1347" s="644"/>
      <c r="F1347" s="644"/>
      <c r="G1347" s="644"/>
      <c r="H1347" s="643"/>
      <c r="I1347" s="644"/>
      <c r="J1347" s="644"/>
      <c r="K1347" s="644"/>
    </row>
    <row r="1348" spans="1:11" s="547" customFormat="1" ht="11.4">
      <c r="A1348" s="641"/>
      <c r="B1348" s="642"/>
      <c r="C1348" s="643"/>
      <c r="D1348" s="644"/>
      <c r="E1348" s="644"/>
      <c r="F1348" s="644"/>
      <c r="G1348" s="644"/>
      <c r="H1348" s="643"/>
      <c r="I1348" s="644"/>
      <c r="J1348" s="644"/>
      <c r="K1348" s="644"/>
    </row>
    <row r="1349" spans="1:11" s="547" customFormat="1" ht="11.4">
      <c r="A1349" s="641"/>
      <c r="B1349" s="642"/>
      <c r="C1349" s="643"/>
      <c r="D1349" s="644"/>
      <c r="E1349" s="644"/>
      <c r="F1349" s="644"/>
      <c r="G1349" s="644"/>
      <c r="H1349" s="643"/>
      <c r="I1349" s="644"/>
      <c r="J1349" s="644"/>
      <c r="K1349" s="644"/>
    </row>
    <row r="1350" spans="1:11" s="547" customFormat="1" ht="11.4">
      <c r="A1350" s="641"/>
      <c r="B1350" s="642"/>
      <c r="C1350" s="643"/>
      <c r="D1350" s="644"/>
      <c r="E1350" s="644"/>
      <c r="F1350" s="644"/>
      <c r="G1350" s="644"/>
      <c r="H1350" s="643"/>
      <c r="I1350" s="644"/>
      <c r="J1350" s="644"/>
      <c r="K1350" s="644"/>
    </row>
    <row r="1351" spans="1:11" s="547" customFormat="1" ht="11.4">
      <c r="A1351" s="641"/>
      <c r="B1351" s="642"/>
      <c r="C1351" s="643"/>
      <c r="D1351" s="644"/>
      <c r="E1351" s="644"/>
      <c r="F1351" s="644"/>
      <c r="G1351" s="644"/>
      <c r="H1351" s="643"/>
      <c r="I1351" s="644"/>
      <c r="J1351" s="644"/>
      <c r="K1351" s="644"/>
    </row>
    <row r="1352" spans="1:11" s="547" customFormat="1" ht="11.4">
      <c r="A1352" s="641"/>
      <c r="B1352" s="642"/>
      <c r="C1352" s="643"/>
      <c r="D1352" s="644"/>
      <c r="E1352" s="644"/>
      <c r="F1352" s="644"/>
      <c r="G1352" s="644"/>
      <c r="H1352" s="643"/>
      <c r="I1352" s="644"/>
      <c r="J1352" s="644"/>
      <c r="K1352" s="644"/>
    </row>
    <row r="1353" spans="1:11" s="547" customFormat="1" ht="11.4">
      <c r="A1353" s="641"/>
      <c r="B1353" s="642"/>
      <c r="C1353" s="643"/>
      <c r="D1353" s="644"/>
      <c r="E1353" s="644"/>
      <c r="F1353" s="644"/>
      <c r="G1353" s="644"/>
      <c r="H1353" s="643"/>
      <c r="I1353" s="644"/>
      <c r="J1353" s="644"/>
      <c r="K1353" s="644"/>
    </row>
    <row r="1354" spans="1:11" s="547" customFormat="1" ht="11.4">
      <c r="A1354" s="641"/>
      <c r="B1354" s="642"/>
      <c r="C1354" s="643"/>
      <c r="D1354" s="644"/>
      <c r="E1354" s="644"/>
      <c r="F1354" s="644"/>
      <c r="G1354" s="644"/>
      <c r="H1354" s="643"/>
      <c r="I1354" s="644"/>
      <c r="J1354" s="644"/>
      <c r="K1354" s="644"/>
    </row>
    <row r="1355" spans="1:11" s="547" customFormat="1" ht="11.4">
      <c r="A1355" s="641"/>
      <c r="B1355" s="642"/>
      <c r="C1355" s="643"/>
      <c r="D1355" s="644"/>
      <c r="E1355" s="644"/>
      <c r="F1355" s="644"/>
      <c r="G1355" s="644"/>
      <c r="H1355" s="643"/>
      <c r="I1355" s="644"/>
      <c r="J1355" s="644"/>
      <c r="K1355" s="644"/>
    </row>
    <row r="1356" spans="1:11" s="547" customFormat="1" ht="11.4">
      <c r="A1356" s="641"/>
      <c r="B1356" s="642"/>
      <c r="C1356" s="643"/>
      <c r="D1356" s="644"/>
      <c r="E1356" s="644"/>
      <c r="F1356" s="644"/>
      <c r="G1356" s="644"/>
      <c r="H1356" s="643"/>
      <c r="I1356" s="644"/>
      <c r="J1356" s="644"/>
      <c r="K1356" s="644"/>
    </row>
    <row r="1357" spans="1:11" s="547" customFormat="1" ht="11.4">
      <c r="A1357" s="641"/>
      <c r="B1357" s="642"/>
      <c r="C1357" s="643"/>
      <c r="D1357" s="644"/>
      <c r="E1357" s="644"/>
      <c r="F1357" s="644"/>
      <c r="G1357" s="644"/>
      <c r="H1357" s="643"/>
      <c r="I1357" s="644"/>
      <c r="J1357" s="644"/>
      <c r="K1357" s="644"/>
    </row>
    <row r="1358" spans="1:11" s="547" customFormat="1" ht="11.4">
      <c r="A1358" s="641"/>
      <c r="B1358" s="642"/>
      <c r="C1358" s="643"/>
      <c r="D1358" s="644"/>
      <c r="E1358" s="644"/>
      <c r="F1358" s="644"/>
      <c r="G1358" s="644"/>
      <c r="H1358" s="643"/>
      <c r="I1358" s="644"/>
      <c r="J1358" s="644"/>
      <c r="K1358" s="644"/>
    </row>
    <row r="1359" spans="1:11" s="547" customFormat="1" ht="11.4">
      <c r="A1359" s="641"/>
      <c r="B1359" s="642"/>
      <c r="C1359" s="643"/>
      <c r="D1359" s="644"/>
      <c r="E1359" s="644"/>
      <c r="F1359" s="644"/>
      <c r="G1359" s="644"/>
      <c r="H1359" s="643"/>
      <c r="I1359" s="644"/>
      <c r="J1359" s="644"/>
      <c r="K1359" s="644"/>
    </row>
    <row r="1360" spans="1:11" s="547" customFormat="1" ht="11.4">
      <c r="A1360" s="641"/>
      <c r="B1360" s="642"/>
      <c r="C1360" s="643"/>
      <c r="D1360" s="644"/>
      <c r="E1360" s="644"/>
      <c r="F1360" s="644"/>
      <c r="G1360" s="644"/>
      <c r="H1360" s="643"/>
      <c r="I1360" s="644"/>
      <c r="J1360" s="644"/>
      <c r="K1360" s="644"/>
    </row>
    <row r="1361" spans="1:11" s="547" customFormat="1" ht="11.4">
      <c r="A1361" s="641"/>
      <c r="B1361" s="642"/>
      <c r="C1361" s="643"/>
      <c r="D1361" s="644"/>
      <c r="E1361" s="644"/>
      <c r="F1361" s="644"/>
      <c r="G1361" s="644"/>
      <c r="H1361" s="643"/>
      <c r="I1361" s="644"/>
      <c r="J1361" s="644"/>
      <c r="K1361" s="644"/>
    </row>
    <row r="1362" spans="1:11" s="547" customFormat="1" ht="11.4">
      <c r="A1362" s="641"/>
      <c r="B1362" s="642"/>
      <c r="C1362" s="643"/>
      <c r="D1362" s="644"/>
      <c r="E1362" s="644"/>
      <c r="F1362" s="644"/>
      <c r="G1362" s="644"/>
      <c r="H1362" s="643"/>
      <c r="I1362" s="644"/>
      <c r="J1362" s="644"/>
      <c r="K1362" s="644"/>
    </row>
    <row r="1363" spans="1:11" s="547" customFormat="1" ht="11.4">
      <c r="A1363" s="641"/>
      <c r="B1363" s="642"/>
      <c r="C1363" s="643"/>
      <c r="D1363" s="644"/>
      <c r="E1363" s="644"/>
      <c r="F1363" s="644"/>
      <c r="G1363" s="644"/>
      <c r="H1363" s="643"/>
      <c r="I1363" s="644"/>
      <c r="J1363" s="644"/>
      <c r="K1363" s="644"/>
    </row>
    <row r="1364" spans="1:11" s="547" customFormat="1" ht="11.4">
      <c r="A1364" s="641"/>
      <c r="B1364" s="642"/>
      <c r="C1364" s="643"/>
      <c r="D1364" s="644"/>
      <c r="E1364" s="644"/>
      <c r="F1364" s="644"/>
      <c r="G1364" s="644"/>
      <c r="H1364" s="643"/>
      <c r="I1364" s="644"/>
      <c r="J1364" s="644"/>
      <c r="K1364" s="644"/>
    </row>
    <row r="1365" spans="1:11" s="547" customFormat="1" ht="11.4">
      <c r="A1365" s="641"/>
      <c r="B1365" s="642"/>
      <c r="C1365" s="643"/>
      <c r="D1365" s="644"/>
      <c r="E1365" s="644"/>
      <c r="F1365" s="644"/>
      <c r="G1365" s="644"/>
      <c r="H1365" s="643"/>
      <c r="I1365" s="644"/>
      <c r="J1365" s="644"/>
      <c r="K1365" s="644"/>
    </row>
    <row r="1366" spans="1:11" s="547" customFormat="1" ht="11.4">
      <c r="A1366" s="641"/>
      <c r="B1366" s="642"/>
      <c r="C1366" s="643"/>
      <c r="D1366" s="644"/>
      <c r="E1366" s="644"/>
      <c r="F1366" s="644"/>
      <c r="G1366" s="644"/>
      <c r="H1366" s="643"/>
      <c r="I1366" s="644"/>
      <c r="J1366" s="644"/>
      <c r="K1366" s="644"/>
    </row>
    <row r="1367" spans="1:11" s="547" customFormat="1" ht="11.4">
      <c r="A1367" s="641"/>
      <c r="B1367" s="642"/>
      <c r="C1367" s="643"/>
      <c r="D1367" s="644"/>
      <c r="E1367" s="644"/>
      <c r="F1367" s="644"/>
      <c r="G1367" s="644"/>
      <c r="H1367" s="643"/>
      <c r="I1367" s="644"/>
      <c r="J1367" s="644"/>
      <c r="K1367" s="644"/>
    </row>
    <row r="1368" spans="1:11" s="547" customFormat="1" ht="11.4">
      <c r="A1368" s="641"/>
      <c r="B1368" s="642"/>
      <c r="C1368" s="643"/>
      <c r="D1368" s="644"/>
      <c r="E1368" s="644"/>
      <c r="F1368" s="644"/>
      <c r="G1368" s="644"/>
      <c r="H1368" s="643"/>
      <c r="I1368" s="644"/>
      <c r="J1368" s="644"/>
      <c r="K1368" s="644"/>
    </row>
    <row r="1369" spans="1:11" s="547" customFormat="1" ht="11.4">
      <c r="A1369" s="641"/>
      <c r="B1369" s="642"/>
      <c r="C1369" s="643"/>
      <c r="D1369" s="644"/>
      <c r="E1369" s="644"/>
      <c r="F1369" s="644"/>
      <c r="G1369" s="644"/>
      <c r="H1369" s="643"/>
      <c r="I1369" s="644"/>
      <c r="J1369" s="644"/>
      <c r="K1369" s="644"/>
    </row>
    <row r="1370" spans="1:11" s="547" customFormat="1" ht="11.4">
      <c r="A1370" s="641"/>
      <c r="B1370" s="642"/>
      <c r="C1370" s="643"/>
      <c r="D1370" s="644"/>
      <c r="E1370" s="644"/>
      <c r="F1370" s="644"/>
      <c r="G1370" s="644"/>
      <c r="H1370" s="643"/>
      <c r="I1370" s="644"/>
      <c r="J1370" s="644"/>
      <c r="K1370" s="644"/>
    </row>
    <row r="1371" spans="1:11" s="547" customFormat="1" ht="11.4">
      <c r="A1371" s="641"/>
      <c r="B1371" s="642"/>
      <c r="C1371" s="643"/>
      <c r="D1371" s="644"/>
      <c r="E1371" s="644"/>
      <c r="F1371" s="644"/>
      <c r="G1371" s="644"/>
      <c r="H1371" s="643"/>
      <c r="I1371" s="644"/>
      <c r="J1371" s="644"/>
      <c r="K1371" s="644"/>
    </row>
    <row r="1372" spans="1:11" s="547" customFormat="1" ht="11.4">
      <c r="A1372" s="641"/>
      <c r="B1372" s="642"/>
      <c r="C1372" s="643"/>
      <c r="D1372" s="644"/>
      <c r="E1372" s="644"/>
      <c r="F1372" s="644"/>
      <c r="G1372" s="644"/>
      <c r="H1372" s="643"/>
      <c r="I1372" s="644"/>
      <c r="J1372" s="644"/>
      <c r="K1372" s="644"/>
    </row>
    <row r="1373" spans="1:11" s="547" customFormat="1" ht="11.4">
      <c r="A1373" s="641"/>
      <c r="B1373" s="642"/>
      <c r="C1373" s="643"/>
      <c r="D1373" s="644"/>
      <c r="E1373" s="644"/>
      <c r="F1373" s="644"/>
      <c r="G1373" s="644"/>
      <c r="H1373" s="643"/>
      <c r="I1373" s="644"/>
      <c r="J1373" s="644"/>
      <c r="K1373" s="644"/>
    </row>
    <row r="1374" spans="1:11" s="547" customFormat="1" ht="11.4">
      <c r="A1374" s="641"/>
      <c r="B1374" s="642"/>
      <c r="C1374" s="643"/>
      <c r="D1374" s="644"/>
      <c r="E1374" s="644"/>
      <c r="F1374" s="644"/>
      <c r="G1374" s="644"/>
      <c r="H1374" s="643"/>
      <c r="I1374" s="644"/>
      <c r="J1374" s="644"/>
      <c r="K1374" s="644"/>
    </row>
    <row r="1375" spans="1:11" s="547" customFormat="1" ht="11.4">
      <c r="A1375" s="641"/>
      <c r="B1375" s="642"/>
      <c r="C1375" s="643"/>
      <c r="D1375" s="644"/>
      <c r="E1375" s="644"/>
      <c r="F1375" s="644"/>
      <c r="G1375" s="644"/>
      <c r="H1375" s="643"/>
      <c r="I1375" s="644"/>
      <c r="J1375" s="644"/>
      <c r="K1375" s="644"/>
    </row>
    <row r="1376" spans="1:11" s="547" customFormat="1" ht="11.4">
      <c r="A1376" s="641"/>
      <c r="B1376" s="642"/>
      <c r="C1376" s="643"/>
      <c r="D1376" s="644"/>
      <c r="E1376" s="644"/>
      <c r="F1376" s="644"/>
      <c r="G1376" s="644"/>
      <c r="H1376" s="643"/>
      <c r="I1376" s="644"/>
      <c r="J1376" s="644"/>
      <c r="K1376" s="644"/>
    </row>
    <row r="1377" spans="1:11" s="547" customFormat="1" ht="11.4">
      <c r="A1377" s="641"/>
      <c r="B1377" s="642"/>
      <c r="C1377" s="643"/>
      <c r="D1377" s="644"/>
      <c r="E1377" s="644"/>
      <c r="F1377" s="644"/>
      <c r="G1377" s="644"/>
      <c r="H1377" s="643"/>
      <c r="I1377" s="644"/>
      <c r="J1377" s="644"/>
      <c r="K1377" s="644"/>
    </row>
    <row r="1378" spans="1:11" s="547" customFormat="1" ht="11.4">
      <c r="A1378" s="641"/>
      <c r="B1378" s="642"/>
      <c r="C1378" s="643"/>
      <c r="D1378" s="644"/>
      <c r="E1378" s="644"/>
      <c r="F1378" s="644"/>
      <c r="G1378" s="644"/>
      <c r="H1378" s="643"/>
      <c r="I1378" s="644"/>
      <c r="J1378" s="644"/>
      <c r="K1378" s="644"/>
    </row>
    <row r="1379" spans="1:11" s="547" customFormat="1" ht="11.4">
      <c r="A1379" s="641"/>
      <c r="B1379" s="642"/>
      <c r="C1379" s="643"/>
      <c r="D1379" s="644"/>
      <c r="E1379" s="644"/>
      <c r="F1379" s="644"/>
      <c r="G1379" s="644"/>
      <c r="H1379" s="643"/>
      <c r="I1379" s="644"/>
      <c r="J1379" s="644"/>
      <c r="K1379" s="644"/>
    </row>
    <row r="1380" spans="1:11" s="547" customFormat="1" ht="11.4">
      <c r="A1380" s="641"/>
      <c r="B1380" s="642"/>
      <c r="C1380" s="643"/>
      <c r="D1380" s="644"/>
      <c r="E1380" s="644"/>
      <c r="F1380" s="644"/>
      <c r="G1380" s="644"/>
      <c r="H1380" s="643"/>
      <c r="I1380" s="644"/>
      <c r="J1380" s="644"/>
      <c r="K1380" s="644"/>
    </row>
    <row r="1381" spans="1:11" s="547" customFormat="1" ht="11.4">
      <c r="A1381" s="641"/>
      <c r="B1381" s="642"/>
      <c r="C1381" s="643"/>
      <c r="D1381" s="644"/>
      <c r="E1381" s="644"/>
      <c r="F1381" s="644"/>
      <c r="G1381" s="644"/>
      <c r="H1381" s="643"/>
      <c r="I1381" s="644"/>
      <c r="J1381" s="644"/>
      <c r="K1381" s="644"/>
    </row>
    <row r="1382" spans="1:11" s="547" customFormat="1" ht="11.4">
      <c r="A1382" s="641"/>
      <c r="B1382" s="642"/>
      <c r="C1382" s="643"/>
      <c r="D1382" s="644"/>
      <c r="E1382" s="644"/>
      <c r="F1382" s="644"/>
      <c r="G1382" s="644"/>
      <c r="H1382" s="643"/>
      <c r="I1382" s="644"/>
      <c r="J1382" s="644"/>
      <c r="K1382" s="644"/>
    </row>
    <row r="1383" spans="1:11" s="547" customFormat="1" ht="11.4">
      <c r="A1383" s="641"/>
      <c r="B1383" s="642"/>
      <c r="C1383" s="643"/>
      <c r="D1383" s="644"/>
      <c r="E1383" s="644"/>
      <c r="F1383" s="644"/>
      <c r="G1383" s="644"/>
      <c r="H1383" s="643"/>
      <c r="I1383" s="644"/>
      <c r="J1383" s="644"/>
      <c r="K1383" s="644"/>
    </row>
    <row r="1384" spans="1:11" s="547" customFormat="1" ht="11.4">
      <c r="A1384" s="641"/>
      <c r="B1384" s="642"/>
      <c r="C1384" s="643"/>
      <c r="D1384" s="644"/>
      <c r="E1384" s="644"/>
      <c r="F1384" s="644"/>
      <c r="G1384" s="644"/>
      <c r="H1384" s="643"/>
      <c r="I1384" s="644"/>
      <c r="J1384" s="644"/>
      <c r="K1384" s="644"/>
    </row>
    <row r="1385" spans="1:11" s="547" customFormat="1" ht="11.4">
      <c r="A1385" s="641"/>
      <c r="B1385" s="642"/>
      <c r="C1385" s="643"/>
      <c r="D1385" s="644"/>
      <c r="E1385" s="644"/>
      <c r="F1385" s="644"/>
      <c r="G1385" s="644"/>
      <c r="H1385" s="643"/>
      <c r="I1385" s="644"/>
      <c r="J1385" s="644"/>
      <c r="K1385" s="644"/>
    </row>
    <row r="1386" spans="1:11" s="547" customFormat="1" ht="11.4">
      <c r="A1386" s="641"/>
      <c r="B1386" s="642"/>
      <c r="C1386" s="643"/>
      <c r="D1386" s="644"/>
      <c r="E1386" s="644"/>
      <c r="F1386" s="644"/>
      <c r="G1386" s="644"/>
      <c r="H1386" s="643"/>
      <c r="I1386" s="644"/>
      <c r="J1386" s="644"/>
      <c r="K1386" s="644"/>
    </row>
    <row r="1387" spans="1:11" s="547" customFormat="1" ht="11.4">
      <c r="A1387" s="641"/>
      <c r="B1387" s="642"/>
      <c r="C1387" s="643"/>
      <c r="D1387" s="644"/>
      <c r="E1387" s="644"/>
      <c r="F1387" s="644"/>
      <c r="G1387" s="644"/>
      <c r="H1387" s="643"/>
      <c r="I1387" s="644"/>
      <c r="J1387" s="644"/>
      <c r="K1387" s="644"/>
    </row>
    <row r="1388" spans="1:11" s="547" customFormat="1" ht="11.4">
      <c r="A1388" s="641"/>
      <c r="B1388" s="642"/>
      <c r="C1388" s="643"/>
      <c r="D1388" s="644"/>
      <c r="E1388" s="644"/>
      <c r="F1388" s="644"/>
      <c r="G1388" s="644"/>
      <c r="H1388" s="643"/>
      <c r="I1388" s="644"/>
      <c r="J1388" s="644"/>
      <c r="K1388" s="644"/>
    </row>
    <row r="1389" spans="1:11" s="547" customFormat="1" ht="11.4">
      <c r="A1389" s="641"/>
      <c r="B1389" s="642"/>
      <c r="C1389" s="643"/>
      <c r="D1389" s="644"/>
      <c r="E1389" s="644"/>
      <c r="F1389" s="644"/>
      <c r="G1389" s="644"/>
      <c r="H1389" s="643"/>
      <c r="I1389" s="644"/>
      <c r="J1389" s="644"/>
      <c r="K1389" s="644"/>
    </row>
    <row r="1390" spans="1:11" s="547" customFormat="1" ht="11.4">
      <c r="A1390" s="641"/>
      <c r="B1390" s="642"/>
      <c r="C1390" s="643"/>
      <c r="D1390" s="644"/>
      <c r="E1390" s="644"/>
      <c r="F1390" s="644"/>
      <c r="G1390" s="644"/>
      <c r="H1390" s="643"/>
      <c r="I1390" s="644"/>
      <c r="J1390" s="644"/>
      <c r="K1390" s="644"/>
    </row>
    <row r="1391" spans="1:11" s="547" customFormat="1" ht="11.4">
      <c r="A1391" s="641"/>
      <c r="B1391" s="642"/>
      <c r="C1391" s="643"/>
      <c r="D1391" s="644"/>
      <c r="E1391" s="644"/>
      <c r="F1391" s="644"/>
      <c r="G1391" s="644"/>
      <c r="H1391" s="643"/>
      <c r="I1391" s="644"/>
      <c r="J1391" s="644"/>
      <c r="K1391" s="644"/>
    </row>
    <row r="1392" spans="1:11" s="547" customFormat="1" ht="11.4">
      <c r="A1392" s="641"/>
      <c r="B1392" s="642"/>
      <c r="C1392" s="643"/>
      <c r="D1392" s="644"/>
      <c r="E1392" s="644"/>
      <c r="F1392" s="644"/>
      <c r="G1392" s="644"/>
      <c r="H1392" s="643"/>
      <c r="I1392" s="644"/>
      <c r="J1392" s="644"/>
      <c r="K1392" s="644"/>
    </row>
    <row r="1393" spans="1:11" s="547" customFormat="1" ht="11.4">
      <c r="A1393" s="641"/>
      <c r="B1393" s="642"/>
      <c r="C1393" s="643"/>
      <c r="D1393" s="644"/>
      <c r="E1393" s="644"/>
      <c r="F1393" s="644"/>
      <c r="G1393" s="644"/>
      <c r="H1393" s="643"/>
      <c r="I1393" s="644"/>
      <c r="J1393" s="644"/>
      <c r="K1393" s="644"/>
    </row>
    <row r="1394" spans="1:11" s="547" customFormat="1" ht="11.4">
      <c r="A1394" s="641"/>
      <c r="B1394" s="642"/>
      <c r="C1394" s="643"/>
      <c r="D1394" s="644"/>
      <c r="E1394" s="644"/>
      <c r="F1394" s="644"/>
      <c r="G1394" s="644"/>
      <c r="H1394" s="643"/>
      <c r="I1394" s="644"/>
      <c r="J1394" s="644"/>
      <c r="K1394" s="644"/>
    </row>
    <row r="1395" spans="1:11" s="547" customFormat="1" ht="11.4">
      <c r="A1395" s="641"/>
      <c r="B1395" s="642"/>
      <c r="C1395" s="643"/>
      <c r="D1395" s="644"/>
      <c r="E1395" s="644"/>
      <c r="F1395" s="644"/>
      <c r="G1395" s="644"/>
      <c r="H1395" s="643"/>
      <c r="I1395" s="644"/>
      <c r="J1395" s="644"/>
      <c r="K1395" s="644"/>
    </row>
    <row r="1396" spans="1:11" s="547" customFormat="1" ht="11.4">
      <c r="A1396" s="641"/>
      <c r="B1396" s="642"/>
      <c r="C1396" s="643"/>
      <c r="D1396" s="644"/>
      <c r="E1396" s="644"/>
      <c r="F1396" s="644"/>
      <c r="G1396" s="644"/>
      <c r="H1396" s="643"/>
      <c r="I1396" s="644"/>
      <c r="J1396" s="644"/>
      <c r="K1396" s="644"/>
    </row>
    <row r="1397" spans="1:11" s="547" customFormat="1" ht="11.4">
      <c r="A1397" s="641"/>
      <c r="B1397" s="642"/>
      <c r="C1397" s="643"/>
      <c r="D1397" s="644"/>
      <c r="E1397" s="644"/>
      <c r="F1397" s="644"/>
      <c r="G1397" s="644"/>
      <c r="H1397" s="643"/>
      <c r="I1397" s="644"/>
      <c r="J1397" s="644"/>
      <c r="K1397" s="644"/>
    </row>
    <row r="1398" spans="1:11" s="547" customFormat="1" ht="11.4">
      <c r="A1398" s="641"/>
      <c r="B1398" s="642"/>
      <c r="C1398" s="643"/>
      <c r="D1398" s="644"/>
      <c r="E1398" s="644"/>
      <c r="F1398" s="644"/>
      <c r="G1398" s="644"/>
      <c r="H1398" s="643"/>
      <c r="I1398" s="644"/>
      <c r="J1398" s="644"/>
      <c r="K1398" s="644"/>
    </row>
    <row r="1399" spans="1:11" s="547" customFormat="1" ht="11.4">
      <c r="A1399" s="641"/>
      <c r="B1399" s="642"/>
      <c r="C1399" s="643"/>
      <c r="D1399" s="644"/>
      <c r="E1399" s="644"/>
      <c r="F1399" s="644"/>
      <c r="G1399" s="644"/>
      <c r="H1399" s="643"/>
      <c r="I1399" s="644"/>
      <c r="J1399" s="644"/>
      <c r="K1399" s="644"/>
    </row>
    <row r="1400" spans="1:11" s="547" customFormat="1" ht="11.4">
      <c r="A1400" s="641"/>
      <c r="B1400" s="642"/>
      <c r="C1400" s="643"/>
      <c r="D1400" s="644"/>
      <c r="E1400" s="644"/>
      <c r="F1400" s="644"/>
      <c r="G1400" s="644"/>
      <c r="H1400" s="643"/>
      <c r="I1400" s="644"/>
      <c r="J1400" s="644"/>
      <c r="K1400" s="644"/>
    </row>
    <row r="1401" spans="1:11" s="547" customFormat="1" ht="11.4">
      <c r="A1401" s="641"/>
      <c r="B1401" s="642"/>
      <c r="C1401" s="643"/>
      <c r="D1401" s="644"/>
      <c r="E1401" s="644"/>
      <c r="F1401" s="644"/>
      <c r="G1401" s="644"/>
      <c r="H1401" s="643"/>
      <c r="I1401" s="644"/>
      <c r="J1401" s="644"/>
      <c r="K1401" s="644"/>
    </row>
    <row r="1402" spans="1:11" s="547" customFormat="1" ht="11.4">
      <c r="A1402" s="641"/>
      <c r="B1402" s="642"/>
      <c r="C1402" s="643"/>
      <c r="D1402" s="644"/>
      <c r="E1402" s="644"/>
      <c r="F1402" s="644"/>
      <c r="G1402" s="644"/>
      <c r="H1402" s="643"/>
      <c r="I1402" s="644"/>
      <c r="J1402" s="644"/>
      <c r="K1402" s="644"/>
    </row>
    <row r="1403" spans="1:11" s="547" customFormat="1" ht="11.4">
      <c r="A1403" s="641"/>
      <c r="B1403" s="642"/>
      <c r="C1403" s="643"/>
      <c r="D1403" s="644"/>
      <c r="E1403" s="644"/>
      <c r="F1403" s="644"/>
      <c r="G1403" s="644"/>
      <c r="H1403" s="643"/>
      <c r="I1403" s="644"/>
      <c r="J1403" s="644"/>
      <c r="K1403" s="644"/>
    </row>
    <row r="1404" spans="1:11" s="547" customFormat="1" ht="11.4">
      <c r="A1404" s="641"/>
      <c r="B1404" s="642"/>
      <c r="C1404" s="643"/>
      <c r="D1404" s="644"/>
      <c r="E1404" s="644"/>
      <c r="F1404" s="644"/>
      <c r="G1404" s="644"/>
      <c r="H1404" s="643"/>
      <c r="I1404" s="644"/>
      <c r="J1404" s="644"/>
      <c r="K1404" s="644"/>
    </row>
    <row r="1405" spans="1:11" s="547" customFormat="1" ht="11.4">
      <c r="A1405" s="641"/>
      <c r="B1405" s="642"/>
      <c r="C1405" s="643"/>
      <c r="D1405" s="644"/>
      <c r="E1405" s="644"/>
      <c r="F1405" s="644"/>
      <c r="G1405" s="644"/>
      <c r="H1405" s="643"/>
      <c r="I1405" s="644"/>
      <c r="J1405" s="644"/>
      <c r="K1405" s="644"/>
    </row>
    <row r="1406" spans="1:11" s="547" customFormat="1" ht="11.4">
      <c r="A1406" s="641"/>
      <c r="B1406" s="642"/>
      <c r="C1406" s="643"/>
      <c r="D1406" s="644"/>
      <c r="E1406" s="644"/>
      <c r="F1406" s="644"/>
      <c r="G1406" s="644"/>
      <c r="H1406" s="643"/>
      <c r="I1406" s="644"/>
      <c r="J1406" s="644"/>
      <c r="K1406" s="644"/>
    </row>
    <row r="1407" spans="1:11" s="547" customFormat="1" ht="11.4">
      <c r="A1407" s="641"/>
      <c r="B1407" s="642"/>
      <c r="C1407" s="643"/>
      <c r="D1407" s="644"/>
      <c r="E1407" s="644"/>
      <c r="F1407" s="644"/>
      <c r="G1407" s="644"/>
      <c r="H1407" s="643"/>
      <c r="I1407" s="644"/>
      <c r="J1407" s="644"/>
      <c r="K1407" s="644"/>
    </row>
    <row r="1408" spans="1:11" s="547" customFormat="1" ht="11.4">
      <c r="A1408" s="641"/>
      <c r="B1408" s="642"/>
      <c r="C1408" s="643"/>
      <c r="D1408" s="644"/>
      <c r="E1408" s="644"/>
      <c r="F1408" s="644"/>
      <c r="G1408" s="644"/>
      <c r="H1408" s="643"/>
      <c r="I1408" s="644"/>
      <c r="J1408" s="644"/>
      <c r="K1408" s="644"/>
    </row>
    <row r="1409" spans="1:11" s="547" customFormat="1" ht="11.4">
      <c r="A1409" s="641"/>
      <c r="B1409" s="642"/>
      <c r="C1409" s="643"/>
      <c r="D1409" s="644"/>
      <c r="E1409" s="644"/>
      <c r="F1409" s="644"/>
      <c r="G1409" s="644"/>
      <c r="H1409" s="643"/>
      <c r="I1409" s="644"/>
      <c r="J1409" s="644"/>
      <c r="K1409" s="644"/>
    </row>
    <row r="1410" spans="1:11" s="547" customFormat="1" ht="11.4">
      <c r="A1410" s="641"/>
      <c r="B1410" s="642"/>
      <c r="C1410" s="643"/>
      <c r="D1410" s="644"/>
      <c r="E1410" s="644"/>
      <c r="F1410" s="644"/>
      <c r="G1410" s="644"/>
      <c r="H1410" s="643"/>
      <c r="I1410" s="644"/>
      <c r="J1410" s="644"/>
      <c r="K1410" s="644"/>
    </row>
    <row r="1411" spans="1:11" s="547" customFormat="1" ht="11.4">
      <c r="A1411" s="641"/>
      <c r="B1411" s="642"/>
      <c r="C1411" s="643"/>
      <c r="D1411" s="644"/>
      <c r="E1411" s="644"/>
      <c r="F1411" s="644"/>
      <c r="G1411" s="644"/>
      <c r="H1411" s="643"/>
      <c r="I1411" s="644"/>
      <c r="J1411" s="644"/>
      <c r="K1411" s="644"/>
    </row>
    <row r="1412" spans="1:11" s="547" customFormat="1" ht="11.4">
      <c r="A1412" s="641"/>
      <c r="B1412" s="642"/>
      <c r="C1412" s="643"/>
      <c r="D1412" s="644"/>
      <c r="E1412" s="644"/>
      <c r="F1412" s="644"/>
      <c r="G1412" s="644"/>
      <c r="H1412" s="643"/>
      <c r="I1412" s="644"/>
      <c r="J1412" s="644"/>
      <c r="K1412" s="644"/>
    </row>
    <row r="1413" spans="1:11" s="547" customFormat="1" ht="11.4">
      <c r="A1413" s="641"/>
      <c r="B1413" s="642"/>
      <c r="C1413" s="643"/>
      <c r="D1413" s="644"/>
      <c r="E1413" s="644"/>
      <c r="F1413" s="644"/>
      <c r="G1413" s="644"/>
      <c r="H1413" s="643"/>
      <c r="I1413" s="644"/>
      <c r="J1413" s="644"/>
      <c r="K1413" s="644"/>
    </row>
    <row r="1414" spans="1:11" s="547" customFormat="1" ht="11.4">
      <c r="A1414" s="641"/>
      <c r="B1414" s="642"/>
      <c r="C1414" s="643"/>
      <c r="D1414" s="644"/>
      <c r="E1414" s="644"/>
      <c r="F1414" s="644"/>
      <c r="G1414" s="644"/>
      <c r="H1414" s="643"/>
      <c r="I1414" s="644"/>
      <c r="J1414" s="644"/>
      <c r="K1414" s="644"/>
    </row>
    <row r="1415" spans="1:11" s="547" customFormat="1" ht="11.4">
      <c r="A1415" s="641"/>
      <c r="B1415" s="642"/>
      <c r="C1415" s="643"/>
      <c r="D1415" s="644"/>
      <c r="E1415" s="644"/>
      <c r="F1415" s="644"/>
      <c r="G1415" s="644"/>
      <c r="H1415" s="643"/>
      <c r="I1415" s="644"/>
      <c r="J1415" s="644"/>
      <c r="K1415" s="644"/>
    </row>
    <row r="1416" spans="1:11" s="547" customFormat="1" ht="11.4">
      <c r="A1416" s="641"/>
      <c r="B1416" s="642"/>
      <c r="C1416" s="643"/>
      <c r="D1416" s="644"/>
      <c r="E1416" s="644"/>
      <c r="F1416" s="644"/>
      <c r="G1416" s="644"/>
      <c r="H1416" s="643"/>
      <c r="I1416" s="644"/>
      <c r="J1416" s="644"/>
      <c r="K1416" s="644"/>
    </row>
    <row r="1417" spans="1:11" s="547" customFormat="1" ht="11.4">
      <c r="A1417" s="641"/>
      <c r="B1417" s="642"/>
      <c r="C1417" s="643"/>
      <c r="D1417" s="644"/>
      <c r="E1417" s="644"/>
      <c r="F1417" s="644"/>
      <c r="G1417" s="644"/>
      <c r="H1417" s="643"/>
      <c r="I1417" s="644"/>
      <c r="J1417" s="644"/>
      <c r="K1417" s="644"/>
    </row>
    <row r="1418" spans="1:11" s="547" customFormat="1" ht="11.4">
      <c r="A1418" s="641"/>
      <c r="B1418" s="642"/>
      <c r="C1418" s="643"/>
      <c r="D1418" s="644"/>
      <c r="E1418" s="644"/>
      <c r="F1418" s="644"/>
      <c r="G1418" s="644"/>
      <c r="H1418" s="643"/>
      <c r="I1418" s="644"/>
      <c r="J1418" s="644"/>
      <c r="K1418" s="644"/>
    </row>
    <row r="1419" spans="1:11" s="547" customFormat="1" ht="11.4">
      <c r="A1419" s="641"/>
      <c r="B1419" s="642"/>
      <c r="C1419" s="643"/>
      <c r="D1419" s="644"/>
      <c r="E1419" s="644"/>
      <c r="F1419" s="644"/>
      <c r="G1419" s="644"/>
      <c r="H1419" s="643"/>
      <c r="I1419" s="644"/>
      <c r="J1419" s="644"/>
      <c r="K1419" s="644"/>
    </row>
    <row r="1420" spans="1:11" s="547" customFormat="1" ht="11.4">
      <c r="A1420" s="641"/>
      <c r="B1420" s="642"/>
      <c r="C1420" s="643"/>
      <c r="D1420" s="644"/>
      <c r="E1420" s="644"/>
      <c r="F1420" s="644"/>
      <c r="G1420" s="644"/>
      <c r="H1420" s="643"/>
      <c r="I1420" s="644"/>
      <c r="J1420" s="644"/>
      <c r="K1420" s="644"/>
    </row>
    <row r="1421" spans="1:11" s="547" customFormat="1" ht="11.4">
      <c r="A1421" s="641"/>
      <c r="B1421" s="642"/>
      <c r="C1421" s="643"/>
      <c r="D1421" s="644"/>
      <c r="E1421" s="644"/>
      <c r="F1421" s="644"/>
      <c r="G1421" s="644"/>
      <c r="H1421" s="643"/>
      <c r="I1421" s="644"/>
      <c r="J1421" s="644"/>
      <c r="K1421" s="644"/>
    </row>
    <row r="1422" spans="1:11" s="547" customFormat="1" ht="11.4">
      <c r="A1422" s="641"/>
      <c r="B1422" s="642"/>
      <c r="C1422" s="643"/>
      <c r="D1422" s="644"/>
      <c r="E1422" s="644"/>
      <c r="F1422" s="644"/>
      <c r="G1422" s="644"/>
      <c r="H1422" s="643"/>
      <c r="I1422" s="644"/>
      <c r="J1422" s="644"/>
      <c r="K1422" s="644"/>
    </row>
    <row r="1423" spans="1:11" s="547" customFormat="1" ht="11.4">
      <c r="A1423" s="641"/>
      <c r="B1423" s="642"/>
      <c r="C1423" s="643"/>
      <c r="D1423" s="644"/>
      <c r="E1423" s="644"/>
      <c r="F1423" s="644"/>
      <c r="G1423" s="644"/>
      <c r="H1423" s="643"/>
      <c r="I1423" s="644"/>
      <c r="J1423" s="644"/>
      <c r="K1423" s="644"/>
    </row>
    <row r="1424" spans="1:11" s="547" customFormat="1" ht="11.4">
      <c r="A1424" s="641"/>
      <c r="B1424" s="642"/>
      <c r="C1424" s="643"/>
      <c r="D1424" s="644"/>
      <c r="E1424" s="644"/>
      <c r="F1424" s="644"/>
      <c r="G1424" s="644"/>
      <c r="H1424" s="643"/>
      <c r="I1424" s="644"/>
      <c r="J1424" s="644"/>
      <c r="K1424" s="644"/>
    </row>
    <row r="1425" spans="1:11" s="547" customFormat="1" ht="11.4">
      <c r="A1425" s="641"/>
      <c r="B1425" s="642"/>
      <c r="C1425" s="643"/>
      <c r="D1425" s="644"/>
      <c r="E1425" s="644"/>
      <c r="F1425" s="644"/>
      <c r="G1425" s="644"/>
      <c r="H1425" s="643"/>
      <c r="I1425" s="644"/>
      <c r="J1425" s="644"/>
      <c r="K1425" s="644"/>
    </row>
    <row r="1426" spans="1:11" s="547" customFormat="1" ht="11.4">
      <c r="A1426" s="641"/>
      <c r="B1426" s="642"/>
      <c r="C1426" s="643"/>
      <c r="D1426" s="644"/>
      <c r="E1426" s="644"/>
      <c r="F1426" s="644"/>
      <c r="G1426" s="644"/>
      <c r="H1426" s="643"/>
      <c r="I1426" s="644"/>
      <c r="J1426" s="644"/>
      <c r="K1426" s="644"/>
    </row>
    <row r="1427" spans="1:11" s="547" customFormat="1" ht="11.4">
      <c r="A1427" s="641"/>
      <c r="B1427" s="642"/>
      <c r="C1427" s="643"/>
      <c r="D1427" s="644"/>
      <c r="E1427" s="644"/>
      <c r="F1427" s="644"/>
      <c r="G1427" s="644"/>
      <c r="H1427" s="643"/>
      <c r="I1427" s="644"/>
      <c r="J1427" s="644"/>
      <c r="K1427" s="644"/>
    </row>
    <row r="1428" spans="1:11" s="547" customFormat="1" ht="11.4">
      <c r="A1428" s="641"/>
      <c r="B1428" s="642"/>
      <c r="C1428" s="643"/>
      <c r="D1428" s="644"/>
      <c r="E1428" s="644"/>
      <c r="F1428" s="644"/>
      <c r="G1428" s="644"/>
      <c r="H1428" s="643"/>
      <c r="I1428" s="644"/>
      <c r="J1428" s="644"/>
      <c r="K1428" s="644"/>
    </row>
    <row r="1429" spans="1:11" s="547" customFormat="1" ht="11.4">
      <c r="A1429" s="641"/>
      <c r="B1429" s="642"/>
      <c r="C1429" s="643"/>
      <c r="D1429" s="644"/>
      <c r="E1429" s="644"/>
      <c r="F1429" s="644"/>
      <c r="G1429" s="644"/>
      <c r="H1429" s="643"/>
      <c r="I1429" s="644"/>
      <c r="J1429" s="644"/>
      <c r="K1429" s="644"/>
    </row>
    <row r="1430" spans="1:11" s="547" customFormat="1" ht="11.4">
      <c r="A1430" s="641"/>
      <c r="B1430" s="642"/>
      <c r="C1430" s="643"/>
      <c r="D1430" s="644"/>
      <c r="E1430" s="644"/>
      <c r="F1430" s="644"/>
      <c r="G1430" s="644"/>
      <c r="H1430" s="643"/>
      <c r="I1430" s="644"/>
      <c r="J1430" s="644"/>
      <c r="K1430" s="644"/>
    </row>
    <row r="1431" spans="1:11" s="547" customFormat="1" ht="11.4">
      <c r="A1431" s="641"/>
      <c r="B1431" s="642"/>
      <c r="C1431" s="643"/>
      <c r="D1431" s="644"/>
      <c r="E1431" s="644"/>
      <c r="F1431" s="644"/>
      <c r="G1431" s="644"/>
      <c r="H1431" s="643"/>
      <c r="I1431" s="644"/>
      <c r="J1431" s="644"/>
      <c r="K1431" s="644"/>
    </row>
    <row r="1432" spans="1:11" s="547" customFormat="1" ht="11.4">
      <c r="A1432" s="641"/>
      <c r="B1432" s="642"/>
      <c r="C1432" s="643"/>
      <c r="D1432" s="644"/>
      <c r="E1432" s="644"/>
      <c r="F1432" s="644"/>
      <c r="G1432" s="644"/>
      <c r="H1432" s="643"/>
      <c r="I1432" s="644"/>
      <c r="J1432" s="644"/>
      <c r="K1432" s="644"/>
    </row>
    <row r="1433" spans="1:11" s="547" customFormat="1" ht="11.4">
      <c r="A1433" s="641"/>
      <c r="B1433" s="642"/>
      <c r="C1433" s="643"/>
      <c r="D1433" s="644"/>
      <c r="E1433" s="644"/>
      <c r="F1433" s="644"/>
      <c r="G1433" s="644"/>
      <c r="H1433" s="643"/>
      <c r="I1433" s="644"/>
      <c r="J1433" s="644"/>
      <c r="K1433" s="644"/>
    </row>
    <row r="1434" spans="1:11" s="547" customFormat="1" ht="11.4">
      <c r="A1434" s="641"/>
      <c r="B1434" s="642"/>
      <c r="C1434" s="643"/>
      <c r="D1434" s="644"/>
      <c r="E1434" s="644"/>
      <c r="F1434" s="644"/>
      <c r="G1434" s="644"/>
      <c r="H1434" s="643"/>
      <c r="I1434" s="644"/>
      <c r="J1434" s="644"/>
      <c r="K1434" s="644"/>
    </row>
    <row r="1435" spans="1:11" s="547" customFormat="1" ht="11.4">
      <c r="A1435" s="641"/>
      <c r="B1435" s="642"/>
      <c r="C1435" s="643"/>
      <c r="D1435" s="644"/>
      <c r="E1435" s="644"/>
      <c r="F1435" s="644"/>
      <c r="G1435" s="644"/>
      <c r="H1435" s="643"/>
      <c r="I1435" s="644"/>
      <c r="J1435" s="644"/>
      <c r="K1435" s="644"/>
    </row>
    <row r="1436" spans="1:11" s="547" customFormat="1" ht="11.4">
      <c r="A1436" s="641"/>
      <c r="B1436" s="642"/>
      <c r="C1436" s="643"/>
      <c r="D1436" s="644"/>
      <c r="E1436" s="644"/>
      <c r="F1436" s="644"/>
      <c r="G1436" s="644"/>
      <c r="H1436" s="643"/>
      <c r="I1436" s="644"/>
      <c r="J1436" s="644"/>
      <c r="K1436" s="644"/>
    </row>
    <row r="1437" spans="1:11" s="547" customFormat="1" ht="11.4">
      <c r="A1437" s="641"/>
      <c r="B1437" s="642"/>
      <c r="C1437" s="643"/>
      <c r="D1437" s="644"/>
      <c r="E1437" s="644"/>
      <c r="F1437" s="644"/>
      <c r="G1437" s="644"/>
      <c r="H1437" s="643"/>
      <c r="I1437" s="644"/>
      <c r="J1437" s="644"/>
      <c r="K1437" s="644"/>
    </row>
    <row r="1438" spans="1:11" s="547" customFormat="1" ht="11.4">
      <c r="A1438" s="641"/>
      <c r="B1438" s="642"/>
      <c r="C1438" s="643"/>
      <c r="D1438" s="644"/>
      <c r="E1438" s="644"/>
      <c r="F1438" s="644"/>
      <c r="G1438" s="644"/>
      <c r="H1438" s="643"/>
      <c r="I1438" s="644"/>
      <c r="J1438" s="644"/>
      <c r="K1438" s="644"/>
    </row>
    <row r="1439" spans="1:11" s="547" customFormat="1" ht="11.4">
      <c r="A1439" s="641"/>
      <c r="B1439" s="642"/>
      <c r="C1439" s="643"/>
      <c r="D1439" s="644"/>
      <c r="E1439" s="644"/>
      <c r="F1439" s="644"/>
      <c r="G1439" s="644"/>
      <c r="H1439" s="643"/>
      <c r="I1439" s="644"/>
      <c r="J1439" s="644"/>
      <c r="K1439" s="644"/>
    </row>
    <row r="1440" spans="1:11" s="547" customFormat="1" ht="11.4">
      <c r="A1440" s="641"/>
      <c r="B1440" s="642"/>
      <c r="C1440" s="643"/>
      <c r="D1440" s="644"/>
      <c r="E1440" s="644"/>
      <c r="F1440" s="644"/>
      <c r="G1440" s="644"/>
      <c r="H1440" s="643"/>
      <c r="I1440" s="644"/>
      <c r="J1440" s="644"/>
      <c r="K1440" s="644"/>
    </row>
    <row r="1441" spans="1:11" s="547" customFormat="1" ht="11.4">
      <c r="A1441" s="641"/>
      <c r="B1441" s="642"/>
      <c r="C1441" s="643"/>
      <c r="D1441" s="644"/>
      <c r="E1441" s="644"/>
      <c r="F1441" s="644"/>
      <c r="G1441" s="644"/>
      <c r="H1441" s="643"/>
      <c r="I1441" s="644"/>
      <c r="J1441" s="644"/>
      <c r="K1441" s="644"/>
    </row>
    <row r="1442" spans="1:11" s="547" customFormat="1" ht="11.4">
      <c r="A1442" s="641"/>
      <c r="B1442" s="642"/>
      <c r="C1442" s="643"/>
      <c r="D1442" s="644"/>
      <c r="E1442" s="644"/>
      <c r="F1442" s="644"/>
      <c r="G1442" s="644"/>
      <c r="H1442" s="643"/>
      <c r="I1442" s="644"/>
      <c r="J1442" s="644"/>
      <c r="K1442" s="644"/>
    </row>
    <row r="1443" spans="1:11" s="547" customFormat="1" ht="11.4">
      <c r="A1443" s="641"/>
      <c r="B1443" s="642"/>
      <c r="C1443" s="643"/>
      <c r="D1443" s="644"/>
      <c r="E1443" s="644"/>
      <c r="F1443" s="644"/>
      <c r="G1443" s="644"/>
      <c r="H1443" s="643"/>
      <c r="I1443" s="644"/>
      <c r="J1443" s="644"/>
      <c r="K1443" s="644"/>
    </row>
    <row r="1444" spans="1:11" s="547" customFormat="1" ht="11.4">
      <c r="A1444" s="641"/>
      <c r="B1444" s="642"/>
      <c r="C1444" s="643"/>
      <c r="D1444" s="644"/>
      <c r="E1444" s="644"/>
      <c r="F1444" s="644"/>
      <c r="G1444" s="644"/>
      <c r="H1444" s="643"/>
      <c r="I1444" s="644"/>
      <c r="J1444" s="644"/>
      <c r="K1444" s="644"/>
    </row>
    <row r="1445" spans="1:11" s="547" customFormat="1" ht="11.4">
      <c r="A1445" s="641"/>
      <c r="B1445" s="642"/>
      <c r="C1445" s="643"/>
      <c r="D1445" s="644"/>
      <c r="E1445" s="644"/>
      <c r="F1445" s="644"/>
      <c r="G1445" s="644"/>
      <c r="H1445" s="643"/>
      <c r="I1445" s="644"/>
      <c r="J1445" s="644"/>
      <c r="K1445" s="644"/>
    </row>
    <row r="1446" spans="1:11" s="547" customFormat="1" ht="11.4">
      <c r="A1446" s="641"/>
      <c r="B1446" s="642"/>
      <c r="C1446" s="643"/>
      <c r="D1446" s="644"/>
      <c r="E1446" s="644"/>
      <c r="F1446" s="644"/>
      <c r="G1446" s="644"/>
      <c r="H1446" s="643"/>
      <c r="I1446" s="644"/>
      <c r="J1446" s="644"/>
      <c r="K1446" s="644"/>
    </row>
    <row r="1447" spans="1:11" s="547" customFormat="1" ht="11.4">
      <c r="A1447" s="641"/>
      <c r="B1447" s="642"/>
      <c r="C1447" s="643"/>
      <c r="D1447" s="644"/>
      <c r="E1447" s="644"/>
      <c r="F1447" s="644"/>
      <c r="G1447" s="644"/>
      <c r="H1447" s="643"/>
      <c r="I1447" s="644"/>
      <c r="J1447" s="644"/>
      <c r="K1447" s="644"/>
    </row>
    <row r="1448" spans="1:11" s="547" customFormat="1" ht="11.4">
      <c r="A1448" s="641"/>
      <c r="B1448" s="642"/>
      <c r="C1448" s="643"/>
      <c r="D1448" s="644"/>
      <c r="E1448" s="644"/>
      <c r="F1448" s="644"/>
      <c r="G1448" s="644"/>
      <c r="H1448" s="643"/>
      <c r="I1448" s="644"/>
      <c r="J1448" s="644"/>
      <c r="K1448" s="644"/>
    </row>
    <row r="1449" spans="1:11" s="547" customFormat="1" ht="11.4">
      <c r="A1449" s="641"/>
      <c r="B1449" s="642"/>
      <c r="C1449" s="643"/>
      <c r="D1449" s="644"/>
      <c r="E1449" s="644"/>
      <c r="F1449" s="644"/>
      <c r="G1449" s="644"/>
      <c r="H1449" s="643"/>
      <c r="I1449" s="644"/>
      <c r="J1449" s="644"/>
      <c r="K1449" s="644"/>
    </row>
    <row r="1450" spans="1:11" s="547" customFormat="1" ht="11.4">
      <c r="A1450" s="641"/>
      <c r="B1450" s="642"/>
      <c r="C1450" s="643"/>
      <c r="D1450" s="644"/>
      <c r="E1450" s="644"/>
      <c r="F1450" s="644"/>
      <c r="G1450" s="644"/>
      <c r="H1450" s="643"/>
      <c r="I1450" s="644"/>
      <c r="J1450" s="644"/>
      <c r="K1450" s="644"/>
    </row>
    <row r="1451" spans="1:11" s="547" customFormat="1" ht="11.4">
      <c r="A1451" s="641"/>
      <c r="B1451" s="642"/>
      <c r="C1451" s="643"/>
      <c r="D1451" s="644"/>
      <c r="E1451" s="644"/>
      <c r="F1451" s="644"/>
      <c r="G1451" s="644"/>
      <c r="H1451" s="643"/>
      <c r="I1451" s="644"/>
      <c r="J1451" s="644"/>
      <c r="K1451" s="644"/>
    </row>
    <row r="1452" spans="1:11" s="547" customFormat="1" ht="11.4">
      <c r="A1452" s="641"/>
      <c r="B1452" s="642"/>
      <c r="C1452" s="643"/>
      <c r="D1452" s="644"/>
      <c r="E1452" s="644"/>
      <c r="F1452" s="644"/>
      <c r="G1452" s="644"/>
      <c r="H1452" s="643"/>
      <c r="I1452" s="644"/>
      <c r="J1452" s="644"/>
      <c r="K1452" s="644"/>
    </row>
    <row r="1453" spans="1:11" s="547" customFormat="1" ht="11.4">
      <c r="A1453" s="641"/>
      <c r="B1453" s="642"/>
      <c r="C1453" s="643"/>
      <c r="D1453" s="644"/>
      <c r="E1453" s="644"/>
      <c r="F1453" s="644"/>
      <c r="G1453" s="644"/>
      <c r="H1453" s="643"/>
      <c r="I1453" s="644"/>
      <c r="J1453" s="644"/>
      <c r="K1453" s="644"/>
    </row>
    <row r="1454" spans="1:11" s="547" customFormat="1" ht="11.4">
      <c r="A1454" s="641"/>
      <c r="B1454" s="642"/>
      <c r="C1454" s="643"/>
      <c r="D1454" s="644"/>
      <c r="E1454" s="644"/>
      <c r="F1454" s="644"/>
      <c r="G1454" s="644"/>
      <c r="H1454" s="643"/>
      <c r="I1454" s="644"/>
      <c r="J1454" s="644"/>
      <c r="K1454" s="644"/>
    </row>
    <row r="1455" spans="1:11" s="547" customFormat="1" ht="11.4">
      <c r="A1455" s="641"/>
      <c r="B1455" s="642"/>
      <c r="C1455" s="643"/>
      <c r="D1455" s="644"/>
      <c r="E1455" s="644"/>
      <c r="F1455" s="644"/>
      <c r="G1455" s="644"/>
      <c r="H1455" s="643"/>
      <c r="I1455" s="644"/>
      <c r="J1455" s="644"/>
      <c r="K1455" s="644"/>
    </row>
    <row r="1456" spans="1:11" s="547" customFormat="1" ht="11.4">
      <c r="A1456" s="641"/>
      <c r="B1456" s="642"/>
      <c r="C1456" s="643"/>
      <c r="D1456" s="644"/>
      <c r="E1456" s="644"/>
      <c r="F1456" s="644"/>
      <c r="G1456" s="644"/>
      <c r="H1456" s="643"/>
      <c r="I1456" s="644"/>
      <c r="J1456" s="644"/>
      <c r="K1456" s="644"/>
    </row>
    <row r="1457" spans="1:11" s="547" customFormat="1" ht="11.4">
      <c r="A1457" s="641"/>
      <c r="B1457" s="642"/>
      <c r="C1457" s="643"/>
      <c r="D1457" s="644"/>
      <c r="E1457" s="644"/>
      <c r="F1457" s="644"/>
      <c r="G1457" s="644"/>
      <c r="H1457" s="643"/>
      <c r="I1457" s="644"/>
      <c r="J1457" s="644"/>
      <c r="K1457" s="644"/>
    </row>
    <row r="1458" spans="1:11" s="547" customFormat="1" ht="11.4">
      <c r="A1458" s="641"/>
      <c r="B1458" s="642"/>
      <c r="C1458" s="643"/>
      <c r="D1458" s="644"/>
      <c r="E1458" s="644"/>
      <c r="F1458" s="644"/>
      <c r="G1458" s="644"/>
      <c r="H1458" s="643"/>
      <c r="I1458" s="644"/>
      <c r="J1458" s="644"/>
      <c r="K1458" s="644"/>
    </row>
    <row r="1459" spans="1:11" s="547" customFormat="1" ht="11.4">
      <c r="A1459" s="641"/>
      <c r="B1459" s="642"/>
      <c r="C1459" s="643"/>
      <c r="D1459" s="644"/>
      <c r="E1459" s="644"/>
      <c r="F1459" s="644"/>
      <c r="G1459" s="644"/>
      <c r="H1459" s="643"/>
      <c r="I1459" s="644"/>
      <c r="J1459" s="644"/>
      <c r="K1459" s="644"/>
    </row>
    <row r="1460" spans="1:11" s="547" customFormat="1" ht="11.4">
      <c r="A1460" s="641"/>
      <c r="B1460" s="642"/>
      <c r="C1460" s="643"/>
      <c r="D1460" s="644"/>
      <c r="E1460" s="644"/>
      <c r="F1460" s="644"/>
      <c r="G1460" s="644"/>
      <c r="H1460" s="643"/>
      <c r="I1460" s="644"/>
      <c r="J1460" s="644"/>
      <c r="K1460" s="644"/>
    </row>
    <row r="1461" spans="1:11" s="547" customFormat="1" ht="11.4">
      <c r="A1461" s="641"/>
      <c r="B1461" s="642"/>
      <c r="C1461" s="643"/>
      <c r="D1461" s="644"/>
      <c r="E1461" s="644"/>
      <c r="F1461" s="644"/>
      <c r="G1461" s="644"/>
      <c r="H1461" s="643"/>
      <c r="I1461" s="644"/>
      <c r="J1461" s="644"/>
      <c r="K1461" s="644"/>
    </row>
    <row r="1462" spans="1:11" s="547" customFormat="1" ht="11.4">
      <c r="A1462" s="641"/>
      <c r="B1462" s="642"/>
      <c r="C1462" s="643"/>
      <c r="D1462" s="644"/>
      <c r="E1462" s="644"/>
      <c r="F1462" s="644"/>
      <c r="G1462" s="644"/>
      <c r="H1462" s="643"/>
      <c r="I1462" s="644"/>
      <c r="J1462" s="644"/>
      <c r="K1462" s="644"/>
    </row>
    <row r="1463" spans="1:11" s="547" customFormat="1" ht="11.4">
      <c r="A1463" s="641"/>
      <c r="B1463" s="642"/>
      <c r="C1463" s="643"/>
      <c r="D1463" s="644"/>
      <c r="E1463" s="644"/>
      <c r="F1463" s="644"/>
      <c r="G1463" s="644"/>
      <c r="H1463" s="643"/>
      <c r="I1463" s="644"/>
      <c r="J1463" s="644"/>
      <c r="K1463" s="644"/>
    </row>
    <row r="1464" spans="1:11" s="547" customFormat="1" ht="11.4">
      <c r="A1464" s="641"/>
      <c r="B1464" s="642"/>
      <c r="C1464" s="643"/>
      <c r="D1464" s="644"/>
      <c r="E1464" s="644"/>
      <c r="F1464" s="644"/>
      <c r="G1464" s="644"/>
      <c r="H1464" s="643"/>
      <c r="I1464" s="644"/>
      <c r="J1464" s="644"/>
      <c r="K1464" s="644"/>
    </row>
    <row r="1465" spans="1:11" s="547" customFormat="1" ht="11.4">
      <c r="A1465" s="641"/>
      <c r="B1465" s="642"/>
      <c r="C1465" s="643"/>
      <c r="D1465" s="644"/>
      <c r="E1465" s="644"/>
      <c r="F1465" s="644"/>
      <c r="G1465" s="644"/>
      <c r="H1465" s="643"/>
      <c r="I1465" s="644"/>
      <c r="J1465" s="644"/>
      <c r="K1465" s="644"/>
    </row>
    <row r="1466" spans="1:11" s="547" customFormat="1" ht="11.4">
      <c r="A1466" s="641"/>
      <c r="B1466" s="642"/>
      <c r="C1466" s="643"/>
      <c r="D1466" s="644"/>
      <c r="E1466" s="644"/>
      <c r="F1466" s="644"/>
      <c r="G1466" s="644"/>
      <c r="H1466" s="643"/>
      <c r="I1466" s="644"/>
      <c r="J1466" s="644"/>
      <c r="K1466" s="644"/>
    </row>
    <row r="1467" spans="1:11" s="547" customFormat="1" ht="11.4">
      <c r="A1467" s="641"/>
      <c r="B1467" s="642"/>
      <c r="C1467" s="643"/>
      <c r="D1467" s="644"/>
      <c r="E1467" s="644"/>
      <c r="F1467" s="644"/>
      <c r="G1467" s="644"/>
      <c r="H1467" s="643"/>
      <c r="I1467" s="644"/>
      <c r="J1467" s="644"/>
      <c r="K1467" s="644"/>
    </row>
    <row r="1468" spans="1:11" s="547" customFormat="1" ht="11.4">
      <c r="A1468" s="641"/>
      <c r="B1468" s="642"/>
      <c r="C1468" s="643"/>
      <c r="D1468" s="644"/>
      <c r="E1468" s="644"/>
      <c r="F1468" s="644"/>
      <c r="G1468" s="644"/>
      <c r="H1468" s="643"/>
      <c r="I1468" s="644"/>
      <c r="J1468" s="644"/>
      <c r="K1468" s="644"/>
    </row>
    <row r="1469" spans="1:11" s="547" customFormat="1" ht="11.4">
      <c r="A1469" s="641"/>
      <c r="B1469" s="642"/>
      <c r="C1469" s="643"/>
      <c r="D1469" s="644"/>
      <c r="E1469" s="644"/>
      <c r="F1469" s="644"/>
      <c r="G1469" s="644"/>
      <c r="H1469" s="643"/>
      <c r="I1469" s="644"/>
      <c r="J1469" s="644"/>
      <c r="K1469" s="644"/>
    </row>
    <row r="1470" spans="1:11" s="547" customFormat="1" ht="11.4">
      <c r="A1470" s="641"/>
      <c r="B1470" s="642"/>
      <c r="C1470" s="643"/>
      <c r="D1470" s="644"/>
      <c r="E1470" s="644"/>
      <c r="F1470" s="644"/>
      <c r="G1470" s="644"/>
      <c r="H1470" s="643"/>
      <c r="I1470" s="644"/>
      <c r="J1470" s="644"/>
      <c r="K1470" s="644"/>
    </row>
    <row r="1471" spans="1:11" s="547" customFormat="1" ht="11.4">
      <c r="A1471" s="641"/>
      <c r="B1471" s="642"/>
      <c r="C1471" s="643"/>
      <c r="D1471" s="644"/>
      <c r="E1471" s="644"/>
      <c r="F1471" s="644"/>
      <c r="G1471" s="644"/>
      <c r="H1471" s="643"/>
      <c r="I1471" s="644"/>
      <c r="J1471" s="644"/>
      <c r="K1471" s="644"/>
    </row>
    <row r="1472" spans="1:11" s="547" customFormat="1" ht="11.4">
      <c r="A1472" s="641"/>
      <c r="B1472" s="642"/>
      <c r="C1472" s="643"/>
      <c r="D1472" s="644"/>
      <c r="E1472" s="644"/>
      <c r="F1472" s="644"/>
      <c r="G1472" s="644"/>
      <c r="H1472" s="643"/>
      <c r="I1472" s="644"/>
      <c r="J1472" s="644"/>
      <c r="K1472" s="644"/>
    </row>
    <row r="1473" spans="1:11" s="547" customFormat="1" ht="11.4">
      <c r="A1473" s="641"/>
      <c r="B1473" s="642"/>
      <c r="C1473" s="643"/>
      <c r="D1473" s="644"/>
      <c r="E1473" s="644"/>
      <c r="F1473" s="644"/>
      <c r="G1473" s="644"/>
      <c r="H1473" s="643"/>
      <c r="I1473" s="644"/>
      <c r="J1473" s="644"/>
      <c r="K1473" s="644"/>
    </row>
    <row r="1474" spans="1:11" s="547" customFormat="1" ht="11.4">
      <c r="A1474" s="641"/>
      <c r="B1474" s="642"/>
      <c r="C1474" s="643"/>
      <c r="D1474" s="644"/>
      <c r="E1474" s="644"/>
      <c r="F1474" s="644"/>
      <c r="G1474" s="644"/>
      <c r="H1474" s="643"/>
      <c r="I1474" s="644"/>
      <c r="J1474" s="644"/>
      <c r="K1474" s="644"/>
    </row>
    <row r="1475" spans="1:11" s="547" customFormat="1" ht="11.4">
      <c r="A1475" s="641"/>
      <c r="B1475" s="642"/>
      <c r="C1475" s="643"/>
      <c r="D1475" s="644"/>
      <c r="E1475" s="644"/>
      <c r="F1475" s="644"/>
      <c r="G1475" s="644"/>
      <c r="H1475" s="643"/>
      <c r="I1475" s="644"/>
      <c r="J1475" s="644"/>
      <c r="K1475" s="644"/>
    </row>
    <row r="1476" spans="1:11" s="547" customFormat="1" ht="11.4">
      <c r="A1476" s="641"/>
      <c r="B1476" s="642"/>
      <c r="C1476" s="643"/>
      <c r="D1476" s="644"/>
      <c r="E1476" s="644"/>
      <c r="F1476" s="644"/>
      <c r="G1476" s="644"/>
      <c r="H1476" s="643"/>
      <c r="I1476" s="644"/>
      <c r="J1476" s="644"/>
      <c r="K1476" s="644"/>
    </row>
    <row r="1477" spans="1:11" s="547" customFormat="1" ht="11.4">
      <c r="A1477" s="641"/>
      <c r="B1477" s="642"/>
      <c r="C1477" s="643"/>
      <c r="D1477" s="644"/>
      <c r="E1477" s="644"/>
      <c r="F1477" s="644"/>
      <c r="G1477" s="644"/>
      <c r="H1477" s="643"/>
      <c r="I1477" s="644"/>
      <c r="J1477" s="644"/>
      <c r="K1477" s="644"/>
    </row>
    <row r="1478" spans="1:11" s="547" customFormat="1" ht="11.4">
      <c r="A1478" s="641"/>
      <c r="B1478" s="642"/>
      <c r="C1478" s="643"/>
      <c r="D1478" s="644"/>
      <c r="E1478" s="644"/>
      <c r="F1478" s="644"/>
      <c r="G1478" s="644"/>
      <c r="H1478" s="643"/>
      <c r="I1478" s="644"/>
      <c r="J1478" s="644"/>
      <c r="K1478" s="644"/>
    </row>
    <row r="1479" spans="1:11" s="547" customFormat="1" ht="11.4">
      <c r="A1479" s="641"/>
      <c r="B1479" s="642"/>
      <c r="C1479" s="643"/>
      <c r="D1479" s="644"/>
      <c r="E1479" s="644"/>
      <c r="F1479" s="644"/>
      <c r="G1479" s="644"/>
      <c r="H1479" s="643"/>
      <c r="I1479" s="644"/>
      <c r="J1479" s="644"/>
      <c r="K1479" s="644"/>
    </row>
    <row r="1480" spans="1:11" s="547" customFormat="1" ht="11.4">
      <c r="A1480" s="641"/>
      <c r="B1480" s="642"/>
      <c r="C1480" s="643"/>
      <c r="D1480" s="644"/>
      <c r="E1480" s="644"/>
      <c r="F1480" s="644"/>
      <c r="G1480" s="644"/>
      <c r="H1480" s="643"/>
      <c r="I1480" s="644"/>
      <c r="J1480" s="644"/>
      <c r="K1480" s="644"/>
    </row>
    <row r="1481" spans="1:11" s="547" customFormat="1" ht="11.4">
      <c r="A1481" s="641"/>
      <c r="B1481" s="642"/>
      <c r="C1481" s="643"/>
      <c r="D1481" s="644"/>
      <c r="E1481" s="644"/>
      <c r="F1481" s="644"/>
      <c r="G1481" s="644"/>
      <c r="H1481" s="643"/>
      <c r="I1481" s="644"/>
      <c r="J1481" s="644"/>
      <c r="K1481" s="644"/>
    </row>
    <row r="1482" spans="1:11" s="547" customFormat="1" ht="11.4">
      <c r="A1482" s="641"/>
      <c r="B1482" s="642"/>
      <c r="C1482" s="643"/>
      <c r="D1482" s="644"/>
      <c r="E1482" s="644"/>
      <c r="F1482" s="644"/>
      <c r="G1482" s="644"/>
      <c r="H1482" s="643"/>
      <c r="I1482" s="644"/>
      <c r="J1482" s="644"/>
      <c r="K1482" s="644"/>
    </row>
    <row r="1483" spans="1:11" s="547" customFormat="1" ht="11.4">
      <c r="A1483" s="641"/>
      <c r="B1483" s="642"/>
      <c r="C1483" s="643"/>
      <c r="D1483" s="644"/>
      <c r="E1483" s="644"/>
      <c r="F1483" s="644"/>
      <c r="G1483" s="644"/>
      <c r="H1483" s="643"/>
      <c r="I1483" s="644"/>
      <c r="J1483" s="644"/>
      <c r="K1483" s="644"/>
    </row>
    <row r="1484" spans="1:11" s="547" customFormat="1" ht="11.4">
      <c r="A1484" s="641"/>
      <c r="B1484" s="642"/>
      <c r="C1484" s="643"/>
      <c r="D1484" s="644"/>
      <c r="E1484" s="644"/>
      <c r="F1484" s="644"/>
      <c r="G1484" s="644"/>
      <c r="H1484" s="643"/>
      <c r="I1484" s="644"/>
      <c r="J1484" s="644"/>
      <c r="K1484" s="644"/>
    </row>
    <row r="1485" spans="1:11" s="547" customFormat="1" ht="11.4">
      <c r="A1485" s="641"/>
      <c r="B1485" s="642"/>
      <c r="C1485" s="643"/>
      <c r="D1485" s="644"/>
      <c r="E1485" s="644"/>
      <c r="F1485" s="644"/>
      <c r="G1485" s="644"/>
      <c r="H1485" s="643"/>
      <c r="I1485" s="644"/>
      <c r="J1485" s="644"/>
      <c r="K1485" s="644"/>
    </row>
    <row r="1486" spans="1:11" s="547" customFormat="1" ht="11.4">
      <c r="A1486" s="641"/>
      <c r="B1486" s="642"/>
      <c r="C1486" s="643"/>
      <c r="D1486" s="644"/>
      <c r="E1486" s="644"/>
      <c r="F1486" s="644"/>
      <c r="G1486" s="644"/>
      <c r="H1486" s="643"/>
      <c r="I1486" s="644"/>
      <c r="J1486" s="644"/>
      <c r="K1486" s="644"/>
    </row>
    <row r="1487" spans="1:11" s="547" customFormat="1" ht="11.4">
      <c r="A1487" s="641"/>
      <c r="B1487" s="642"/>
      <c r="C1487" s="643"/>
      <c r="D1487" s="644"/>
      <c r="E1487" s="644"/>
      <c r="F1487" s="644"/>
      <c r="G1487" s="644"/>
      <c r="H1487" s="643"/>
      <c r="I1487" s="644"/>
      <c r="J1487" s="644"/>
      <c r="K1487" s="644"/>
    </row>
    <row r="1488" spans="1:11" s="547" customFormat="1" ht="11.4">
      <c r="A1488" s="641"/>
      <c r="B1488" s="642"/>
      <c r="C1488" s="643"/>
      <c r="D1488" s="644"/>
      <c r="E1488" s="644"/>
      <c r="F1488" s="644"/>
      <c r="G1488" s="644"/>
      <c r="H1488" s="643"/>
      <c r="I1488" s="644"/>
      <c r="J1488" s="644"/>
      <c r="K1488" s="644"/>
    </row>
    <row r="1489" spans="1:11" s="547" customFormat="1" ht="11.4">
      <c r="A1489" s="641"/>
      <c r="B1489" s="642"/>
      <c r="C1489" s="643"/>
      <c r="D1489" s="644"/>
      <c r="E1489" s="644"/>
      <c r="F1489" s="644"/>
      <c r="G1489" s="644"/>
      <c r="H1489" s="643"/>
      <c r="I1489" s="644"/>
      <c r="J1489" s="644"/>
      <c r="K1489" s="644"/>
    </row>
    <row r="1490" spans="1:11" s="547" customFormat="1" ht="11.4">
      <c r="A1490" s="641"/>
      <c r="B1490" s="642"/>
      <c r="C1490" s="643"/>
      <c r="D1490" s="644"/>
      <c r="E1490" s="644"/>
      <c r="F1490" s="644"/>
      <c r="G1490" s="644"/>
      <c r="H1490" s="643"/>
      <c r="I1490" s="644"/>
      <c r="J1490" s="644"/>
      <c r="K1490" s="644"/>
    </row>
    <row r="1491" spans="1:11" s="547" customFormat="1" ht="11.4">
      <c r="A1491" s="641"/>
      <c r="B1491" s="642"/>
      <c r="C1491" s="643"/>
      <c r="D1491" s="644"/>
      <c r="E1491" s="644"/>
      <c r="F1491" s="644"/>
      <c r="G1491" s="644"/>
      <c r="H1491" s="643"/>
      <c r="I1491" s="644"/>
      <c r="J1491" s="644"/>
      <c r="K1491" s="644"/>
    </row>
    <row r="1492" spans="1:11" s="547" customFormat="1" ht="11.4">
      <c r="A1492" s="641"/>
      <c r="B1492" s="642"/>
      <c r="C1492" s="643"/>
      <c r="D1492" s="644"/>
      <c r="E1492" s="644"/>
      <c r="F1492" s="644"/>
      <c r="G1492" s="644"/>
      <c r="H1492" s="643"/>
      <c r="I1492" s="644"/>
      <c r="J1492" s="644"/>
      <c r="K1492" s="644"/>
    </row>
    <row r="1493" spans="1:11" s="547" customFormat="1" ht="11.4">
      <c r="A1493" s="641"/>
      <c r="B1493" s="642"/>
      <c r="C1493" s="643"/>
      <c r="D1493" s="644"/>
      <c r="E1493" s="644"/>
      <c r="F1493" s="644"/>
      <c r="G1493" s="644"/>
      <c r="H1493" s="643"/>
      <c r="I1493" s="644"/>
      <c r="J1493" s="644"/>
      <c r="K1493" s="644"/>
    </row>
    <row r="1494" spans="1:11" s="547" customFormat="1" ht="11.4">
      <c r="A1494" s="641"/>
      <c r="B1494" s="642"/>
      <c r="C1494" s="643"/>
      <c r="D1494" s="644"/>
      <c r="E1494" s="644"/>
      <c r="F1494" s="644"/>
      <c r="G1494" s="644"/>
      <c r="H1494" s="643"/>
      <c r="I1494" s="644"/>
      <c r="J1494" s="644"/>
      <c r="K1494" s="644"/>
    </row>
    <row r="1495" spans="1:11" s="547" customFormat="1" ht="11.4">
      <c r="A1495" s="641"/>
      <c r="B1495" s="642"/>
      <c r="C1495" s="643"/>
      <c r="D1495" s="644"/>
      <c r="E1495" s="644"/>
      <c r="F1495" s="644"/>
      <c r="G1495" s="644"/>
      <c r="H1495" s="643"/>
      <c r="I1495" s="644"/>
      <c r="J1495" s="644"/>
      <c r="K1495" s="644"/>
    </row>
    <row r="1496" spans="1:11" s="547" customFormat="1" ht="11.4">
      <c r="A1496" s="641"/>
      <c r="B1496" s="642"/>
      <c r="C1496" s="643"/>
      <c r="D1496" s="644"/>
      <c r="E1496" s="644"/>
      <c r="F1496" s="644"/>
      <c r="G1496" s="644"/>
      <c r="H1496" s="643"/>
      <c r="I1496" s="644"/>
      <c r="J1496" s="644"/>
      <c r="K1496" s="644"/>
    </row>
    <row r="1497" spans="1:11" s="547" customFormat="1" ht="11.4">
      <c r="A1497" s="641"/>
      <c r="B1497" s="642"/>
      <c r="C1497" s="643"/>
      <c r="D1497" s="644"/>
      <c r="E1497" s="644"/>
      <c r="F1497" s="644"/>
      <c r="G1497" s="644"/>
      <c r="H1497" s="643"/>
      <c r="I1497" s="644"/>
      <c r="J1497" s="644"/>
      <c r="K1497" s="644"/>
    </row>
    <row r="1498" spans="1:11" s="547" customFormat="1" ht="11.4">
      <c r="A1498" s="641"/>
      <c r="B1498" s="642"/>
      <c r="C1498" s="643"/>
      <c r="D1498" s="644"/>
      <c r="E1498" s="644"/>
      <c r="F1498" s="644"/>
      <c r="G1498" s="644"/>
      <c r="H1498" s="643"/>
      <c r="I1498" s="644"/>
      <c r="J1498" s="644"/>
      <c r="K1498" s="644"/>
    </row>
    <row r="1499" spans="1:11" s="547" customFormat="1" ht="11.4">
      <c r="A1499" s="641"/>
      <c r="B1499" s="642"/>
      <c r="C1499" s="643"/>
      <c r="D1499" s="644"/>
      <c r="E1499" s="644"/>
      <c r="F1499" s="644"/>
      <c r="G1499" s="644"/>
      <c r="H1499" s="643"/>
      <c r="I1499" s="644"/>
      <c r="J1499" s="644"/>
      <c r="K1499" s="644"/>
    </row>
    <row r="1500" spans="1:11" s="547" customFormat="1" ht="11.4">
      <c r="A1500" s="641"/>
      <c r="B1500" s="642"/>
      <c r="C1500" s="643"/>
      <c r="D1500" s="644"/>
      <c r="E1500" s="644"/>
      <c r="F1500" s="644"/>
      <c r="G1500" s="644"/>
      <c r="H1500" s="643"/>
      <c r="I1500" s="644"/>
      <c r="J1500" s="644"/>
      <c r="K1500" s="644"/>
    </row>
    <row r="1501" spans="1:11" s="547" customFormat="1" ht="11.4">
      <c r="A1501" s="641"/>
      <c r="B1501" s="642"/>
      <c r="C1501" s="643"/>
      <c r="D1501" s="644"/>
      <c r="E1501" s="644"/>
      <c r="F1501" s="644"/>
      <c r="G1501" s="644"/>
      <c r="H1501" s="643"/>
      <c r="I1501" s="644"/>
      <c r="J1501" s="644"/>
      <c r="K1501" s="644"/>
    </row>
    <row r="1502" spans="1:11" s="547" customFormat="1" ht="11.4">
      <c r="A1502" s="641"/>
      <c r="B1502" s="642"/>
      <c r="C1502" s="643"/>
      <c r="D1502" s="644"/>
      <c r="E1502" s="644"/>
      <c r="F1502" s="644"/>
      <c r="G1502" s="644"/>
      <c r="H1502" s="643"/>
      <c r="I1502" s="644"/>
      <c r="J1502" s="644"/>
      <c r="K1502" s="644"/>
    </row>
    <row r="1503" spans="1:11" s="547" customFormat="1" ht="11.4">
      <c r="A1503" s="641"/>
      <c r="B1503" s="642"/>
      <c r="C1503" s="643"/>
      <c r="D1503" s="644"/>
      <c r="E1503" s="644"/>
      <c r="F1503" s="644"/>
      <c r="G1503" s="644"/>
      <c r="H1503" s="643"/>
      <c r="I1503" s="644"/>
      <c r="J1503" s="644"/>
      <c r="K1503" s="644"/>
    </row>
    <row r="1504" spans="1:11" s="547" customFormat="1" ht="11.4">
      <c r="A1504" s="641"/>
      <c r="B1504" s="642"/>
      <c r="C1504" s="643"/>
      <c r="D1504" s="644"/>
      <c r="E1504" s="644"/>
      <c r="F1504" s="644"/>
      <c r="G1504" s="644"/>
      <c r="H1504" s="643"/>
      <c r="I1504" s="644"/>
      <c r="J1504" s="644"/>
      <c r="K1504" s="644"/>
    </row>
    <row r="1505" spans="1:11" s="547" customFormat="1" ht="11.4">
      <c r="A1505" s="641"/>
      <c r="B1505" s="642"/>
      <c r="C1505" s="643"/>
      <c r="D1505" s="644"/>
      <c r="E1505" s="644"/>
      <c r="F1505" s="644"/>
      <c r="G1505" s="644"/>
      <c r="H1505" s="643"/>
      <c r="I1505" s="644"/>
      <c r="J1505" s="644"/>
      <c r="K1505" s="644"/>
    </row>
    <row r="1506" spans="1:11" s="547" customFormat="1" ht="11.4">
      <c r="A1506" s="641"/>
      <c r="B1506" s="642"/>
      <c r="C1506" s="643"/>
      <c r="D1506" s="644"/>
      <c r="E1506" s="644"/>
      <c r="F1506" s="644"/>
      <c r="G1506" s="644"/>
      <c r="H1506" s="643"/>
      <c r="I1506" s="644"/>
      <c r="J1506" s="644"/>
      <c r="K1506" s="644"/>
    </row>
    <row r="1507" spans="1:11" s="547" customFormat="1" ht="11.4">
      <c r="A1507" s="641"/>
      <c r="B1507" s="642"/>
      <c r="C1507" s="643"/>
      <c r="D1507" s="644"/>
      <c r="E1507" s="644"/>
      <c r="F1507" s="644"/>
      <c r="G1507" s="644"/>
      <c r="H1507" s="643"/>
      <c r="I1507" s="644"/>
      <c r="J1507" s="644"/>
      <c r="K1507" s="644"/>
    </row>
    <row r="1508" spans="1:11" s="547" customFormat="1" ht="11.4">
      <c r="A1508" s="641"/>
      <c r="B1508" s="642"/>
      <c r="C1508" s="643"/>
      <c r="D1508" s="644"/>
      <c r="E1508" s="644"/>
      <c r="F1508" s="644"/>
      <c r="G1508" s="644"/>
      <c r="H1508" s="643"/>
      <c r="I1508" s="644"/>
      <c r="J1508" s="644"/>
      <c r="K1508" s="644"/>
    </row>
    <row r="1509" spans="1:11" s="547" customFormat="1" ht="11.4">
      <c r="A1509" s="641"/>
      <c r="B1509" s="642"/>
      <c r="C1509" s="643"/>
      <c r="D1509" s="644"/>
      <c r="E1509" s="644"/>
      <c r="F1509" s="644"/>
      <c r="G1509" s="644"/>
      <c r="H1509" s="643"/>
      <c r="I1509" s="644"/>
      <c r="J1509" s="644"/>
      <c r="K1509" s="644"/>
    </row>
    <row r="1510" spans="1:11" s="547" customFormat="1" ht="11.4">
      <c r="A1510" s="641"/>
      <c r="B1510" s="642"/>
      <c r="C1510" s="643"/>
      <c r="D1510" s="644"/>
      <c r="E1510" s="644"/>
      <c r="F1510" s="644"/>
      <c r="G1510" s="644"/>
      <c r="H1510" s="643"/>
      <c r="I1510" s="644"/>
      <c r="J1510" s="644"/>
      <c r="K1510" s="644"/>
    </row>
    <row r="1511" spans="1:11" s="547" customFormat="1" ht="11.4">
      <c r="A1511" s="641"/>
      <c r="B1511" s="642"/>
      <c r="C1511" s="643"/>
      <c r="D1511" s="644"/>
      <c r="E1511" s="644"/>
      <c r="F1511" s="644"/>
      <c r="G1511" s="644"/>
      <c r="H1511" s="643"/>
      <c r="I1511" s="644"/>
      <c r="J1511" s="644"/>
      <c r="K1511" s="644"/>
    </row>
    <row r="1512" spans="1:11" s="547" customFormat="1" ht="11.4">
      <c r="A1512" s="641"/>
      <c r="B1512" s="642"/>
      <c r="C1512" s="643"/>
      <c r="D1512" s="644"/>
      <c r="E1512" s="644"/>
      <c r="F1512" s="644"/>
      <c r="G1512" s="644"/>
      <c r="H1512" s="643"/>
      <c r="I1512" s="644"/>
      <c r="J1512" s="644"/>
      <c r="K1512" s="644"/>
    </row>
    <row r="1513" spans="1:11" s="547" customFormat="1" ht="11.4">
      <c r="A1513" s="641"/>
      <c r="B1513" s="642"/>
      <c r="C1513" s="643"/>
      <c r="D1513" s="644"/>
      <c r="E1513" s="644"/>
      <c r="F1513" s="644"/>
      <c r="G1513" s="644"/>
      <c r="H1513" s="643"/>
      <c r="I1513" s="644"/>
      <c r="J1513" s="644"/>
      <c r="K1513" s="644"/>
    </row>
    <row r="1514" spans="1:11" s="547" customFormat="1" ht="11.4">
      <c r="A1514" s="641"/>
      <c r="B1514" s="642"/>
      <c r="C1514" s="643"/>
      <c r="D1514" s="644"/>
      <c r="E1514" s="644"/>
      <c r="F1514" s="644"/>
      <c r="G1514" s="644"/>
      <c r="H1514" s="643"/>
      <c r="I1514" s="644"/>
      <c r="J1514" s="644"/>
      <c r="K1514" s="644"/>
    </row>
    <row r="1515" spans="1:11" s="547" customFormat="1" ht="11.4">
      <c r="A1515" s="641"/>
      <c r="B1515" s="642"/>
      <c r="C1515" s="643"/>
      <c r="D1515" s="644"/>
      <c r="E1515" s="644"/>
      <c r="F1515" s="644"/>
      <c r="G1515" s="644"/>
      <c r="H1515" s="643"/>
      <c r="I1515" s="644"/>
      <c r="J1515" s="644"/>
      <c r="K1515" s="644"/>
    </row>
    <row r="1516" spans="1:11" s="547" customFormat="1" ht="11.4">
      <c r="A1516" s="641"/>
      <c r="B1516" s="642"/>
      <c r="C1516" s="643"/>
      <c r="D1516" s="644"/>
      <c r="E1516" s="644"/>
      <c r="F1516" s="644"/>
      <c r="G1516" s="644"/>
      <c r="H1516" s="643"/>
      <c r="I1516" s="644"/>
      <c r="J1516" s="644"/>
      <c r="K1516" s="644"/>
    </row>
    <row r="1517" spans="1:11" s="547" customFormat="1" ht="11.4">
      <c r="A1517" s="641"/>
      <c r="B1517" s="642"/>
      <c r="C1517" s="643"/>
      <c r="D1517" s="644"/>
      <c r="E1517" s="644"/>
      <c r="F1517" s="644"/>
      <c r="G1517" s="644"/>
      <c r="H1517" s="643"/>
      <c r="I1517" s="644"/>
      <c r="J1517" s="644"/>
      <c r="K1517" s="644"/>
    </row>
    <row r="1518" spans="1:11" s="547" customFormat="1" ht="11.4">
      <c r="A1518" s="641"/>
      <c r="B1518" s="642"/>
      <c r="C1518" s="643"/>
      <c r="D1518" s="644"/>
      <c r="E1518" s="644"/>
      <c r="F1518" s="644"/>
      <c r="G1518" s="644"/>
      <c r="H1518" s="643"/>
      <c r="I1518" s="644"/>
      <c r="J1518" s="644"/>
      <c r="K1518" s="644"/>
    </row>
    <row r="1519" spans="1:11" s="547" customFormat="1" ht="11.4">
      <c r="A1519" s="641"/>
      <c r="B1519" s="642"/>
      <c r="C1519" s="643"/>
      <c r="D1519" s="644"/>
      <c r="E1519" s="644"/>
      <c r="F1519" s="644"/>
      <c r="G1519" s="644"/>
      <c r="H1519" s="643"/>
      <c r="I1519" s="644"/>
      <c r="J1519" s="644"/>
      <c r="K1519" s="644"/>
    </row>
    <row r="1520" spans="1:11" s="547" customFormat="1" ht="11.4">
      <c r="A1520" s="641"/>
      <c r="B1520" s="642"/>
      <c r="C1520" s="643"/>
      <c r="D1520" s="644"/>
      <c r="E1520" s="644"/>
      <c r="F1520" s="644"/>
      <c r="G1520" s="644"/>
      <c r="H1520" s="643"/>
      <c r="I1520" s="644"/>
      <c r="J1520" s="644"/>
      <c r="K1520" s="644"/>
    </row>
    <row r="1521" spans="1:11" s="547" customFormat="1" ht="11.4">
      <c r="A1521" s="641"/>
      <c r="B1521" s="642"/>
      <c r="C1521" s="643"/>
      <c r="D1521" s="644"/>
      <c r="E1521" s="644"/>
      <c r="F1521" s="644"/>
      <c r="G1521" s="644"/>
      <c r="H1521" s="643"/>
      <c r="I1521" s="644"/>
      <c r="J1521" s="644"/>
      <c r="K1521" s="644"/>
    </row>
    <row r="1522" spans="1:11" s="547" customFormat="1" ht="11.4">
      <c r="A1522" s="641"/>
      <c r="B1522" s="642"/>
      <c r="C1522" s="643"/>
      <c r="D1522" s="644"/>
      <c r="E1522" s="644"/>
      <c r="F1522" s="644"/>
      <c r="G1522" s="644"/>
      <c r="H1522" s="643"/>
      <c r="I1522" s="644"/>
      <c r="J1522" s="644"/>
      <c r="K1522" s="644"/>
    </row>
    <row r="1523" spans="1:11" s="547" customFormat="1" ht="11.4">
      <c r="A1523" s="641"/>
      <c r="B1523" s="642"/>
      <c r="C1523" s="643"/>
      <c r="D1523" s="644"/>
      <c r="E1523" s="644"/>
      <c r="F1523" s="644"/>
      <c r="G1523" s="644"/>
      <c r="H1523" s="643"/>
      <c r="I1523" s="644"/>
      <c r="J1523" s="644"/>
      <c r="K1523" s="644"/>
    </row>
    <row r="1524" spans="1:11" s="547" customFormat="1" ht="11.4">
      <c r="A1524" s="641"/>
      <c r="B1524" s="642"/>
      <c r="C1524" s="643"/>
      <c r="D1524" s="644"/>
      <c r="E1524" s="644"/>
      <c r="F1524" s="644"/>
      <c r="G1524" s="644"/>
      <c r="H1524" s="643"/>
      <c r="I1524" s="644"/>
      <c r="J1524" s="644"/>
      <c r="K1524" s="644"/>
    </row>
    <row r="1525" spans="1:11" s="547" customFormat="1" ht="11.4">
      <c r="A1525" s="641"/>
      <c r="B1525" s="642"/>
      <c r="C1525" s="643"/>
      <c r="D1525" s="644"/>
      <c r="E1525" s="644"/>
      <c r="F1525" s="644"/>
      <c r="G1525" s="644"/>
      <c r="H1525" s="643"/>
      <c r="I1525" s="644"/>
      <c r="J1525" s="644"/>
      <c r="K1525" s="644"/>
    </row>
    <row r="1526" spans="1:11" s="547" customFormat="1" ht="11.4">
      <c r="A1526" s="641"/>
      <c r="B1526" s="642"/>
      <c r="C1526" s="643"/>
      <c r="D1526" s="644"/>
      <c r="E1526" s="644"/>
      <c r="F1526" s="644"/>
      <c r="G1526" s="644"/>
      <c r="H1526" s="643"/>
      <c r="I1526" s="644"/>
      <c r="J1526" s="644"/>
      <c r="K1526" s="644"/>
    </row>
    <row r="1527" spans="1:11" s="547" customFormat="1" ht="11.4">
      <c r="A1527" s="641"/>
      <c r="B1527" s="642"/>
      <c r="C1527" s="643"/>
      <c r="D1527" s="644"/>
      <c r="E1527" s="644"/>
      <c r="F1527" s="644"/>
      <c r="G1527" s="644"/>
      <c r="H1527" s="643"/>
      <c r="I1527" s="644"/>
      <c r="J1527" s="644"/>
      <c r="K1527" s="644"/>
    </row>
    <row r="1528" spans="1:11" s="547" customFormat="1" ht="11.4">
      <c r="A1528" s="641"/>
      <c r="B1528" s="642"/>
      <c r="C1528" s="643"/>
      <c r="D1528" s="644"/>
      <c r="E1528" s="644"/>
      <c r="F1528" s="644"/>
      <c r="G1528" s="644"/>
      <c r="H1528" s="643"/>
      <c r="I1528" s="644"/>
      <c r="J1528" s="644"/>
      <c r="K1528" s="644"/>
    </row>
    <row r="1529" spans="1:11" s="547" customFormat="1" ht="11.4">
      <c r="A1529" s="641"/>
      <c r="B1529" s="642"/>
      <c r="C1529" s="643"/>
      <c r="D1529" s="644"/>
      <c r="E1529" s="644"/>
      <c r="F1529" s="644"/>
      <c r="G1529" s="644"/>
      <c r="H1529" s="643"/>
      <c r="I1529" s="644"/>
      <c r="J1529" s="644"/>
      <c r="K1529" s="644"/>
    </row>
    <row r="1530" spans="1:11" s="547" customFormat="1" ht="11.4">
      <c r="A1530" s="641"/>
      <c r="B1530" s="642"/>
      <c r="C1530" s="643"/>
      <c r="D1530" s="644"/>
      <c r="E1530" s="644"/>
      <c r="F1530" s="644"/>
      <c r="G1530" s="644"/>
      <c r="H1530" s="643"/>
      <c r="I1530" s="644"/>
      <c r="J1530" s="644"/>
      <c r="K1530" s="644"/>
    </row>
    <row r="1531" spans="1:11" s="547" customFormat="1" ht="11.4">
      <c r="A1531" s="641"/>
      <c r="B1531" s="642"/>
      <c r="C1531" s="643"/>
      <c r="D1531" s="644"/>
      <c r="E1531" s="644"/>
      <c r="F1531" s="644"/>
      <c r="G1531" s="644"/>
      <c r="H1531" s="643"/>
      <c r="I1531" s="644"/>
      <c r="J1531" s="644"/>
      <c r="K1531" s="644"/>
    </row>
    <row r="1532" spans="1:11" s="547" customFormat="1" ht="11.4">
      <c r="A1532" s="641"/>
      <c r="B1532" s="642"/>
      <c r="C1532" s="643"/>
      <c r="D1532" s="644"/>
      <c r="E1532" s="644"/>
      <c r="F1532" s="644"/>
      <c r="G1532" s="644"/>
      <c r="H1532" s="643"/>
      <c r="I1532" s="644"/>
      <c r="J1532" s="644"/>
      <c r="K1532" s="644"/>
    </row>
    <row r="1533" spans="1:11" s="547" customFormat="1" ht="11.4">
      <c r="A1533" s="641"/>
      <c r="B1533" s="642"/>
      <c r="C1533" s="643"/>
      <c r="D1533" s="644"/>
      <c r="E1533" s="644"/>
      <c r="F1533" s="644"/>
      <c r="G1533" s="644"/>
      <c r="H1533" s="643"/>
      <c r="I1533" s="644"/>
      <c r="J1533" s="644"/>
      <c r="K1533" s="644"/>
    </row>
    <row r="1534" spans="1:11" s="547" customFormat="1" ht="11.4">
      <c r="A1534" s="641"/>
      <c r="B1534" s="642"/>
      <c r="C1534" s="643"/>
      <c r="D1534" s="644"/>
      <c r="E1534" s="644"/>
      <c r="F1534" s="644"/>
      <c r="G1534" s="644"/>
      <c r="H1534" s="643"/>
      <c r="I1534" s="644"/>
      <c r="J1534" s="644"/>
      <c r="K1534" s="644"/>
    </row>
    <row r="1535" spans="1:11" s="547" customFormat="1" ht="11.4">
      <c r="A1535" s="641"/>
      <c r="B1535" s="642"/>
      <c r="C1535" s="643"/>
      <c r="D1535" s="644"/>
      <c r="E1535" s="644"/>
      <c r="F1535" s="644"/>
      <c r="G1535" s="644"/>
      <c r="H1535" s="643"/>
      <c r="I1535" s="644"/>
      <c r="J1535" s="644"/>
      <c r="K1535" s="644"/>
    </row>
    <row r="1536" spans="1:11" s="547" customFormat="1" ht="11.4">
      <c r="A1536" s="641"/>
      <c r="B1536" s="642"/>
      <c r="C1536" s="643"/>
      <c r="D1536" s="644"/>
      <c r="E1536" s="644"/>
      <c r="F1536" s="644"/>
      <c r="G1536" s="644"/>
      <c r="H1536" s="643"/>
      <c r="I1536" s="644"/>
      <c r="J1536" s="644"/>
      <c r="K1536" s="644"/>
    </row>
    <row r="1537" spans="1:11" s="547" customFormat="1" ht="11.4">
      <c r="A1537" s="641"/>
      <c r="B1537" s="642"/>
      <c r="C1537" s="643"/>
      <c r="D1537" s="644"/>
      <c r="E1537" s="644"/>
      <c r="F1537" s="644"/>
      <c r="G1537" s="644"/>
      <c r="H1537" s="643"/>
      <c r="I1537" s="644"/>
      <c r="J1537" s="644"/>
      <c r="K1537" s="644"/>
    </row>
    <row r="1538" spans="1:11" s="547" customFormat="1" ht="11.4">
      <c r="A1538" s="641"/>
      <c r="B1538" s="642"/>
      <c r="C1538" s="643"/>
      <c r="D1538" s="644"/>
      <c r="E1538" s="644"/>
      <c r="F1538" s="644"/>
      <c r="G1538" s="644"/>
      <c r="H1538" s="643"/>
      <c r="I1538" s="644"/>
      <c r="J1538" s="644"/>
      <c r="K1538" s="644"/>
    </row>
    <row r="1539" spans="1:11" s="547" customFormat="1" ht="11.4">
      <c r="A1539" s="641"/>
      <c r="B1539" s="642"/>
      <c r="C1539" s="643"/>
      <c r="D1539" s="644"/>
      <c r="E1539" s="644"/>
      <c r="F1539" s="644"/>
      <c r="G1539" s="644"/>
      <c r="H1539" s="643"/>
      <c r="I1539" s="644"/>
      <c r="J1539" s="644"/>
      <c r="K1539" s="644"/>
    </row>
    <row r="1540" spans="1:11" s="547" customFormat="1" ht="11.4">
      <c r="A1540" s="641"/>
      <c r="B1540" s="642"/>
      <c r="C1540" s="643"/>
      <c r="D1540" s="644"/>
      <c r="E1540" s="644"/>
      <c r="F1540" s="644"/>
      <c r="G1540" s="644"/>
      <c r="H1540" s="643"/>
      <c r="I1540" s="644"/>
      <c r="J1540" s="644"/>
      <c r="K1540" s="644"/>
    </row>
    <row r="1541" spans="1:11" s="547" customFormat="1" ht="11.4">
      <c r="A1541" s="641"/>
      <c r="B1541" s="642"/>
      <c r="C1541" s="643"/>
      <c r="D1541" s="644"/>
      <c r="E1541" s="644"/>
      <c r="F1541" s="644"/>
      <c r="G1541" s="644"/>
      <c r="H1541" s="643"/>
      <c r="I1541" s="644"/>
      <c r="J1541" s="644"/>
      <c r="K1541" s="644"/>
    </row>
    <row r="1542" spans="1:11" s="547" customFormat="1" ht="11.4">
      <c r="A1542" s="641"/>
      <c r="B1542" s="642"/>
      <c r="C1542" s="643"/>
      <c r="D1542" s="644"/>
      <c r="E1542" s="644"/>
      <c r="F1542" s="644"/>
      <c r="G1542" s="644"/>
      <c r="H1542" s="643"/>
      <c r="I1542" s="644"/>
      <c r="J1542" s="644"/>
      <c r="K1542" s="644"/>
    </row>
    <row r="1543" spans="1:11" s="547" customFormat="1" ht="11.4">
      <c r="A1543" s="641"/>
      <c r="B1543" s="642"/>
      <c r="C1543" s="643"/>
      <c r="D1543" s="644"/>
      <c r="E1543" s="644"/>
      <c r="F1543" s="644"/>
      <c r="G1543" s="644"/>
      <c r="H1543" s="643"/>
      <c r="I1543" s="644"/>
      <c r="J1543" s="644"/>
      <c r="K1543" s="644"/>
    </row>
    <row r="1544" spans="1:11" s="547" customFormat="1" ht="11.4">
      <c r="A1544" s="641"/>
      <c r="B1544" s="642"/>
      <c r="C1544" s="643"/>
      <c r="D1544" s="644"/>
      <c r="E1544" s="644"/>
      <c r="F1544" s="644"/>
      <c r="G1544" s="644"/>
      <c r="H1544" s="643"/>
      <c r="I1544" s="644"/>
      <c r="J1544" s="644"/>
      <c r="K1544" s="644"/>
    </row>
    <row r="1545" spans="1:11" s="547" customFormat="1" ht="11.4">
      <c r="A1545" s="641"/>
      <c r="B1545" s="642"/>
      <c r="C1545" s="643"/>
      <c r="D1545" s="644"/>
      <c r="E1545" s="644"/>
      <c r="F1545" s="644"/>
      <c r="G1545" s="644"/>
      <c r="H1545" s="643"/>
      <c r="I1545" s="644"/>
      <c r="J1545" s="644"/>
      <c r="K1545" s="644"/>
    </row>
    <row r="1546" spans="1:11" s="547" customFormat="1" ht="11.4">
      <c r="A1546" s="641"/>
      <c r="B1546" s="642"/>
      <c r="C1546" s="643"/>
      <c r="D1546" s="644"/>
      <c r="E1546" s="644"/>
      <c r="F1546" s="644"/>
      <c r="G1546" s="644"/>
      <c r="H1546" s="643"/>
      <c r="I1546" s="644"/>
      <c r="J1546" s="644"/>
      <c r="K1546" s="644"/>
    </row>
    <row r="1547" spans="1:11" s="547" customFormat="1" ht="11.4">
      <c r="A1547" s="641"/>
      <c r="B1547" s="642"/>
      <c r="C1547" s="643"/>
      <c r="D1547" s="644"/>
      <c r="E1547" s="644"/>
      <c r="F1547" s="644"/>
      <c r="G1547" s="644"/>
      <c r="H1547" s="643"/>
      <c r="I1547" s="644"/>
      <c r="J1547" s="644"/>
      <c r="K1547" s="644"/>
    </row>
    <row r="1548" spans="1:11" s="547" customFormat="1" ht="11.4">
      <c r="A1548" s="641"/>
      <c r="B1548" s="642"/>
      <c r="C1548" s="643"/>
      <c r="D1548" s="644"/>
      <c r="E1548" s="644"/>
      <c r="F1548" s="644"/>
      <c r="G1548" s="644"/>
      <c r="H1548" s="643"/>
      <c r="I1548" s="644"/>
      <c r="J1548" s="644"/>
      <c r="K1548" s="644"/>
    </row>
    <row r="1549" spans="1:11" s="547" customFormat="1" ht="11.4">
      <c r="A1549" s="641"/>
      <c r="B1549" s="642"/>
      <c r="C1549" s="643"/>
      <c r="D1549" s="644"/>
      <c r="E1549" s="644"/>
      <c r="F1549" s="644"/>
      <c r="G1549" s="644"/>
      <c r="H1549" s="643"/>
      <c r="I1549" s="644"/>
      <c r="J1549" s="644"/>
      <c r="K1549" s="644"/>
    </row>
    <row r="1550" spans="1:11" s="547" customFormat="1" ht="11.4">
      <c r="A1550" s="641"/>
      <c r="B1550" s="642"/>
      <c r="C1550" s="643"/>
      <c r="D1550" s="644"/>
      <c r="E1550" s="644"/>
      <c r="F1550" s="644"/>
      <c r="G1550" s="644"/>
      <c r="H1550" s="643"/>
      <c r="I1550" s="644"/>
      <c r="J1550" s="644"/>
      <c r="K1550" s="644"/>
    </row>
    <row r="1551" spans="1:11" s="547" customFormat="1" ht="11.4">
      <c r="A1551" s="641"/>
      <c r="B1551" s="642"/>
      <c r="C1551" s="643"/>
      <c r="D1551" s="644"/>
      <c r="E1551" s="644"/>
      <c r="F1551" s="644"/>
      <c r="G1551" s="644"/>
      <c r="H1551" s="643"/>
      <c r="I1551" s="644"/>
      <c r="J1551" s="644"/>
      <c r="K1551" s="644"/>
    </row>
    <row r="1552" spans="1:11" s="547" customFormat="1" ht="11.4">
      <c r="A1552" s="641"/>
      <c r="B1552" s="642"/>
      <c r="C1552" s="643"/>
      <c r="D1552" s="644"/>
      <c r="E1552" s="644"/>
      <c r="F1552" s="644"/>
      <c r="G1552" s="644"/>
      <c r="H1552" s="643"/>
      <c r="I1552" s="644"/>
      <c r="J1552" s="644"/>
      <c r="K1552" s="644"/>
    </row>
    <row r="1553" spans="1:11" s="547" customFormat="1" ht="11.4">
      <c r="A1553" s="641"/>
      <c r="B1553" s="642"/>
      <c r="C1553" s="643"/>
      <c r="D1553" s="644"/>
      <c r="E1553" s="644"/>
      <c r="F1553" s="644"/>
      <c r="G1553" s="644"/>
      <c r="H1553" s="643"/>
      <c r="I1553" s="644"/>
      <c r="J1553" s="644"/>
      <c r="K1553" s="644"/>
    </row>
    <row r="1554" spans="1:11" s="547" customFormat="1" ht="11.4">
      <c r="A1554" s="641"/>
      <c r="B1554" s="642"/>
      <c r="C1554" s="643"/>
      <c r="D1554" s="644"/>
      <c r="E1554" s="644"/>
      <c r="F1554" s="644"/>
      <c r="G1554" s="644"/>
      <c r="H1554" s="643"/>
      <c r="I1554" s="644"/>
      <c r="J1554" s="644"/>
      <c r="K1554" s="644"/>
    </row>
    <row r="1555" spans="1:11" s="547" customFormat="1" ht="11.4">
      <c r="A1555" s="641"/>
      <c r="B1555" s="642"/>
      <c r="C1555" s="643"/>
      <c r="D1555" s="644"/>
      <c r="E1555" s="644"/>
      <c r="F1555" s="644"/>
      <c r="G1555" s="644"/>
      <c r="H1555" s="643"/>
      <c r="I1555" s="644"/>
      <c r="J1555" s="644"/>
      <c r="K1555" s="644"/>
    </row>
    <row r="1556" spans="1:11" s="547" customFormat="1" ht="11.4">
      <c r="A1556" s="641"/>
      <c r="B1556" s="642"/>
      <c r="C1556" s="643"/>
      <c r="D1556" s="644"/>
      <c r="E1556" s="644"/>
      <c r="F1556" s="644"/>
      <c r="G1556" s="644"/>
      <c r="H1556" s="643"/>
      <c r="I1556" s="644"/>
      <c r="J1556" s="644"/>
      <c r="K1556" s="644"/>
    </row>
    <row r="1557" spans="1:11" s="547" customFormat="1" ht="11.4">
      <c r="A1557" s="641"/>
      <c r="B1557" s="642"/>
      <c r="C1557" s="643"/>
      <c r="D1557" s="644"/>
      <c r="E1557" s="644"/>
      <c r="F1557" s="644"/>
      <c r="G1557" s="644"/>
      <c r="H1557" s="643"/>
      <c r="I1557" s="644"/>
      <c r="J1557" s="644"/>
      <c r="K1557" s="644"/>
    </row>
    <row r="1558" spans="1:11" s="547" customFormat="1" ht="11.4">
      <c r="A1558" s="641"/>
      <c r="B1558" s="642"/>
      <c r="C1558" s="643"/>
      <c r="D1558" s="644"/>
      <c r="E1558" s="644"/>
      <c r="F1558" s="644"/>
      <c r="G1558" s="644"/>
      <c r="H1558" s="643"/>
      <c r="I1558" s="644"/>
      <c r="J1558" s="644"/>
      <c r="K1558" s="644"/>
    </row>
    <row r="1559" spans="1:11" s="547" customFormat="1" ht="11.4">
      <c r="A1559" s="641"/>
      <c r="B1559" s="642"/>
      <c r="C1559" s="643"/>
      <c r="D1559" s="644"/>
      <c r="E1559" s="644"/>
      <c r="F1559" s="644"/>
      <c r="G1559" s="644"/>
      <c r="H1559" s="643"/>
      <c r="I1559" s="644"/>
      <c r="J1559" s="644"/>
      <c r="K1559" s="644"/>
    </row>
    <row r="1560" spans="1:11" s="547" customFormat="1" ht="11.4">
      <c r="A1560" s="641"/>
      <c r="B1560" s="642"/>
      <c r="C1560" s="643"/>
      <c r="D1560" s="644"/>
      <c r="E1560" s="644"/>
      <c r="F1560" s="644"/>
      <c r="G1560" s="644"/>
      <c r="H1560" s="643"/>
      <c r="I1560" s="644"/>
      <c r="J1560" s="644"/>
      <c r="K1560" s="644"/>
    </row>
    <row r="1561" spans="1:11" s="547" customFormat="1" ht="11.4">
      <c r="A1561" s="641"/>
      <c r="B1561" s="642"/>
      <c r="C1561" s="643"/>
      <c r="D1561" s="644"/>
      <c r="E1561" s="644"/>
      <c r="F1561" s="644"/>
      <c r="G1561" s="644"/>
      <c r="H1561" s="643"/>
      <c r="I1561" s="644"/>
      <c r="J1561" s="644"/>
      <c r="K1561" s="644"/>
    </row>
    <row r="1562" spans="1:11" s="547" customFormat="1" ht="11.4">
      <c r="A1562" s="641"/>
      <c r="B1562" s="642"/>
      <c r="C1562" s="643"/>
      <c r="D1562" s="644"/>
      <c r="E1562" s="644"/>
      <c r="F1562" s="644"/>
      <c r="G1562" s="644"/>
      <c r="H1562" s="643"/>
      <c r="I1562" s="644"/>
      <c r="J1562" s="644"/>
      <c r="K1562" s="644"/>
    </row>
    <row r="1563" spans="1:11" s="547" customFormat="1" ht="11.4">
      <c r="A1563" s="641"/>
      <c r="B1563" s="642"/>
      <c r="C1563" s="643"/>
      <c r="D1563" s="644"/>
      <c r="E1563" s="644"/>
      <c r="F1563" s="644"/>
      <c r="G1563" s="644"/>
      <c r="H1563" s="643"/>
      <c r="I1563" s="644"/>
      <c r="J1563" s="644"/>
      <c r="K1563" s="644"/>
    </row>
    <row r="1564" spans="1:11" s="547" customFormat="1" ht="11.4">
      <c r="A1564" s="641"/>
      <c r="B1564" s="642"/>
      <c r="C1564" s="643"/>
      <c r="D1564" s="644"/>
      <c r="E1564" s="644"/>
      <c r="F1564" s="644"/>
      <c r="G1564" s="644"/>
      <c r="H1564" s="643"/>
      <c r="I1564" s="644"/>
      <c r="J1564" s="644"/>
      <c r="K1564" s="644"/>
    </row>
    <row r="1565" spans="1:11" s="547" customFormat="1" ht="11.4">
      <c r="A1565" s="641"/>
      <c r="B1565" s="642"/>
      <c r="C1565" s="643"/>
      <c r="D1565" s="644"/>
      <c r="E1565" s="644"/>
      <c r="F1565" s="644"/>
      <c r="G1565" s="644"/>
      <c r="H1565" s="643"/>
      <c r="I1565" s="644"/>
      <c r="J1565" s="644"/>
      <c r="K1565" s="644"/>
    </row>
    <row r="1566" spans="1:11" s="547" customFormat="1" ht="11.4">
      <c r="A1566" s="641"/>
      <c r="B1566" s="642"/>
      <c r="C1566" s="643"/>
      <c r="D1566" s="644"/>
      <c r="E1566" s="644"/>
      <c r="F1566" s="644"/>
      <c r="G1566" s="644"/>
      <c r="H1566" s="643"/>
      <c r="I1566" s="644"/>
      <c r="J1566" s="644"/>
      <c r="K1566" s="644"/>
    </row>
    <row r="1567" spans="1:11" s="547" customFormat="1" ht="11.4">
      <c r="A1567" s="641"/>
      <c r="B1567" s="642"/>
      <c r="C1567" s="643"/>
      <c r="D1567" s="644"/>
      <c r="E1567" s="644"/>
      <c r="F1567" s="644"/>
      <c r="G1567" s="644"/>
      <c r="H1567" s="643"/>
      <c r="I1567" s="644"/>
      <c r="J1567" s="644"/>
      <c r="K1567" s="644"/>
    </row>
    <row r="1568" spans="1:11" s="547" customFormat="1" ht="11.4">
      <c r="A1568" s="641"/>
      <c r="B1568" s="642"/>
      <c r="C1568" s="643"/>
      <c r="D1568" s="644"/>
      <c r="E1568" s="644"/>
      <c r="F1568" s="644"/>
      <c r="G1568" s="644"/>
      <c r="H1568" s="643"/>
      <c r="I1568" s="644"/>
      <c r="J1568" s="644"/>
      <c r="K1568" s="644"/>
    </row>
    <row r="1569" spans="1:11" s="547" customFormat="1" ht="11.4">
      <c r="A1569" s="641"/>
      <c r="B1569" s="642"/>
      <c r="C1569" s="643"/>
      <c r="D1569" s="644"/>
      <c r="E1569" s="644"/>
      <c r="F1569" s="644"/>
      <c r="G1569" s="644"/>
      <c r="H1569" s="643"/>
      <c r="I1569" s="644"/>
      <c r="J1569" s="644"/>
      <c r="K1569" s="644"/>
    </row>
    <row r="1570" spans="1:11" s="547" customFormat="1" ht="11.4">
      <c r="A1570" s="641"/>
      <c r="B1570" s="642"/>
      <c r="C1570" s="643"/>
      <c r="D1570" s="644"/>
      <c r="E1570" s="644"/>
      <c r="F1570" s="644"/>
      <c r="G1570" s="644"/>
      <c r="H1570" s="643"/>
      <c r="I1570" s="644"/>
      <c r="J1570" s="644"/>
      <c r="K1570" s="644"/>
    </row>
    <row r="1571" spans="1:11" s="547" customFormat="1" ht="11.4">
      <c r="A1571" s="641"/>
      <c r="B1571" s="642"/>
      <c r="C1571" s="643"/>
      <c r="D1571" s="644"/>
      <c r="E1571" s="644"/>
      <c r="F1571" s="644"/>
      <c r="G1571" s="644"/>
      <c r="H1571" s="643"/>
      <c r="I1571" s="644"/>
      <c r="J1571" s="644"/>
      <c r="K1571" s="644"/>
    </row>
    <row r="1572" spans="1:11" s="547" customFormat="1" ht="11.4">
      <c r="A1572" s="641"/>
      <c r="B1572" s="642"/>
      <c r="C1572" s="643"/>
      <c r="D1572" s="644"/>
      <c r="E1572" s="644"/>
      <c r="F1572" s="644"/>
      <c r="G1572" s="644"/>
      <c r="H1572" s="643"/>
      <c r="I1572" s="644"/>
      <c r="J1572" s="644"/>
      <c r="K1572" s="644"/>
    </row>
    <row r="1573" spans="1:11" s="547" customFormat="1" ht="11.4">
      <c r="A1573" s="641"/>
      <c r="B1573" s="642"/>
      <c r="C1573" s="643"/>
      <c r="D1573" s="644"/>
      <c r="E1573" s="644"/>
      <c r="F1573" s="644"/>
      <c r="G1573" s="644"/>
      <c r="H1573" s="643"/>
      <c r="I1573" s="644"/>
      <c r="J1573" s="644"/>
      <c r="K1573" s="644"/>
    </row>
    <row r="1574" spans="1:11" s="547" customFormat="1" ht="11.4">
      <c r="A1574" s="641"/>
      <c r="B1574" s="642"/>
      <c r="C1574" s="643"/>
      <c r="D1574" s="644"/>
      <c r="E1574" s="644"/>
      <c r="F1574" s="644"/>
      <c r="G1574" s="644"/>
      <c r="H1574" s="643"/>
      <c r="I1574" s="644"/>
      <c r="J1574" s="644"/>
      <c r="K1574" s="644"/>
    </row>
    <row r="1575" spans="1:11" s="547" customFormat="1" ht="11.4">
      <c r="A1575" s="641"/>
      <c r="B1575" s="642"/>
      <c r="C1575" s="643"/>
      <c r="D1575" s="644"/>
      <c r="E1575" s="644"/>
      <c r="F1575" s="644"/>
      <c r="G1575" s="644"/>
      <c r="H1575" s="643"/>
      <c r="I1575" s="644"/>
      <c r="J1575" s="644"/>
      <c r="K1575" s="644"/>
    </row>
    <row r="1576" spans="1:11" s="547" customFormat="1" ht="11.4">
      <c r="A1576" s="641"/>
      <c r="B1576" s="642"/>
      <c r="C1576" s="643"/>
      <c r="D1576" s="644"/>
      <c r="E1576" s="644"/>
      <c r="F1576" s="644"/>
      <c r="G1576" s="644"/>
      <c r="H1576" s="643"/>
      <c r="I1576" s="644"/>
      <c r="J1576" s="644"/>
      <c r="K1576" s="644"/>
    </row>
    <row r="1577" spans="1:11" s="547" customFormat="1" ht="11.4">
      <c r="A1577" s="641"/>
      <c r="B1577" s="642"/>
      <c r="C1577" s="643"/>
      <c r="D1577" s="644"/>
      <c r="E1577" s="644"/>
      <c r="F1577" s="644"/>
      <c r="G1577" s="644"/>
      <c r="H1577" s="643"/>
      <c r="I1577" s="644"/>
      <c r="J1577" s="644"/>
      <c r="K1577" s="644"/>
    </row>
    <row r="1578" spans="1:11" s="547" customFormat="1" ht="11.4">
      <c r="A1578" s="641"/>
      <c r="B1578" s="642"/>
      <c r="C1578" s="643"/>
      <c r="D1578" s="644"/>
      <c r="E1578" s="644"/>
      <c r="F1578" s="644"/>
      <c r="G1578" s="644"/>
      <c r="H1578" s="643"/>
      <c r="I1578" s="644"/>
      <c r="J1578" s="644"/>
      <c r="K1578" s="644"/>
    </row>
    <row r="1579" spans="1:11" s="547" customFormat="1" ht="11.4">
      <c r="A1579" s="641"/>
      <c r="B1579" s="642"/>
      <c r="C1579" s="643"/>
      <c r="D1579" s="644"/>
      <c r="E1579" s="644"/>
      <c r="F1579" s="644"/>
      <c r="G1579" s="644"/>
      <c r="H1579" s="643"/>
      <c r="I1579" s="644"/>
      <c r="J1579" s="644"/>
      <c r="K1579" s="644"/>
    </row>
    <row r="1580" spans="1:11" s="547" customFormat="1" ht="11.4">
      <c r="A1580" s="641"/>
      <c r="B1580" s="642"/>
      <c r="C1580" s="643"/>
      <c r="D1580" s="644"/>
      <c r="E1580" s="644"/>
      <c r="F1580" s="644"/>
      <c r="G1580" s="644"/>
      <c r="H1580" s="643"/>
      <c r="I1580" s="644"/>
      <c r="J1580" s="644"/>
      <c r="K1580" s="644"/>
    </row>
    <row r="1581" spans="1:11" s="547" customFormat="1" ht="11.4">
      <c r="A1581" s="641"/>
      <c r="B1581" s="642"/>
      <c r="C1581" s="643"/>
      <c r="D1581" s="644"/>
      <c r="E1581" s="644"/>
      <c r="F1581" s="644"/>
      <c r="G1581" s="644"/>
      <c r="H1581" s="643"/>
      <c r="I1581" s="644"/>
      <c r="J1581" s="644"/>
      <c r="K1581" s="644"/>
    </row>
    <row r="1582" spans="1:11" s="547" customFormat="1" ht="11.4">
      <c r="A1582" s="641"/>
      <c r="B1582" s="642"/>
      <c r="C1582" s="643"/>
      <c r="D1582" s="644"/>
      <c r="E1582" s="644"/>
      <c r="F1582" s="644"/>
      <c r="G1582" s="644"/>
      <c r="H1582" s="643"/>
      <c r="I1582" s="644"/>
      <c r="J1582" s="644"/>
      <c r="K1582" s="644"/>
    </row>
    <row r="1583" spans="1:11" s="547" customFormat="1" ht="11.4">
      <c r="A1583" s="641"/>
      <c r="B1583" s="642"/>
      <c r="C1583" s="643"/>
      <c r="D1583" s="644"/>
      <c r="E1583" s="644"/>
      <c r="F1583" s="644"/>
      <c r="G1583" s="644"/>
      <c r="H1583" s="643"/>
      <c r="I1583" s="644"/>
      <c r="J1583" s="644"/>
      <c r="K1583" s="644"/>
    </row>
    <row r="1584" spans="1:11" s="547" customFormat="1" ht="11.4">
      <c r="A1584" s="641"/>
      <c r="B1584" s="642"/>
      <c r="C1584" s="643"/>
      <c r="D1584" s="644"/>
      <c r="E1584" s="644"/>
      <c r="F1584" s="644"/>
      <c r="G1584" s="644"/>
      <c r="H1584" s="643"/>
      <c r="I1584" s="644"/>
      <c r="J1584" s="644"/>
      <c r="K1584" s="644"/>
    </row>
    <row r="1585" spans="1:11" s="547" customFormat="1" ht="11.4">
      <c r="A1585" s="641"/>
      <c r="B1585" s="642"/>
      <c r="C1585" s="643"/>
      <c r="D1585" s="644"/>
      <c r="E1585" s="644"/>
      <c r="F1585" s="644"/>
      <c r="G1585" s="644"/>
      <c r="H1585" s="643"/>
      <c r="I1585" s="644"/>
      <c r="J1585" s="644"/>
      <c r="K1585" s="644"/>
    </row>
    <row r="1586" spans="1:11" s="547" customFormat="1" ht="11.4">
      <c r="A1586" s="641"/>
      <c r="B1586" s="642"/>
      <c r="C1586" s="643"/>
      <c r="D1586" s="644"/>
      <c r="E1586" s="644"/>
      <c r="F1586" s="644"/>
      <c r="G1586" s="644"/>
      <c r="H1586" s="643"/>
      <c r="I1586" s="644"/>
      <c r="J1586" s="644"/>
      <c r="K1586" s="644"/>
    </row>
    <row r="1587" spans="1:11" s="547" customFormat="1" ht="11.4">
      <c r="A1587" s="641"/>
      <c r="B1587" s="642"/>
      <c r="C1587" s="643"/>
      <c r="D1587" s="644"/>
      <c r="E1587" s="644"/>
      <c r="F1587" s="644"/>
      <c r="G1587" s="644"/>
      <c r="H1587" s="643"/>
      <c r="I1587" s="644"/>
      <c r="J1587" s="644"/>
      <c r="K1587" s="644"/>
    </row>
    <row r="1588" spans="1:11" s="547" customFormat="1" ht="11.4">
      <c r="A1588" s="641"/>
      <c r="B1588" s="642"/>
      <c r="C1588" s="643"/>
      <c r="D1588" s="644"/>
      <c r="E1588" s="644"/>
      <c r="F1588" s="644"/>
      <c r="G1588" s="644"/>
      <c r="H1588" s="643"/>
      <c r="I1588" s="644"/>
      <c r="J1588" s="644"/>
      <c r="K1588" s="644"/>
    </row>
    <row r="1589" spans="1:11" s="547" customFormat="1" ht="11.4">
      <c r="A1589" s="641"/>
      <c r="B1589" s="642"/>
      <c r="C1589" s="643"/>
      <c r="D1589" s="644"/>
      <c r="E1589" s="644"/>
      <c r="F1589" s="644"/>
      <c r="G1589" s="644"/>
      <c r="H1589" s="643"/>
      <c r="I1589" s="644"/>
      <c r="J1589" s="644"/>
      <c r="K1589" s="644"/>
    </row>
    <row r="1590" spans="1:11" s="547" customFormat="1" ht="11.4">
      <c r="A1590" s="641"/>
      <c r="B1590" s="642"/>
      <c r="C1590" s="643"/>
      <c r="D1590" s="644"/>
      <c r="E1590" s="644"/>
      <c r="F1590" s="644"/>
      <c r="G1590" s="644"/>
      <c r="H1590" s="643"/>
      <c r="I1590" s="644"/>
      <c r="J1590" s="644"/>
      <c r="K1590" s="644"/>
    </row>
    <row r="1591" spans="1:11" s="547" customFormat="1" ht="11.4">
      <c r="A1591" s="641"/>
      <c r="B1591" s="642"/>
      <c r="C1591" s="643"/>
      <c r="D1591" s="644"/>
      <c r="E1591" s="644"/>
      <c r="F1591" s="644"/>
      <c r="G1591" s="644"/>
      <c r="H1591" s="643"/>
      <c r="I1591" s="644"/>
      <c r="J1591" s="644"/>
      <c r="K1591" s="644"/>
    </row>
    <row r="1592" spans="1:11" s="547" customFormat="1" ht="11.4">
      <c r="A1592" s="641"/>
      <c r="B1592" s="642"/>
      <c r="C1592" s="643"/>
      <c r="D1592" s="644"/>
      <c r="E1592" s="644"/>
      <c r="F1592" s="644"/>
      <c r="G1592" s="644"/>
      <c r="H1592" s="643"/>
      <c r="I1592" s="644"/>
      <c r="J1592" s="644"/>
      <c r="K1592" s="644"/>
    </row>
    <row r="1593" spans="1:11" s="547" customFormat="1" ht="11.4">
      <c r="A1593" s="641"/>
      <c r="B1593" s="642"/>
      <c r="C1593" s="643"/>
      <c r="D1593" s="644"/>
      <c r="E1593" s="644"/>
      <c r="F1593" s="644"/>
      <c r="G1593" s="644"/>
      <c r="H1593" s="643"/>
      <c r="I1593" s="644"/>
      <c r="J1593" s="644"/>
      <c r="K1593" s="644"/>
    </row>
    <row r="1594" spans="1:11" s="547" customFormat="1" ht="11.4">
      <c r="A1594" s="641"/>
      <c r="B1594" s="642"/>
      <c r="C1594" s="643"/>
      <c r="D1594" s="644"/>
      <c r="E1594" s="644"/>
      <c r="F1594" s="644"/>
      <c r="G1594" s="644"/>
      <c r="H1594" s="643"/>
      <c r="I1594" s="644"/>
      <c r="J1594" s="644"/>
      <c r="K1594" s="644"/>
    </row>
    <row r="1595" spans="1:11" s="547" customFormat="1" ht="11.4">
      <c r="A1595" s="641"/>
      <c r="B1595" s="642"/>
      <c r="C1595" s="643"/>
      <c r="D1595" s="644"/>
      <c r="E1595" s="644"/>
      <c r="F1595" s="644"/>
      <c r="G1595" s="644"/>
      <c r="H1595" s="643"/>
      <c r="I1595" s="644"/>
      <c r="J1595" s="644"/>
      <c r="K1595" s="644"/>
    </row>
    <row r="1596" spans="1:11" s="547" customFormat="1" ht="11.4">
      <c r="A1596" s="641"/>
      <c r="B1596" s="642"/>
      <c r="C1596" s="643"/>
      <c r="D1596" s="644"/>
      <c r="E1596" s="644"/>
      <c r="F1596" s="644"/>
      <c r="G1596" s="644"/>
      <c r="H1596" s="643"/>
      <c r="I1596" s="644"/>
      <c r="J1596" s="644"/>
      <c r="K1596" s="644"/>
    </row>
    <row r="1597" spans="1:11" s="547" customFormat="1" ht="11.4">
      <c r="A1597" s="641"/>
      <c r="B1597" s="642"/>
      <c r="C1597" s="643"/>
      <c r="D1597" s="644"/>
      <c r="E1597" s="644"/>
      <c r="F1597" s="644"/>
      <c r="G1597" s="644"/>
      <c r="H1597" s="643"/>
      <c r="I1597" s="644"/>
      <c r="J1597" s="644"/>
      <c r="K1597" s="644"/>
    </row>
    <row r="1598" spans="1:11" s="547" customFormat="1" ht="11.4">
      <c r="A1598" s="641"/>
      <c r="B1598" s="642"/>
      <c r="C1598" s="643"/>
      <c r="D1598" s="644"/>
      <c r="E1598" s="644"/>
      <c r="F1598" s="644"/>
      <c r="G1598" s="644"/>
      <c r="H1598" s="643"/>
      <c r="I1598" s="644"/>
      <c r="J1598" s="644"/>
      <c r="K1598" s="644"/>
    </row>
    <row r="1599" spans="1:11" s="547" customFormat="1" ht="11.4">
      <c r="A1599" s="641"/>
      <c r="B1599" s="642"/>
      <c r="C1599" s="643"/>
      <c r="D1599" s="644"/>
      <c r="E1599" s="644"/>
      <c r="F1599" s="644"/>
      <c r="G1599" s="644"/>
      <c r="H1599" s="643"/>
      <c r="I1599" s="644"/>
      <c r="J1599" s="644"/>
      <c r="K1599" s="644"/>
    </row>
    <row r="1600" spans="1:11" s="547" customFormat="1" ht="11.4">
      <c r="A1600" s="641"/>
      <c r="B1600" s="642"/>
      <c r="C1600" s="643"/>
      <c r="D1600" s="644"/>
      <c r="E1600" s="644"/>
      <c r="F1600" s="644"/>
      <c r="G1600" s="644"/>
      <c r="H1600" s="643"/>
      <c r="I1600" s="644"/>
      <c r="J1600" s="644"/>
      <c r="K1600" s="644"/>
    </row>
    <row r="1601" spans="1:11" s="547" customFormat="1" ht="11.4">
      <c r="A1601" s="641"/>
      <c r="B1601" s="642"/>
      <c r="C1601" s="643"/>
      <c r="D1601" s="644"/>
      <c r="E1601" s="644"/>
      <c r="F1601" s="644"/>
      <c r="G1601" s="644"/>
      <c r="H1601" s="643"/>
      <c r="I1601" s="644"/>
      <c r="J1601" s="644"/>
      <c r="K1601" s="644"/>
    </row>
    <row r="1602" spans="1:11" s="547" customFormat="1" ht="11.4">
      <c r="A1602" s="641"/>
      <c r="B1602" s="642"/>
      <c r="C1602" s="643"/>
      <c r="D1602" s="644"/>
      <c r="E1602" s="644"/>
      <c r="F1602" s="644"/>
      <c r="G1602" s="644"/>
      <c r="H1602" s="643"/>
      <c r="I1602" s="644"/>
      <c r="J1602" s="644"/>
      <c r="K1602" s="644"/>
    </row>
    <row r="1603" spans="1:11" s="547" customFormat="1" ht="11.4">
      <c r="A1603" s="641"/>
      <c r="B1603" s="642"/>
      <c r="C1603" s="643"/>
      <c r="D1603" s="644"/>
      <c r="E1603" s="644"/>
      <c r="F1603" s="644"/>
      <c r="G1603" s="644"/>
      <c r="H1603" s="643"/>
      <c r="I1603" s="644"/>
      <c r="J1603" s="644"/>
      <c r="K1603" s="644"/>
    </row>
    <row r="1604" spans="1:11" s="547" customFormat="1" ht="11.4">
      <c r="A1604" s="641"/>
      <c r="B1604" s="642"/>
      <c r="C1604" s="643"/>
      <c r="D1604" s="644"/>
      <c r="E1604" s="644"/>
      <c r="F1604" s="644"/>
      <c r="G1604" s="644"/>
      <c r="H1604" s="643"/>
      <c r="I1604" s="644"/>
      <c r="J1604" s="644"/>
      <c r="K1604" s="644"/>
    </row>
    <row r="1605" spans="1:11" s="547" customFormat="1" ht="11.4">
      <c r="A1605" s="641"/>
      <c r="B1605" s="642"/>
      <c r="C1605" s="643"/>
      <c r="D1605" s="644"/>
      <c r="E1605" s="644"/>
      <c r="F1605" s="644"/>
      <c r="G1605" s="644"/>
      <c r="H1605" s="643"/>
      <c r="I1605" s="644"/>
      <c r="J1605" s="644"/>
      <c r="K1605" s="644"/>
    </row>
    <row r="1606" spans="1:11" s="547" customFormat="1" ht="11.4">
      <c r="A1606" s="641"/>
      <c r="B1606" s="642"/>
      <c r="C1606" s="643"/>
      <c r="D1606" s="644"/>
      <c r="E1606" s="644"/>
      <c r="F1606" s="644"/>
      <c r="G1606" s="644"/>
      <c r="H1606" s="643"/>
      <c r="I1606" s="644"/>
      <c r="J1606" s="644"/>
      <c r="K1606" s="644"/>
    </row>
    <row r="1607" spans="1:11" s="547" customFormat="1" ht="11.4">
      <c r="A1607" s="641"/>
      <c r="B1607" s="642"/>
      <c r="C1607" s="643"/>
      <c r="D1607" s="644"/>
      <c r="E1607" s="644"/>
      <c r="F1607" s="644"/>
      <c r="G1607" s="644"/>
      <c r="H1607" s="643"/>
      <c r="I1607" s="644"/>
      <c r="J1607" s="644"/>
      <c r="K1607" s="644"/>
    </row>
    <row r="1608" spans="1:11" s="547" customFormat="1" ht="11.4">
      <c r="A1608" s="641"/>
      <c r="B1608" s="642"/>
      <c r="C1608" s="643"/>
      <c r="D1608" s="644"/>
      <c r="E1608" s="644"/>
      <c r="F1608" s="644"/>
      <c r="G1608" s="644"/>
      <c r="H1608" s="643"/>
      <c r="I1608" s="644"/>
      <c r="J1608" s="644"/>
      <c r="K1608" s="644"/>
    </row>
    <row r="1609" spans="1:11" s="547" customFormat="1" ht="11.4">
      <c r="A1609" s="641"/>
      <c r="B1609" s="642"/>
      <c r="C1609" s="643"/>
      <c r="D1609" s="644"/>
      <c r="E1609" s="644"/>
      <c r="F1609" s="644"/>
      <c r="G1609" s="644"/>
      <c r="H1609" s="643"/>
      <c r="I1609" s="644"/>
      <c r="J1609" s="644"/>
      <c r="K1609" s="644"/>
    </row>
    <row r="1610" spans="1:11" s="547" customFormat="1" ht="11.4">
      <c r="A1610" s="641"/>
      <c r="B1610" s="642"/>
      <c r="C1610" s="643"/>
      <c r="D1610" s="644"/>
      <c r="E1610" s="644"/>
      <c r="F1610" s="644"/>
      <c r="G1610" s="644"/>
      <c r="H1610" s="643"/>
      <c r="I1610" s="644"/>
      <c r="J1610" s="644"/>
      <c r="K1610" s="644"/>
    </row>
    <row r="1611" spans="1:11" s="547" customFormat="1" ht="11.4">
      <c r="A1611" s="641"/>
      <c r="B1611" s="642"/>
      <c r="C1611" s="643"/>
      <c r="D1611" s="644"/>
      <c r="E1611" s="644"/>
      <c r="F1611" s="644"/>
      <c r="G1611" s="644"/>
      <c r="H1611" s="643"/>
      <c r="I1611" s="644"/>
      <c r="J1611" s="644"/>
      <c r="K1611" s="644"/>
    </row>
    <row r="1612" spans="1:11" s="547" customFormat="1" ht="11.4">
      <c r="A1612" s="641"/>
      <c r="B1612" s="642"/>
      <c r="C1612" s="643"/>
      <c r="D1612" s="644"/>
      <c r="E1612" s="644"/>
      <c r="F1612" s="644"/>
      <c r="G1612" s="644"/>
      <c r="H1612" s="643"/>
      <c r="I1612" s="644"/>
      <c r="J1612" s="644"/>
      <c r="K1612" s="644"/>
    </row>
    <row r="1613" spans="1:11" s="547" customFormat="1" ht="11.4">
      <c r="A1613" s="641"/>
      <c r="B1613" s="642"/>
      <c r="C1613" s="643"/>
      <c r="D1613" s="644"/>
      <c r="E1613" s="644"/>
      <c r="F1613" s="644"/>
      <c r="G1613" s="644"/>
      <c r="H1613" s="643"/>
      <c r="I1613" s="644"/>
      <c r="J1613" s="644"/>
      <c r="K1613" s="644"/>
    </row>
    <row r="1614" spans="1:11" s="547" customFormat="1" ht="11.4">
      <c r="A1614" s="641"/>
      <c r="B1614" s="642"/>
      <c r="C1614" s="643"/>
      <c r="D1614" s="644"/>
      <c r="E1614" s="644"/>
      <c r="F1614" s="644"/>
      <c r="G1614" s="644"/>
      <c r="H1614" s="643"/>
      <c r="I1614" s="644"/>
      <c r="J1614" s="644"/>
      <c r="K1614" s="644"/>
    </row>
    <row r="1615" spans="1:11" s="547" customFormat="1" ht="11.4">
      <c r="A1615" s="641"/>
      <c r="B1615" s="642"/>
      <c r="C1615" s="643"/>
      <c r="D1615" s="644"/>
      <c r="E1615" s="644"/>
      <c r="F1615" s="644"/>
      <c r="G1615" s="644"/>
      <c r="H1615" s="643"/>
      <c r="I1615" s="644"/>
      <c r="J1615" s="644"/>
      <c r="K1615" s="644"/>
    </row>
    <row r="1616" spans="1:11" s="547" customFormat="1" ht="11.4">
      <c r="A1616" s="641"/>
      <c r="B1616" s="642"/>
      <c r="C1616" s="643"/>
      <c r="D1616" s="644"/>
      <c r="E1616" s="644"/>
      <c r="F1616" s="644"/>
      <c r="G1616" s="644"/>
      <c r="H1616" s="643"/>
      <c r="I1616" s="644"/>
      <c r="J1616" s="644"/>
      <c r="K1616" s="644"/>
    </row>
    <row r="1617" spans="1:11" s="547" customFormat="1" ht="11.4">
      <c r="A1617" s="641"/>
      <c r="B1617" s="642"/>
      <c r="C1617" s="643"/>
      <c r="D1617" s="644"/>
      <c r="E1617" s="644"/>
      <c r="F1617" s="644"/>
      <c r="G1617" s="644"/>
      <c r="H1617" s="643"/>
      <c r="I1617" s="644"/>
      <c r="J1617" s="644"/>
      <c r="K1617" s="644"/>
    </row>
    <row r="1618" spans="1:11" s="547" customFormat="1" ht="11.4">
      <c r="A1618" s="641"/>
      <c r="B1618" s="642"/>
      <c r="C1618" s="643"/>
      <c r="D1618" s="644"/>
      <c r="E1618" s="644"/>
      <c r="F1618" s="644"/>
      <c r="G1618" s="644"/>
      <c r="H1618" s="643"/>
      <c r="I1618" s="644"/>
      <c r="J1618" s="644"/>
      <c r="K1618" s="644"/>
    </row>
    <row r="1619" spans="1:11" s="547" customFormat="1" ht="11.4">
      <c r="A1619" s="641"/>
      <c r="B1619" s="642"/>
      <c r="C1619" s="643"/>
      <c r="D1619" s="644"/>
      <c r="E1619" s="644"/>
      <c r="F1619" s="644"/>
      <c r="G1619" s="644"/>
      <c r="H1619" s="643"/>
      <c r="I1619" s="644"/>
      <c r="J1619" s="644"/>
      <c r="K1619" s="644"/>
    </row>
    <row r="1620" spans="1:11" s="547" customFormat="1" ht="11.4">
      <c r="A1620" s="641"/>
      <c r="B1620" s="642"/>
      <c r="C1620" s="643"/>
      <c r="D1620" s="644"/>
      <c r="E1620" s="644"/>
      <c r="F1620" s="644"/>
      <c r="G1620" s="644"/>
      <c r="H1620" s="643"/>
      <c r="I1620" s="644"/>
      <c r="J1620" s="644"/>
      <c r="K1620" s="644"/>
    </row>
    <row r="1621" spans="1:11" s="547" customFormat="1" ht="11.4">
      <c r="A1621" s="641"/>
      <c r="B1621" s="642"/>
      <c r="C1621" s="643"/>
      <c r="D1621" s="644"/>
      <c r="E1621" s="644"/>
      <c r="F1621" s="644"/>
      <c r="G1621" s="644"/>
      <c r="H1621" s="643"/>
      <c r="I1621" s="644"/>
      <c r="J1621" s="644"/>
      <c r="K1621" s="644"/>
    </row>
    <row r="1622" spans="1:11" s="547" customFormat="1" ht="11.4">
      <c r="A1622" s="641"/>
      <c r="B1622" s="642"/>
      <c r="C1622" s="643"/>
      <c r="D1622" s="644"/>
      <c r="E1622" s="644"/>
      <c r="F1622" s="644"/>
      <c r="G1622" s="644"/>
      <c r="H1622" s="643"/>
      <c r="I1622" s="644"/>
      <c r="J1622" s="644"/>
      <c r="K1622" s="644"/>
    </row>
    <row r="1623" spans="1:11" s="547" customFormat="1" ht="11.4">
      <c r="A1623" s="641"/>
      <c r="B1623" s="642"/>
      <c r="C1623" s="643"/>
      <c r="D1623" s="644"/>
      <c r="E1623" s="644"/>
      <c r="F1623" s="644"/>
      <c r="G1623" s="644"/>
      <c r="H1623" s="643"/>
      <c r="I1623" s="644"/>
      <c r="J1623" s="644"/>
      <c r="K1623" s="644"/>
    </row>
    <row r="1624" spans="1:11" s="547" customFormat="1" ht="11.4">
      <c r="A1624" s="641"/>
      <c r="B1624" s="642"/>
      <c r="C1624" s="643"/>
      <c r="D1624" s="644"/>
      <c r="E1624" s="644"/>
      <c r="F1624" s="644"/>
      <c r="G1624" s="644"/>
      <c r="H1624" s="643"/>
      <c r="I1624" s="644"/>
      <c r="J1624" s="644"/>
      <c r="K1624" s="644"/>
    </row>
    <row r="1625" spans="1:11" s="547" customFormat="1" ht="11.4">
      <c r="A1625" s="641"/>
      <c r="B1625" s="642"/>
      <c r="C1625" s="643"/>
      <c r="D1625" s="644"/>
      <c r="E1625" s="644"/>
      <c r="F1625" s="644"/>
      <c r="G1625" s="644"/>
      <c r="H1625" s="643"/>
      <c r="I1625" s="644"/>
      <c r="J1625" s="644"/>
      <c r="K1625" s="644"/>
    </row>
    <row r="1626" spans="1:11" s="547" customFormat="1" ht="11.4">
      <c r="A1626" s="641"/>
      <c r="B1626" s="642"/>
      <c r="C1626" s="643"/>
      <c r="D1626" s="644"/>
      <c r="E1626" s="644"/>
      <c r="F1626" s="644"/>
      <c r="G1626" s="644"/>
      <c r="H1626" s="643"/>
      <c r="I1626" s="644"/>
      <c r="J1626" s="644"/>
      <c r="K1626" s="644"/>
    </row>
    <row r="1627" spans="1:11" s="547" customFormat="1" ht="11.4">
      <c r="A1627" s="641"/>
      <c r="B1627" s="642"/>
      <c r="C1627" s="643"/>
      <c r="D1627" s="644"/>
      <c r="E1627" s="644"/>
      <c r="F1627" s="644"/>
      <c r="G1627" s="644"/>
      <c r="H1627" s="643"/>
      <c r="I1627" s="644"/>
      <c r="J1627" s="644"/>
      <c r="K1627" s="644"/>
    </row>
    <row r="1628" spans="1:11" s="547" customFormat="1" ht="11.4">
      <c r="A1628" s="641"/>
      <c r="B1628" s="642"/>
      <c r="C1628" s="643"/>
      <c r="D1628" s="644"/>
      <c r="E1628" s="644"/>
      <c r="F1628" s="644"/>
      <c r="G1628" s="644"/>
      <c r="H1628" s="643"/>
      <c r="I1628" s="644"/>
      <c r="J1628" s="644"/>
      <c r="K1628" s="644"/>
    </row>
    <row r="1629" spans="1:11" s="547" customFormat="1" ht="11.4">
      <c r="A1629" s="641"/>
      <c r="B1629" s="642"/>
      <c r="C1629" s="643"/>
      <c r="D1629" s="644"/>
      <c r="E1629" s="644"/>
      <c r="F1629" s="644"/>
      <c r="G1629" s="644"/>
      <c r="H1629" s="643"/>
      <c r="I1629" s="644"/>
      <c r="J1629" s="644"/>
      <c r="K1629" s="644"/>
    </row>
    <row r="1630" spans="1:11" s="547" customFormat="1" ht="11.4">
      <c r="A1630" s="641"/>
      <c r="B1630" s="642"/>
      <c r="C1630" s="643"/>
      <c r="D1630" s="644"/>
      <c r="E1630" s="644"/>
      <c r="F1630" s="644"/>
      <c r="G1630" s="644"/>
      <c r="H1630" s="643"/>
      <c r="I1630" s="644"/>
      <c r="J1630" s="644"/>
      <c r="K1630" s="644"/>
    </row>
    <row r="1631" spans="1:11" s="547" customFormat="1" ht="11.4">
      <c r="A1631" s="641"/>
      <c r="B1631" s="642"/>
      <c r="C1631" s="643"/>
      <c r="D1631" s="644"/>
      <c r="E1631" s="644"/>
      <c r="F1631" s="644"/>
      <c r="G1631" s="644"/>
      <c r="H1631" s="643"/>
      <c r="I1631" s="644"/>
      <c r="J1631" s="644"/>
      <c r="K1631" s="644"/>
    </row>
    <row r="1632" spans="1:11" s="547" customFormat="1" ht="11.4">
      <c r="A1632" s="641"/>
      <c r="B1632" s="642"/>
      <c r="C1632" s="643"/>
      <c r="D1632" s="644"/>
      <c r="E1632" s="644"/>
      <c r="F1632" s="644"/>
      <c r="G1632" s="644"/>
      <c r="H1632" s="643"/>
      <c r="I1632" s="644"/>
      <c r="J1632" s="644"/>
      <c r="K1632" s="644"/>
    </row>
    <row r="1633" spans="1:11" s="547" customFormat="1" ht="11.4">
      <c r="A1633" s="641"/>
      <c r="B1633" s="642"/>
      <c r="C1633" s="643"/>
      <c r="D1633" s="644"/>
      <c r="E1633" s="644"/>
      <c r="F1633" s="644"/>
      <c r="G1633" s="644"/>
      <c r="H1633" s="643"/>
      <c r="I1633" s="644"/>
      <c r="J1633" s="644"/>
      <c r="K1633" s="644"/>
    </row>
    <row r="1634" spans="1:11" s="547" customFormat="1" ht="11.4">
      <c r="A1634" s="641"/>
      <c r="B1634" s="642"/>
      <c r="C1634" s="643"/>
      <c r="D1634" s="644"/>
      <c r="E1634" s="644"/>
      <c r="F1634" s="644"/>
      <c r="G1634" s="644"/>
      <c r="H1634" s="643"/>
      <c r="I1634" s="644"/>
      <c r="J1634" s="644"/>
      <c r="K1634" s="644"/>
    </row>
    <row r="1635" spans="1:11" s="547" customFormat="1" ht="11.4">
      <c r="A1635" s="641"/>
      <c r="B1635" s="642"/>
      <c r="C1635" s="643"/>
      <c r="D1635" s="644"/>
      <c r="E1635" s="644"/>
      <c r="F1635" s="644"/>
      <c r="G1635" s="644"/>
      <c r="H1635" s="643"/>
      <c r="I1635" s="644"/>
      <c r="J1635" s="644"/>
      <c r="K1635" s="644"/>
    </row>
    <row r="1636" spans="1:11" s="547" customFormat="1" ht="11.4">
      <c r="A1636" s="641"/>
      <c r="B1636" s="642"/>
      <c r="C1636" s="643"/>
      <c r="D1636" s="644"/>
      <c r="E1636" s="644"/>
      <c r="F1636" s="644"/>
      <c r="G1636" s="644"/>
      <c r="H1636" s="643"/>
      <c r="I1636" s="644"/>
      <c r="J1636" s="644"/>
      <c r="K1636" s="644"/>
    </row>
    <row r="1637" spans="1:11" s="547" customFormat="1" ht="11.4">
      <c r="A1637" s="641"/>
      <c r="B1637" s="642"/>
      <c r="C1637" s="643"/>
      <c r="D1637" s="644"/>
      <c r="E1637" s="644"/>
      <c r="F1637" s="644"/>
      <c r="G1637" s="644"/>
      <c r="H1637" s="643"/>
      <c r="I1637" s="644"/>
      <c r="J1637" s="644"/>
      <c r="K1637" s="644"/>
    </row>
    <row r="1638" spans="1:11" s="547" customFormat="1" ht="11.4">
      <c r="A1638" s="641"/>
      <c r="B1638" s="642"/>
      <c r="C1638" s="643"/>
      <c r="D1638" s="644"/>
      <c r="E1638" s="644"/>
      <c r="F1638" s="644"/>
      <c r="G1638" s="644"/>
      <c r="H1638" s="643"/>
      <c r="I1638" s="644"/>
      <c r="J1638" s="644"/>
      <c r="K1638" s="644"/>
    </row>
    <row r="1639" spans="1:11" s="547" customFormat="1" ht="11.4">
      <c r="A1639" s="641"/>
      <c r="B1639" s="642"/>
      <c r="C1639" s="643"/>
      <c r="D1639" s="644"/>
      <c r="E1639" s="644"/>
      <c r="F1639" s="644"/>
      <c r="G1639" s="644"/>
      <c r="H1639" s="643"/>
      <c r="I1639" s="644"/>
      <c r="J1639" s="644"/>
      <c r="K1639" s="644"/>
    </row>
    <row r="1640" spans="1:11" s="547" customFormat="1" ht="11.4">
      <c r="A1640" s="641"/>
      <c r="B1640" s="642"/>
      <c r="C1640" s="643"/>
      <c r="D1640" s="644"/>
      <c r="E1640" s="644"/>
      <c r="F1640" s="644"/>
      <c r="G1640" s="644"/>
      <c r="H1640" s="643"/>
      <c r="I1640" s="644"/>
      <c r="J1640" s="644"/>
      <c r="K1640" s="644"/>
    </row>
    <row r="1641" spans="1:11" s="547" customFormat="1" ht="11.4">
      <c r="A1641" s="641"/>
      <c r="B1641" s="642"/>
      <c r="C1641" s="643"/>
      <c r="D1641" s="644"/>
      <c r="E1641" s="644"/>
      <c r="F1641" s="644"/>
      <c r="G1641" s="644"/>
      <c r="H1641" s="643"/>
      <c r="I1641" s="644"/>
      <c r="J1641" s="644"/>
      <c r="K1641" s="644"/>
    </row>
    <row r="1642" spans="1:11" s="547" customFormat="1" ht="11.4">
      <c r="A1642" s="641"/>
      <c r="B1642" s="642"/>
      <c r="C1642" s="643"/>
      <c r="D1642" s="644"/>
      <c r="E1642" s="644"/>
      <c r="F1642" s="644"/>
      <c r="G1642" s="644"/>
      <c r="H1642" s="643"/>
      <c r="I1642" s="644"/>
      <c r="J1642" s="644"/>
      <c r="K1642" s="644"/>
    </row>
    <row r="1643" spans="1:11" s="547" customFormat="1" ht="11.4">
      <c r="A1643" s="641"/>
      <c r="B1643" s="642"/>
      <c r="C1643" s="643"/>
      <c r="D1643" s="644"/>
      <c r="E1643" s="644"/>
      <c r="F1643" s="644"/>
      <c r="G1643" s="644"/>
      <c r="H1643" s="643"/>
      <c r="I1643" s="644"/>
      <c r="J1643" s="644"/>
      <c r="K1643" s="644"/>
    </row>
    <row r="1644" spans="1:11" s="547" customFormat="1" ht="11.4">
      <c r="A1644" s="641"/>
      <c r="B1644" s="642"/>
      <c r="C1644" s="643"/>
      <c r="D1644" s="644"/>
      <c r="E1644" s="644"/>
      <c r="F1644" s="644"/>
      <c r="G1644" s="644"/>
      <c r="H1644" s="643"/>
      <c r="I1644" s="644"/>
      <c r="J1644" s="644"/>
      <c r="K1644" s="644"/>
    </row>
    <row r="1645" spans="1:11" s="547" customFormat="1" ht="11.4">
      <c r="A1645" s="641"/>
      <c r="B1645" s="642"/>
      <c r="C1645" s="643"/>
      <c r="D1645" s="644"/>
      <c r="E1645" s="644"/>
      <c r="F1645" s="644"/>
      <c r="G1645" s="644"/>
      <c r="H1645" s="643"/>
      <c r="I1645" s="644"/>
      <c r="J1645" s="644"/>
      <c r="K1645" s="644"/>
    </row>
    <row r="1646" spans="1:11" s="547" customFormat="1" ht="11.4">
      <c r="A1646" s="641"/>
      <c r="B1646" s="642"/>
      <c r="C1646" s="643"/>
      <c r="D1646" s="644"/>
      <c r="E1646" s="644"/>
      <c r="F1646" s="644"/>
      <c r="G1646" s="644"/>
      <c r="H1646" s="643"/>
      <c r="I1646" s="644"/>
      <c r="J1646" s="644"/>
      <c r="K1646" s="644"/>
    </row>
    <row r="1647" spans="1:11" s="547" customFormat="1" ht="11.4">
      <c r="A1647" s="641"/>
      <c r="B1647" s="642"/>
      <c r="C1647" s="643"/>
      <c r="D1647" s="644"/>
      <c r="E1647" s="644"/>
      <c r="F1647" s="644"/>
      <c r="G1647" s="644"/>
      <c r="H1647" s="643"/>
      <c r="I1647" s="644"/>
      <c r="J1647" s="644"/>
      <c r="K1647" s="644"/>
    </row>
    <row r="1648" spans="1:11" s="547" customFormat="1" ht="11.4">
      <c r="A1648" s="641"/>
      <c r="B1648" s="642"/>
      <c r="C1648" s="643"/>
      <c r="D1648" s="644"/>
      <c r="E1648" s="644"/>
      <c r="F1648" s="644"/>
      <c r="G1648" s="644"/>
      <c r="H1648" s="643"/>
      <c r="I1648" s="644"/>
      <c r="J1648" s="644"/>
      <c r="K1648" s="644"/>
    </row>
    <row r="1649" spans="1:11" s="547" customFormat="1" ht="11.4">
      <c r="A1649" s="641"/>
      <c r="B1649" s="642"/>
      <c r="C1649" s="643"/>
      <c r="D1649" s="644"/>
      <c r="E1649" s="644"/>
      <c r="F1649" s="644"/>
      <c r="G1649" s="644"/>
      <c r="H1649" s="643"/>
      <c r="I1649" s="644"/>
      <c r="J1649" s="644"/>
      <c r="K1649" s="644"/>
    </row>
    <row r="1650" spans="1:11" s="547" customFormat="1" ht="11.4">
      <c r="A1650" s="641"/>
      <c r="B1650" s="642"/>
      <c r="C1650" s="643"/>
      <c r="D1650" s="644"/>
      <c r="E1650" s="644"/>
      <c r="F1650" s="644"/>
      <c r="G1650" s="644"/>
      <c r="H1650" s="643"/>
      <c r="I1650" s="644"/>
      <c r="J1650" s="644"/>
      <c r="K1650" s="644"/>
    </row>
    <row r="1651" spans="1:11" s="547" customFormat="1" ht="11.4">
      <c r="A1651" s="641"/>
      <c r="B1651" s="642"/>
      <c r="C1651" s="643"/>
      <c r="D1651" s="644"/>
      <c r="E1651" s="644"/>
      <c r="F1651" s="644"/>
      <c r="G1651" s="644"/>
      <c r="H1651" s="643"/>
      <c r="I1651" s="644"/>
      <c r="J1651" s="644"/>
      <c r="K1651" s="644"/>
    </row>
    <row r="1652" spans="1:11" s="547" customFormat="1" ht="11.4">
      <c r="A1652" s="641"/>
      <c r="B1652" s="642"/>
      <c r="C1652" s="643"/>
      <c r="D1652" s="644"/>
      <c r="E1652" s="644"/>
      <c r="F1652" s="644"/>
      <c r="G1652" s="644"/>
      <c r="H1652" s="643"/>
      <c r="I1652" s="644"/>
      <c r="J1652" s="644"/>
      <c r="K1652" s="644"/>
    </row>
    <row r="1653" spans="1:11" s="547" customFormat="1" ht="11.4">
      <c r="A1653" s="641"/>
      <c r="B1653" s="642"/>
      <c r="C1653" s="643"/>
      <c r="D1653" s="644"/>
      <c r="E1653" s="644"/>
      <c r="F1653" s="644"/>
      <c r="G1653" s="644"/>
      <c r="H1653" s="643"/>
      <c r="I1653" s="644"/>
      <c r="J1653" s="644"/>
      <c r="K1653" s="644"/>
    </row>
    <row r="1654" spans="1:11" s="547" customFormat="1" ht="11.4">
      <c r="A1654" s="641"/>
      <c r="B1654" s="642"/>
      <c r="C1654" s="643"/>
      <c r="D1654" s="644"/>
      <c r="E1654" s="644"/>
      <c r="F1654" s="644"/>
      <c r="G1654" s="644"/>
      <c r="H1654" s="643"/>
      <c r="I1654" s="644"/>
      <c r="J1654" s="644"/>
      <c r="K1654" s="644"/>
    </row>
    <row r="1655" spans="1:11" s="547" customFormat="1" ht="11.4">
      <c r="A1655" s="641"/>
      <c r="B1655" s="642"/>
      <c r="C1655" s="643"/>
      <c r="D1655" s="644"/>
      <c r="E1655" s="644"/>
      <c r="F1655" s="644"/>
      <c r="G1655" s="644"/>
      <c r="H1655" s="643"/>
      <c r="I1655" s="644"/>
      <c r="J1655" s="644"/>
      <c r="K1655" s="644"/>
    </row>
    <row r="1656" spans="1:11" s="547" customFormat="1" ht="11.4">
      <c r="A1656" s="641"/>
      <c r="B1656" s="642"/>
      <c r="C1656" s="643"/>
      <c r="D1656" s="644"/>
      <c r="E1656" s="644"/>
      <c r="F1656" s="644"/>
      <c r="G1656" s="644"/>
      <c r="H1656" s="643"/>
      <c r="I1656" s="644"/>
      <c r="J1656" s="644"/>
      <c r="K1656" s="644"/>
    </row>
    <row r="1657" spans="1:11" s="547" customFormat="1" ht="11.4">
      <c r="A1657" s="641"/>
      <c r="B1657" s="642"/>
      <c r="C1657" s="643"/>
      <c r="D1657" s="644"/>
      <c r="E1657" s="644"/>
      <c r="F1657" s="644"/>
      <c r="G1657" s="644"/>
      <c r="H1657" s="643"/>
      <c r="I1657" s="644"/>
      <c r="J1657" s="644"/>
      <c r="K1657" s="644"/>
    </row>
    <row r="1658" spans="1:11" s="547" customFormat="1" ht="11.4">
      <c r="A1658" s="641"/>
      <c r="B1658" s="642"/>
      <c r="C1658" s="643"/>
      <c r="D1658" s="644"/>
      <c r="E1658" s="644"/>
      <c r="F1658" s="644"/>
      <c r="G1658" s="644"/>
      <c r="H1658" s="643"/>
      <c r="I1658" s="644"/>
      <c r="J1658" s="644"/>
      <c r="K1658" s="644"/>
    </row>
    <row r="1659" spans="1:11" s="547" customFormat="1" ht="11.4">
      <c r="A1659" s="641"/>
      <c r="B1659" s="642"/>
      <c r="C1659" s="643"/>
      <c r="D1659" s="644"/>
      <c r="E1659" s="644"/>
      <c r="F1659" s="644"/>
      <c r="G1659" s="644"/>
      <c r="H1659" s="643"/>
      <c r="I1659" s="644"/>
      <c r="J1659" s="644"/>
      <c r="K1659" s="644"/>
    </row>
    <row r="1660" spans="1:11" s="547" customFormat="1" ht="11.4">
      <c r="A1660" s="641"/>
      <c r="B1660" s="642"/>
      <c r="C1660" s="643"/>
      <c r="D1660" s="644"/>
      <c r="E1660" s="644"/>
      <c r="F1660" s="644"/>
      <c r="G1660" s="644"/>
      <c r="H1660" s="643"/>
      <c r="I1660" s="644"/>
      <c r="J1660" s="644"/>
      <c r="K1660" s="644"/>
    </row>
    <row r="1661" spans="1:11" s="547" customFormat="1" ht="11.4">
      <c r="A1661" s="641"/>
      <c r="B1661" s="642"/>
      <c r="C1661" s="643"/>
      <c r="D1661" s="644"/>
      <c r="E1661" s="644"/>
      <c r="F1661" s="644"/>
      <c r="G1661" s="644"/>
      <c r="H1661" s="643"/>
      <c r="I1661" s="644"/>
      <c r="J1661" s="644"/>
      <c r="K1661" s="644"/>
    </row>
    <row r="1662" spans="1:11" s="547" customFormat="1" ht="11.4">
      <c r="A1662" s="641"/>
      <c r="B1662" s="642"/>
      <c r="C1662" s="643"/>
      <c r="D1662" s="644"/>
      <c r="E1662" s="644"/>
      <c r="F1662" s="644"/>
      <c r="G1662" s="644"/>
      <c r="H1662" s="643"/>
      <c r="I1662" s="644"/>
      <c r="J1662" s="644"/>
      <c r="K1662" s="644"/>
    </row>
    <row r="1663" spans="1:11" s="547" customFormat="1" ht="11.4">
      <c r="A1663" s="641"/>
      <c r="B1663" s="642"/>
      <c r="C1663" s="643"/>
      <c r="D1663" s="644"/>
      <c r="E1663" s="644"/>
      <c r="F1663" s="644"/>
      <c r="G1663" s="644"/>
      <c r="H1663" s="643"/>
      <c r="I1663" s="644"/>
      <c r="J1663" s="644"/>
      <c r="K1663" s="644"/>
    </row>
    <row r="1664" spans="1:11" s="547" customFormat="1" ht="11.4">
      <c r="A1664" s="641"/>
      <c r="B1664" s="642"/>
      <c r="C1664" s="643"/>
      <c r="D1664" s="644"/>
      <c r="E1664" s="644"/>
      <c r="F1664" s="644"/>
      <c r="G1664" s="644"/>
      <c r="H1664" s="643"/>
      <c r="I1664" s="644"/>
      <c r="J1664" s="644"/>
      <c r="K1664" s="644"/>
    </row>
    <row r="1665" spans="1:11" s="547" customFormat="1" ht="11.4">
      <c r="A1665" s="641"/>
      <c r="B1665" s="642"/>
      <c r="C1665" s="643"/>
      <c r="D1665" s="644"/>
      <c r="E1665" s="644"/>
      <c r="F1665" s="644"/>
      <c r="G1665" s="644"/>
      <c r="H1665" s="643"/>
      <c r="I1665" s="644"/>
      <c r="J1665" s="644"/>
      <c r="K1665" s="644"/>
    </row>
    <row r="1666" spans="1:11" s="547" customFormat="1" ht="11.4">
      <c r="A1666" s="641"/>
      <c r="B1666" s="642"/>
      <c r="C1666" s="643"/>
      <c r="D1666" s="644"/>
      <c r="E1666" s="644"/>
      <c r="F1666" s="644"/>
      <c r="G1666" s="644"/>
      <c r="H1666" s="643"/>
      <c r="I1666" s="644"/>
      <c r="J1666" s="644"/>
      <c r="K1666" s="644"/>
    </row>
    <row r="1667" spans="1:11" s="547" customFormat="1" ht="11.4">
      <c r="A1667" s="641"/>
      <c r="B1667" s="642"/>
      <c r="C1667" s="643"/>
      <c r="D1667" s="644"/>
      <c r="E1667" s="644"/>
      <c r="F1667" s="644"/>
      <c r="G1667" s="644"/>
      <c r="H1667" s="643"/>
      <c r="I1667" s="644"/>
      <c r="J1667" s="644"/>
      <c r="K1667" s="644"/>
    </row>
    <row r="1668" spans="1:11" s="547" customFormat="1" ht="11.4">
      <c r="A1668" s="641"/>
      <c r="B1668" s="642"/>
      <c r="C1668" s="643"/>
      <c r="D1668" s="644"/>
      <c r="E1668" s="644"/>
      <c r="F1668" s="644"/>
      <c r="G1668" s="644"/>
      <c r="H1668" s="643"/>
      <c r="I1668" s="644"/>
      <c r="J1668" s="644"/>
      <c r="K1668" s="644"/>
    </row>
    <row r="1669" spans="1:11" s="547" customFormat="1" ht="11.4">
      <c r="A1669" s="641"/>
      <c r="B1669" s="642"/>
      <c r="C1669" s="643"/>
      <c r="D1669" s="644"/>
      <c r="E1669" s="644"/>
      <c r="F1669" s="644"/>
      <c r="G1669" s="644"/>
      <c r="H1669" s="643"/>
      <c r="I1669" s="644"/>
      <c r="J1669" s="644"/>
      <c r="K1669" s="644"/>
    </row>
    <row r="1670" spans="1:11" s="547" customFormat="1" ht="11.4">
      <c r="A1670" s="641"/>
      <c r="B1670" s="642"/>
      <c r="C1670" s="643"/>
      <c r="D1670" s="644"/>
      <c r="E1670" s="644"/>
      <c r="F1670" s="644"/>
      <c r="G1670" s="644"/>
      <c r="H1670" s="643"/>
      <c r="I1670" s="644"/>
      <c r="J1670" s="644"/>
      <c r="K1670" s="644"/>
    </row>
    <row r="1671" spans="1:11" s="547" customFormat="1" ht="11.4">
      <c r="A1671" s="641"/>
      <c r="B1671" s="642"/>
      <c r="C1671" s="643"/>
      <c r="D1671" s="644"/>
      <c r="E1671" s="644"/>
      <c r="F1671" s="644"/>
      <c r="G1671" s="644"/>
      <c r="H1671" s="643"/>
      <c r="I1671" s="644"/>
      <c r="J1671" s="644"/>
      <c r="K1671" s="644"/>
    </row>
    <row r="1672" spans="1:11" s="547" customFormat="1" ht="11.4">
      <c r="A1672" s="641"/>
      <c r="B1672" s="642"/>
      <c r="C1672" s="643"/>
      <c r="D1672" s="644"/>
      <c r="E1672" s="644"/>
      <c r="F1672" s="644"/>
      <c r="G1672" s="644"/>
      <c r="H1672" s="643"/>
      <c r="I1672" s="644"/>
      <c r="J1672" s="644"/>
      <c r="K1672" s="644"/>
    </row>
    <row r="1673" spans="1:11" s="547" customFormat="1" ht="11.4">
      <c r="A1673" s="641"/>
      <c r="B1673" s="642"/>
      <c r="C1673" s="643"/>
      <c r="D1673" s="644"/>
      <c r="E1673" s="644"/>
      <c r="F1673" s="644"/>
      <c r="G1673" s="644"/>
      <c r="H1673" s="643"/>
      <c r="I1673" s="644"/>
      <c r="J1673" s="644"/>
      <c r="K1673" s="644"/>
    </row>
    <row r="1674" spans="1:11" s="547" customFormat="1" ht="11.4">
      <c r="A1674" s="641"/>
      <c r="B1674" s="642"/>
      <c r="C1674" s="643"/>
      <c r="D1674" s="644"/>
      <c r="E1674" s="644"/>
      <c r="F1674" s="644"/>
      <c r="G1674" s="644"/>
      <c r="H1674" s="643"/>
      <c r="I1674" s="644"/>
      <c r="J1674" s="644"/>
      <c r="K1674" s="644"/>
    </row>
    <row r="1675" spans="1:11" s="547" customFormat="1" ht="11.4">
      <c r="A1675" s="641"/>
      <c r="B1675" s="642"/>
      <c r="C1675" s="643"/>
      <c r="D1675" s="644"/>
      <c r="E1675" s="644"/>
      <c r="F1675" s="644"/>
      <c r="G1675" s="644"/>
      <c r="H1675" s="643"/>
      <c r="I1675" s="644"/>
      <c r="J1675" s="644"/>
      <c r="K1675" s="644"/>
    </row>
    <row r="1676" spans="1:11" s="547" customFormat="1" ht="11.4">
      <c r="A1676" s="641"/>
      <c r="B1676" s="642"/>
      <c r="C1676" s="643"/>
      <c r="D1676" s="644"/>
      <c r="E1676" s="644"/>
      <c r="F1676" s="644"/>
      <c r="G1676" s="644"/>
      <c r="H1676" s="643"/>
      <c r="I1676" s="644"/>
      <c r="J1676" s="644"/>
      <c r="K1676" s="644"/>
    </row>
    <row r="1677" spans="1:11" s="547" customFormat="1" ht="11.4">
      <c r="A1677" s="641"/>
      <c r="B1677" s="642"/>
      <c r="C1677" s="643"/>
      <c r="D1677" s="644"/>
      <c r="E1677" s="644"/>
      <c r="F1677" s="644"/>
      <c r="G1677" s="644"/>
      <c r="H1677" s="643"/>
      <c r="I1677" s="644"/>
      <c r="J1677" s="644"/>
      <c r="K1677" s="644"/>
    </row>
    <row r="1678" spans="1:11" s="547" customFormat="1" ht="11.4">
      <c r="A1678" s="641"/>
      <c r="B1678" s="642"/>
      <c r="C1678" s="643"/>
      <c r="D1678" s="644"/>
      <c r="E1678" s="644"/>
      <c r="F1678" s="644"/>
      <c r="G1678" s="644"/>
      <c r="H1678" s="643"/>
      <c r="I1678" s="644"/>
      <c r="J1678" s="644"/>
      <c r="K1678" s="644"/>
    </row>
    <row r="1679" spans="1:11" s="547" customFormat="1" ht="11.4">
      <c r="A1679" s="641"/>
      <c r="B1679" s="642"/>
      <c r="C1679" s="643"/>
      <c r="D1679" s="644"/>
      <c r="E1679" s="644"/>
      <c r="F1679" s="644"/>
      <c r="G1679" s="644"/>
      <c r="H1679" s="643"/>
      <c r="I1679" s="644"/>
      <c r="J1679" s="644"/>
      <c r="K1679" s="644"/>
    </row>
    <row r="1680" spans="1:11" s="547" customFormat="1" ht="11.4">
      <c r="A1680" s="641"/>
      <c r="B1680" s="642"/>
      <c r="C1680" s="643"/>
      <c r="D1680" s="644"/>
      <c r="E1680" s="644"/>
      <c r="F1680" s="644"/>
      <c r="G1680" s="644"/>
      <c r="H1680" s="643"/>
      <c r="I1680" s="644"/>
      <c r="J1680" s="644"/>
      <c r="K1680" s="644"/>
    </row>
    <row r="1681" spans="1:11" s="547" customFormat="1" ht="11.4">
      <c r="A1681" s="641"/>
      <c r="B1681" s="642"/>
      <c r="C1681" s="643"/>
      <c r="D1681" s="644"/>
      <c r="E1681" s="644"/>
      <c r="F1681" s="644"/>
      <c r="G1681" s="644"/>
      <c r="H1681" s="643"/>
      <c r="I1681" s="644"/>
      <c r="J1681" s="644"/>
      <c r="K1681" s="644"/>
    </row>
    <row r="1682" spans="1:11" s="547" customFormat="1" ht="11.4">
      <c r="A1682" s="641"/>
      <c r="B1682" s="642"/>
      <c r="C1682" s="643"/>
      <c r="D1682" s="644"/>
      <c r="E1682" s="644"/>
      <c r="F1682" s="644"/>
      <c r="G1682" s="644"/>
      <c r="H1682" s="643"/>
      <c r="I1682" s="644"/>
      <c r="J1682" s="644"/>
      <c r="K1682" s="644"/>
    </row>
    <row r="1683" spans="1:11" s="547" customFormat="1" ht="11.4">
      <c r="A1683" s="641"/>
      <c r="B1683" s="642"/>
      <c r="C1683" s="643"/>
      <c r="D1683" s="644"/>
      <c r="E1683" s="644"/>
      <c r="F1683" s="644"/>
      <c r="G1683" s="644"/>
      <c r="H1683" s="643"/>
      <c r="I1683" s="644"/>
      <c r="J1683" s="644"/>
      <c r="K1683" s="644"/>
    </row>
    <row r="1684" spans="1:11" s="547" customFormat="1" ht="11.4">
      <c r="A1684" s="641"/>
      <c r="B1684" s="642"/>
      <c r="C1684" s="643"/>
      <c r="D1684" s="644"/>
      <c r="E1684" s="644"/>
      <c r="F1684" s="644"/>
      <c r="G1684" s="644"/>
      <c r="H1684" s="643"/>
      <c r="I1684" s="644"/>
      <c r="J1684" s="644"/>
      <c r="K1684" s="644"/>
    </row>
    <row r="1685" spans="1:11" s="547" customFormat="1" ht="11.4">
      <c r="A1685" s="641"/>
      <c r="B1685" s="642"/>
      <c r="C1685" s="643"/>
      <c r="D1685" s="644"/>
      <c r="E1685" s="644"/>
      <c r="F1685" s="644"/>
      <c r="G1685" s="644"/>
      <c r="H1685" s="643"/>
      <c r="I1685" s="644"/>
      <c r="J1685" s="644"/>
      <c r="K1685" s="644"/>
    </row>
    <row r="1686" spans="1:11" s="547" customFormat="1" ht="11.4">
      <c r="A1686" s="641"/>
      <c r="B1686" s="642"/>
      <c r="C1686" s="643"/>
      <c r="D1686" s="644"/>
      <c r="E1686" s="644"/>
      <c r="F1686" s="644"/>
      <c r="G1686" s="644"/>
      <c r="H1686" s="643"/>
      <c r="I1686" s="644"/>
      <c r="J1686" s="644"/>
      <c r="K1686" s="644"/>
    </row>
    <row r="1687" spans="1:11" s="547" customFormat="1" ht="11.4">
      <c r="A1687" s="641"/>
      <c r="B1687" s="642"/>
      <c r="C1687" s="643"/>
      <c r="D1687" s="644"/>
      <c r="E1687" s="644"/>
      <c r="F1687" s="644"/>
      <c r="G1687" s="644"/>
      <c r="H1687" s="643"/>
      <c r="I1687" s="644"/>
      <c r="J1687" s="644"/>
      <c r="K1687" s="644"/>
    </row>
    <row r="1688" spans="1:11" s="547" customFormat="1" ht="11.4">
      <c r="A1688" s="641"/>
      <c r="B1688" s="642"/>
      <c r="C1688" s="643"/>
      <c r="D1688" s="644"/>
      <c r="E1688" s="644"/>
      <c r="F1688" s="644"/>
      <c r="G1688" s="644"/>
      <c r="H1688" s="643"/>
      <c r="I1688" s="644"/>
      <c r="J1688" s="644"/>
      <c r="K1688" s="644"/>
    </row>
    <row r="1689" spans="1:11" s="547" customFormat="1" ht="11.4">
      <c r="A1689" s="641"/>
      <c r="B1689" s="642"/>
      <c r="C1689" s="643"/>
      <c r="D1689" s="644"/>
      <c r="E1689" s="644"/>
      <c r="F1689" s="644"/>
      <c r="G1689" s="644"/>
      <c r="H1689" s="643"/>
      <c r="I1689" s="644"/>
      <c r="J1689" s="644"/>
      <c r="K1689" s="644"/>
    </row>
    <row r="1690" spans="1:11" s="547" customFormat="1" ht="11.4">
      <c r="A1690" s="641"/>
      <c r="B1690" s="642"/>
      <c r="C1690" s="643"/>
      <c r="D1690" s="644"/>
      <c r="E1690" s="644"/>
      <c r="F1690" s="644"/>
      <c r="G1690" s="644"/>
      <c r="H1690" s="643"/>
      <c r="I1690" s="644"/>
      <c r="J1690" s="644"/>
      <c r="K1690" s="644"/>
    </row>
    <row r="1691" spans="1:11" s="547" customFormat="1" ht="11.4">
      <c r="A1691" s="641"/>
      <c r="B1691" s="642"/>
      <c r="C1691" s="643"/>
      <c r="D1691" s="644"/>
      <c r="E1691" s="644"/>
      <c r="F1691" s="644"/>
      <c r="G1691" s="644"/>
      <c r="H1691" s="643"/>
      <c r="I1691" s="644"/>
      <c r="J1691" s="644"/>
      <c r="K1691" s="644"/>
    </row>
    <row r="1692" spans="1:11" s="547" customFormat="1" ht="11.4">
      <c r="A1692" s="641"/>
      <c r="B1692" s="642"/>
      <c r="C1692" s="643"/>
      <c r="D1692" s="644"/>
      <c r="E1692" s="644"/>
      <c r="F1692" s="644"/>
      <c r="G1692" s="644"/>
      <c r="H1692" s="643"/>
      <c r="I1692" s="644"/>
      <c r="J1692" s="644"/>
      <c r="K1692" s="644"/>
    </row>
    <row r="1693" spans="1:11" s="547" customFormat="1" ht="11.4">
      <c r="A1693" s="641"/>
      <c r="B1693" s="642"/>
      <c r="C1693" s="643"/>
      <c r="D1693" s="644"/>
      <c r="E1693" s="644"/>
      <c r="F1693" s="644"/>
      <c r="G1693" s="644"/>
      <c r="H1693" s="643"/>
      <c r="I1693" s="644"/>
      <c r="J1693" s="644"/>
      <c r="K1693" s="644"/>
    </row>
    <row r="1694" spans="1:11" s="547" customFormat="1" ht="11.4">
      <c r="A1694" s="641"/>
      <c r="B1694" s="642"/>
      <c r="C1694" s="643"/>
      <c r="D1694" s="644"/>
      <c r="E1694" s="644"/>
      <c r="F1694" s="644"/>
      <c r="G1694" s="644"/>
      <c r="H1694" s="643"/>
      <c r="I1694" s="644"/>
      <c r="J1694" s="644"/>
      <c r="K1694" s="644"/>
    </row>
    <row r="1695" spans="1:11" s="547" customFormat="1" ht="11.4">
      <c r="A1695" s="641"/>
      <c r="B1695" s="642"/>
      <c r="C1695" s="643"/>
      <c r="D1695" s="644"/>
      <c r="E1695" s="644"/>
      <c r="F1695" s="644"/>
      <c r="G1695" s="644"/>
      <c r="H1695" s="643"/>
      <c r="I1695" s="644"/>
      <c r="J1695" s="644"/>
      <c r="K1695" s="644"/>
    </row>
    <row r="1696" spans="1:11" s="547" customFormat="1" ht="11.4">
      <c r="A1696" s="641"/>
      <c r="B1696" s="642"/>
      <c r="C1696" s="643"/>
      <c r="D1696" s="644"/>
      <c r="E1696" s="644"/>
      <c r="F1696" s="644"/>
      <c r="G1696" s="644"/>
      <c r="H1696" s="643"/>
      <c r="I1696" s="644"/>
      <c r="J1696" s="644"/>
      <c r="K1696" s="644"/>
    </row>
    <row r="1697" spans="1:11" s="547" customFormat="1" ht="11.4">
      <c r="A1697" s="641"/>
      <c r="B1697" s="642"/>
      <c r="C1697" s="643"/>
      <c r="D1697" s="644"/>
      <c r="E1697" s="644"/>
      <c r="F1697" s="644"/>
      <c r="G1697" s="644"/>
      <c r="H1697" s="643"/>
      <c r="I1697" s="644"/>
      <c r="J1697" s="644"/>
      <c r="K1697" s="644"/>
    </row>
    <row r="1698" spans="1:11" s="547" customFormat="1" ht="11.4">
      <c r="A1698" s="641"/>
      <c r="B1698" s="642"/>
      <c r="C1698" s="643"/>
      <c r="D1698" s="644"/>
      <c r="E1698" s="644"/>
      <c r="F1698" s="644"/>
      <c r="G1698" s="644"/>
      <c r="H1698" s="643"/>
      <c r="I1698" s="644"/>
      <c r="J1698" s="644"/>
      <c r="K1698" s="644"/>
    </row>
    <row r="1699" spans="1:11" s="547" customFormat="1" ht="11.4">
      <c r="A1699" s="641"/>
      <c r="B1699" s="642"/>
      <c r="C1699" s="643"/>
      <c r="D1699" s="644"/>
      <c r="E1699" s="644"/>
      <c r="F1699" s="644"/>
      <c r="G1699" s="644"/>
      <c r="H1699" s="643"/>
      <c r="I1699" s="644"/>
      <c r="J1699" s="644"/>
      <c r="K1699" s="644"/>
    </row>
    <row r="1700" spans="1:11" s="547" customFormat="1" ht="11.4">
      <c r="A1700" s="641"/>
      <c r="B1700" s="642"/>
      <c r="C1700" s="643"/>
      <c r="D1700" s="644"/>
      <c r="E1700" s="644"/>
      <c r="F1700" s="644"/>
      <c r="G1700" s="644"/>
      <c r="H1700" s="643"/>
      <c r="I1700" s="644"/>
      <c r="J1700" s="644"/>
      <c r="K1700" s="644"/>
    </row>
    <row r="1701" spans="1:11" s="547" customFormat="1" ht="11.4">
      <c r="A1701" s="641"/>
      <c r="B1701" s="642"/>
      <c r="C1701" s="643"/>
      <c r="D1701" s="644"/>
      <c r="E1701" s="644"/>
      <c r="F1701" s="644"/>
      <c r="G1701" s="644"/>
      <c r="H1701" s="643"/>
      <c r="I1701" s="644"/>
      <c r="J1701" s="644"/>
      <c r="K1701" s="644"/>
    </row>
    <row r="1702" spans="1:11" s="547" customFormat="1" ht="11.4">
      <c r="A1702" s="641"/>
      <c r="B1702" s="642"/>
      <c r="C1702" s="643"/>
      <c r="D1702" s="644"/>
      <c r="E1702" s="644"/>
      <c r="F1702" s="644"/>
      <c r="G1702" s="644"/>
      <c r="H1702" s="643"/>
      <c r="I1702" s="644"/>
      <c r="J1702" s="644"/>
      <c r="K1702" s="644"/>
    </row>
    <row r="1703" spans="1:11" s="547" customFormat="1" ht="11.4">
      <c r="A1703" s="641"/>
      <c r="B1703" s="642"/>
      <c r="C1703" s="643"/>
      <c r="D1703" s="644"/>
      <c r="E1703" s="644"/>
      <c r="F1703" s="644"/>
      <c r="G1703" s="644"/>
      <c r="H1703" s="643"/>
      <c r="I1703" s="644"/>
      <c r="J1703" s="644"/>
      <c r="K1703" s="644"/>
    </row>
    <row r="1704" spans="1:11" s="547" customFormat="1" ht="11.4">
      <c r="A1704" s="641"/>
      <c r="B1704" s="642"/>
      <c r="C1704" s="643"/>
      <c r="D1704" s="644"/>
      <c r="E1704" s="644"/>
      <c r="F1704" s="644"/>
      <c r="G1704" s="644"/>
      <c r="H1704" s="643"/>
      <c r="I1704" s="644"/>
      <c r="J1704" s="644"/>
      <c r="K1704" s="644"/>
    </row>
    <row r="1705" spans="1:11" s="547" customFormat="1" ht="11.4">
      <c r="A1705" s="641"/>
      <c r="B1705" s="642"/>
      <c r="C1705" s="643"/>
      <c r="D1705" s="644"/>
      <c r="E1705" s="644"/>
      <c r="F1705" s="644"/>
      <c r="G1705" s="644"/>
      <c r="H1705" s="643"/>
      <c r="I1705" s="644"/>
      <c r="J1705" s="644"/>
      <c r="K1705" s="644"/>
    </row>
    <row r="1706" spans="1:11" s="547" customFormat="1" ht="11.4">
      <c r="A1706" s="641"/>
      <c r="B1706" s="642"/>
      <c r="C1706" s="643"/>
      <c r="D1706" s="644"/>
      <c r="E1706" s="644"/>
      <c r="F1706" s="644"/>
      <c r="G1706" s="644"/>
      <c r="H1706" s="643"/>
      <c r="I1706" s="644"/>
      <c r="J1706" s="644"/>
      <c r="K1706" s="644"/>
    </row>
    <row r="1707" spans="1:11" s="547" customFormat="1" ht="11.4">
      <c r="A1707" s="641"/>
      <c r="B1707" s="642"/>
      <c r="C1707" s="643"/>
      <c r="D1707" s="644"/>
      <c r="E1707" s="644"/>
      <c r="F1707" s="644"/>
      <c r="G1707" s="644"/>
      <c r="H1707" s="643"/>
      <c r="I1707" s="644"/>
      <c r="J1707" s="644"/>
      <c r="K1707" s="644"/>
    </row>
    <row r="1708" spans="1:11" s="547" customFormat="1" ht="11.4">
      <c r="A1708" s="641"/>
      <c r="B1708" s="642"/>
      <c r="C1708" s="643"/>
      <c r="D1708" s="644"/>
      <c r="E1708" s="644"/>
      <c r="F1708" s="644"/>
      <c r="G1708" s="644"/>
      <c r="H1708" s="643"/>
      <c r="I1708" s="644"/>
      <c r="J1708" s="644"/>
      <c r="K1708" s="644"/>
    </row>
    <row r="1709" spans="1:11" s="547" customFormat="1" ht="11.4">
      <c r="A1709" s="641"/>
      <c r="B1709" s="642"/>
      <c r="C1709" s="643"/>
      <c r="D1709" s="644"/>
      <c r="E1709" s="644"/>
      <c r="F1709" s="644"/>
      <c r="G1709" s="644"/>
      <c r="H1709" s="643"/>
      <c r="I1709" s="644"/>
      <c r="J1709" s="644"/>
      <c r="K1709" s="644"/>
    </row>
    <row r="1710" spans="1:11" s="547" customFormat="1" ht="11.4">
      <c r="A1710" s="641"/>
      <c r="B1710" s="642"/>
      <c r="C1710" s="643"/>
      <c r="D1710" s="644"/>
      <c r="E1710" s="644"/>
      <c r="F1710" s="644"/>
      <c r="G1710" s="644"/>
      <c r="H1710" s="643"/>
      <c r="I1710" s="644"/>
      <c r="J1710" s="644"/>
      <c r="K1710" s="644"/>
    </row>
    <row r="1711" spans="1:11" s="547" customFormat="1" ht="11.4">
      <c r="A1711" s="641"/>
      <c r="B1711" s="642"/>
      <c r="C1711" s="643"/>
      <c r="D1711" s="644"/>
      <c r="E1711" s="644"/>
      <c r="F1711" s="644"/>
      <c r="G1711" s="644"/>
      <c r="H1711" s="643"/>
      <c r="I1711" s="644"/>
      <c r="J1711" s="644"/>
      <c r="K1711" s="644"/>
    </row>
    <row r="1712" spans="1:11" s="547" customFormat="1" ht="11.4">
      <c r="A1712" s="641"/>
      <c r="B1712" s="642"/>
      <c r="C1712" s="643"/>
      <c r="D1712" s="644"/>
      <c r="E1712" s="644"/>
      <c r="F1712" s="644"/>
      <c r="G1712" s="644"/>
      <c r="H1712" s="643"/>
      <c r="I1712" s="644"/>
      <c r="J1712" s="644"/>
      <c r="K1712" s="644"/>
    </row>
    <row r="1713" spans="1:11" s="547" customFormat="1" ht="11.4">
      <c r="A1713" s="641"/>
      <c r="B1713" s="642"/>
      <c r="C1713" s="643"/>
      <c r="D1713" s="644"/>
      <c r="E1713" s="644"/>
      <c r="F1713" s="644"/>
      <c r="G1713" s="644"/>
      <c r="H1713" s="643"/>
      <c r="I1713" s="644"/>
      <c r="J1713" s="644"/>
      <c r="K1713" s="644"/>
    </row>
    <row r="1714" spans="1:11" s="547" customFormat="1" ht="11.4">
      <c r="A1714" s="641"/>
      <c r="B1714" s="642"/>
      <c r="C1714" s="643"/>
      <c r="D1714" s="644"/>
      <c r="E1714" s="644"/>
      <c r="F1714" s="644"/>
      <c r="G1714" s="644"/>
      <c r="H1714" s="643"/>
      <c r="I1714" s="644"/>
      <c r="J1714" s="644"/>
      <c r="K1714" s="644"/>
    </row>
    <row r="1715" spans="1:11" s="547" customFormat="1" ht="11.4">
      <c r="A1715" s="641"/>
      <c r="B1715" s="642"/>
      <c r="C1715" s="643"/>
      <c r="D1715" s="644"/>
      <c r="E1715" s="644"/>
      <c r="F1715" s="644"/>
      <c r="G1715" s="644"/>
      <c r="H1715" s="643"/>
      <c r="I1715" s="644"/>
      <c r="J1715" s="644"/>
      <c r="K1715" s="644"/>
    </row>
    <row r="1716" spans="1:11" s="547" customFormat="1" ht="11.4">
      <c r="A1716" s="641"/>
      <c r="B1716" s="642"/>
      <c r="C1716" s="643"/>
      <c r="D1716" s="644"/>
      <c r="E1716" s="644"/>
      <c r="F1716" s="644"/>
      <c r="G1716" s="644"/>
      <c r="H1716" s="643"/>
      <c r="I1716" s="644"/>
      <c r="J1716" s="644"/>
      <c r="K1716" s="644"/>
    </row>
    <row r="1717" spans="1:11" s="547" customFormat="1" ht="11.4">
      <c r="A1717" s="641"/>
      <c r="B1717" s="642"/>
      <c r="C1717" s="643"/>
      <c r="D1717" s="644"/>
      <c r="E1717" s="644"/>
      <c r="F1717" s="644"/>
      <c r="G1717" s="644"/>
      <c r="H1717" s="643"/>
      <c r="I1717" s="644"/>
      <c r="J1717" s="644"/>
      <c r="K1717" s="644"/>
    </row>
    <row r="1718" spans="1:11" s="547" customFormat="1" ht="11.4">
      <c r="A1718" s="641"/>
      <c r="B1718" s="642"/>
      <c r="C1718" s="643"/>
      <c r="D1718" s="644"/>
      <c r="E1718" s="644"/>
      <c r="F1718" s="644"/>
      <c r="G1718" s="644"/>
      <c r="H1718" s="643"/>
      <c r="I1718" s="644"/>
      <c r="J1718" s="644"/>
      <c r="K1718" s="644"/>
    </row>
    <row r="1719" spans="1:11" s="547" customFormat="1" ht="11.4">
      <c r="A1719" s="641"/>
      <c r="B1719" s="642"/>
      <c r="C1719" s="643"/>
      <c r="D1719" s="644"/>
      <c r="E1719" s="644"/>
      <c r="F1719" s="644"/>
      <c r="G1719" s="644"/>
      <c r="H1719" s="643"/>
      <c r="I1719" s="644"/>
      <c r="J1719" s="644"/>
      <c r="K1719" s="644"/>
    </row>
    <row r="1720" spans="1:11" s="547" customFormat="1" ht="11.4">
      <c r="A1720" s="641"/>
      <c r="B1720" s="642"/>
      <c r="C1720" s="643"/>
      <c r="D1720" s="644"/>
      <c r="E1720" s="644"/>
      <c r="F1720" s="644"/>
      <c r="G1720" s="644"/>
      <c r="H1720" s="643"/>
      <c r="I1720" s="644"/>
      <c r="J1720" s="644"/>
      <c r="K1720" s="644"/>
    </row>
    <row r="1721" spans="1:11" s="547" customFormat="1" ht="11.4">
      <c r="A1721" s="641"/>
      <c r="B1721" s="642"/>
      <c r="C1721" s="643"/>
      <c r="D1721" s="644"/>
      <c r="E1721" s="644"/>
      <c r="F1721" s="644"/>
      <c r="G1721" s="644"/>
      <c r="H1721" s="643"/>
      <c r="I1721" s="644"/>
      <c r="J1721" s="644"/>
      <c r="K1721" s="644"/>
    </row>
    <row r="1722" spans="1:11" s="547" customFormat="1" ht="11.4">
      <c r="A1722" s="641"/>
      <c r="B1722" s="642"/>
      <c r="C1722" s="643"/>
      <c r="D1722" s="644"/>
      <c r="E1722" s="644"/>
      <c r="F1722" s="644"/>
      <c r="G1722" s="644"/>
      <c r="H1722" s="643"/>
      <c r="I1722" s="644"/>
      <c r="J1722" s="644"/>
      <c r="K1722" s="644"/>
    </row>
    <row r="1723" spans="1:11" s="547" customFormat="1" ht="11.4">
      <c r="A1723" s="641"/>
      <c r="B1723" s="642"/>
      <c r="C1723" s="643"/>
      <c r="D1723" s="644"/>
      <c r="E1723" s="644"/>
      <c r="F1723" s="644"/>
      <c r="G1723" s="644"/>
      <c r="H1723" s="643"/>
      <c r="I1723" s="644"/>
      <c r="J1723" s="644"/>
      <c r="K1723" s="644"/>
    </row>
    <row r="1724" spans="1:11" s="547" customFormat="1" ht="11.4">
      <c r="A1724" s="641"/>
      <c r="B1724" s="642"/>
      <c r="C1724" s="643"/>
      <c r="D1724" s="644"/>
      <c r="E1724" s="644"/>
      <c r="F1724" s="644"/>
      <c r="G1724" s="644"/>
      <c r="H1724" s="643"/>
      <c r="I1724" s="644"/>
      <c r="J1724" s="644"/>
      <c r="K1724" s="644"/>
    </row>
    <row r="1725" spans="1:11" s="547" customFormat="1" ht="11.4">
      <c r="A1725" s="641"/>
      <c r="B1725" s="642"/>
      <c r="C1725" s="643"/>
      <c r="D1725" s="644"/>
      <c r="E1725" s="644"/>
      <c r="F1725" s="644"/>
      <c r="G1725" s="644"/>
      <c r="H1725" s="643"/>
      <c r="I1725" s="644"/>
      <c r="J1725" s="644"/>
      <c r="K1725" s="644"/>
    </row>
    <row r="1726" spans="1:11" s="547" customFormat="1" ht="11.4">
      <c r="A1726" s="641"/>
      <c r="B1726" s="642"/>
      <c r="C1726" s="643"/>
      <c r="D1726" s="644"/>
      <c r="E1726" s="644"/>
      <c r="F1726" s="644"/>
      <c r="G1726" s="644"/>
      <c r="H1726" s="643"/>
      <c r="I1726" s="644"/>
      <c r="J1726" s="644"/>
      <c r="K1726" s="644"/>
    </row>
    <row r="1727" spans="1:11" s="547" customFormat="1" ht="11.4">
      <c r="A1727" s="641"/>
      <c r="B1727" s="642"/>
      <c r="C1727" s="643"/>
      <c r="D1727" s="644"/>
      <c r="E1727" s="644"/>
      <c r="F1727" s="644"/>
      <c r="G1727" s="644"/>
      <c r="H1727" s="643"/>
      <c r="I1727" s="644"/>
      <c r="J1727" s="644"/>
      <c r="K1727" s="644"/>
    </row>
    <row r="1728" spans="1:11" s="547" customFormat="1" ht="11.4">
      <c r="A1728" s="641"/>
      <c r="B1728" s="642"/>
      <c r="C1728" s="643"/>
      <c r="D1728" s="644"/>
      <c r="E1728" s="644"/>
      <c r="F1728" s="644"/>
      <c r="G1728" s="644"/>
      <c r="H1728" s="643"/>
      <c r="I1728" s="644"/>
      <c r="J1728" s="644"/>
      <c r="K1728" s="644"/>
    </row>
    <row r="1729" spans="1:11" s="547" customFormat="1" ht="11.4">
      <c r="A1729" s="641"/>
      <c r="B1729" s="642"/>
      <c r="C1729" s="643"/>
      <c r="D1729" s="644"/>
      <c r="E1729" s="644"/>
      <c r="F1729" s="644"/>
      <c r="G1729" s="644"/>
      <c r="H1729" s="643"/>
      <c r="I1729" s="644"/>
      <c r="J1729" s="644"/>
      <c r="K1729" s="644"/>
    </row>
    <row r="1730" spans="1:11" s="547" customFormat="1" ht="11.4">
      <c r="A1730" s="641"/>
      <c r="B1730" s="642"/>
      <c r="C1730" s="643"/>
      <c r="D1730" s="644"/>
      <c r="E1730" s="644"/>
      <c r="F1730" s="644"/>
      <c r="G1730" s="644"/>
      <c r="H1730" s="643"/>
      <c r="I1730" s="644"/>
      <c r="J1730" s="644"/>
      <c r="K1730" s="644"/>
    </row>
    <row r="1731" spans="1:11" s="547" customFormat="1" ht="11.4">
      <c r="A1731" s="641"/>
      <c r="B1731" s="642"/>
      <c r="C1731" s="643"/>
      <c r="D1731" s="644"/>
      <c r="E1731" s="644"/>
      <c r="F1731" s="644"/>
      <c r="G1731" s="644"/>
      <c r="H1731" s="643"/>
      <c r="I1731" s="644"/>
      <c r="J1731" s="644"/>
      <c r="K1731" s="644"/>
    </row>
    <row r="1732" spans="1:11" s="547" customFormat="1" ht="11.4">
      <c r="A1732" s="641"/>
      <c r="B1732" s="642"/>
      <c r="C1732" s="643"/>
      <c r="D1732" s="644"/>
      <c r="E1732" s="644"/>
      <c r="F1732" s="644"/>
      <c r="G1732" s="644"/>
      <c r="H1732" s="643"/>
      <c r="I1732" s="644"/>
      <c r="J1732" s="644"/>
      <c r="K1732" s="644"/>
    </row>
    <row r="1733" spans="1:11" s="547" customFormat="1" ht="11.4">
      <c r="A1733" s="641"/>
      <c r="B1733" s="642"/>
      <c r="C1733" s="643"/>
      <c r="D1733" s="644"/>
      <c r="E1733" s="644"/>
      <c r="F1733" s="644"/>
      <c r="G1733" s="644"/>
      <c r="H1733" s="643"/>
      <c r="I1733" s="644"/>
      <c r="J1733" s="644"/>
      <c r="K1733" s="644"/>
    </row>
    <row r="1734" spans="1:11" s="547" customFormat="1" ht="11.4">
      <c r="A1734" s="641"/>
      <c r="B1734" s="642"/>
      <c r="C1734" s="643"/>
      <c r="D1734" s="644"/>
      <c r="E1734" s="644"/>
      <c r="F1734" s="644"/>
      <c r="G1734" s="644"/>
      <c r="H1734" s="643"/>
      <c r="I1734" s="644"/>
      <c r="J1734" s="644"/>
      <c r="K1734" s="644"/>
    </row>
    <row r="1735" spans="1:11" s="547" customFormat="1" ht="11.4">
      <c r="A1735" s="641"/>
      <c r="B1735" s="642"/>
      <c r="C1735" s="643"/>
      <c r="D1735" s="644"/>
      <c r="E1735" s="644"/>
      <c r="F1735" s="644"/>
      <c r="G1735" s="644"/>
      <c r="H1735" s="643"/>
      <c r="I1735" s="644"/>
      <c r="J1735" s="644"/>
      <c r="K1735" s="644"/>
    </row>
    <row r="1736" spans="1:11" s="547" customFormat="1" ht="11.4">
      <c r="A1736" s="641"/>
      <c r="B1736" s="642"/>
      <c r="C1736" s="643"/>
      <c r="D1736" s="644"/>
      <c r="E1736" s="644"/>
      <c r="F1736" s="644"/>
      <c r="G1736" s="644"/>
      <c r="H1736" s="643"/>
      <c r="I1736" s="644"/>
      <c r="J1736" s="644"/>
      <c r="K1736" s="644"/>
    </row>
    <row r="1737" spans="1:11" s="547" customFormat="1" ht="11.4">
      <c r="A1737" s="641"/>
      <c r="B1737" s="642"/>
      <c r="C1737" s="643"/>
      <c r="D1737" s="644"/>
      <c r="E1737" s="644"/>
      <c r="F1737" s="644"/>
      <c r="G1737" s="644"/>
      <c r="H1737" s="643"/>
      <c r="I1737" s="644"/>
      <c r="J1737" s="644"/>
      <c r="K1737" s="644"/>
    </row>
    <row r="1738" spans="1:11" s="547" customFormat="1" ht="11.4">
      <c r="A1738" s="641"/>
      <c r="B1738" s="642"/>
      <c r="C1738" s="643"/>
      <c r="D1738" s="644"/>
      <c r="E1738" s="644"/>
      <c r="F1738" s="644"/>
      <c r="G1738" s="644"/>
      <c r="H1738" s="643"/>
      <c r="I1738" s="644"/>
      <c r="J1738" s="644"/>
      <c r="K1738" s="644"/>
    </row>
    <row r="1739" spans="1:11" s="547" customFormat="1" ht="11.4">
      <c r="A1739" s="641"/>
      <c r="B1739" s="642"/>
      <c r="C1739" s="643"/>
      <c r="D1739" s="644"/>
      <c r="E1739" s="644"/>
      <c r="F1739" s="644"/>
      <c r="G1739" s="644"/>
      <c r="H1739" s="643"/>
      <c r="I1739" s="644"/>
      <c r="J1739" s="644"/>
      <c r="K1739" s="644"/>
    </row>
    <row r="1740" spans="1:11" s="547" customFormat="1" ht="11.4">
      <c r="A1740" s="641"/>
      <c r="B1740" s="642"/>
      <c r="C1740" s="643"/>
      <c r="D1740" s="644"/>
      <c r="E1740" s="644"/>
      <c r="F1740" s="644"/>
      <c r="G1740" s="644"/>
      <c r="H1740" s="643"/>
      <c r="I1740" s="644"/>
      <c r="J1740" s="644"/>
      <c r="K1740" s="644"/>
    </row>
    <row r="1741" spans="1:11" s="547" customFormat="1" ht="11.4">
      <c r="A1741" s="641"/>
      <c r="B1741" s="642"/>
      <c r="C1741" s="643"/>
      <c r="D1741" s="644"/>
      <c r="E1741" s="644"/>
      <c r="F1741" s="644"/>
      <c r="G1741" s="644"/>
      <c r="H1741" s="643"/>
      <c r="I1741" s="644"/>
      <c r="J1741" s="644"/>
      <c r="K1741" s="644"/>
    </row>
    <row r="1742" spans="1:11" s="547" customFormat="1" ht="11.4">
      <c r="A1742" s="641"/>
      <c r="B1742" s="642"/>
      <c r="C1742" s="643"/>
      <c r="D1742" s="644"/>
      <c r="E1742" s="644"/>
      <c r="F1742" s="644"/>
      <c r="G1742" s="644"/>
      <c r="H1742" s="643"/>
      <c r="I1742" s="644"/>
      <c r="J1742" s="644"/>
      <c r="K1742" s="644"/>
    </row>
    <row r="1743" spans="1:11" s="547" customFormat="1" ht="11.4">
      <c r="A1743" s="641"/>
      <c r="B1743" s="642"/>
      <c r="C1743" s="643"/>
      <c r="D1743" s="644"/>
      <c r="E1743" s="644"/>
      <c r="F1743" s="644"/>
      <c r="G1743" s="644"/>
      <c r="H1743" s="643"/>
      <c r="I1743" s="644"/>
      <c r="J1743" s="644"/>
      <c r="K1743" s="644"/>
    </row>
    <row r="1744" spans="1:11" s="547" customFormat="1" ht="11.4">
      <c r="A1744" s="641"/>
      <c r="B1744" s="642"/>
      <c r="C1744" s="643"/>
      <c r="D1744" s="644"/>
      <c r="E1744" s="644"/>
      <c r="F1744" s="644"/>
      <c r="G1744" s="644"/>
      <c r="H1744" s="643"/>
      <c r="I1744" s="644"/>
      <c r="J1744" s="644"/>
      <c r="K1744" s="644"/>
    </row>
    <row r="1745" spans="1:11" s="547" customFormat="1" ht="11.4">
      <c r="A1745" s="641"/>
      <c r="B1745" s="642"/>
      <c r="C1745" s="643"/>
      <c r="D1745" s="644"/>
      <c r="E1745" s="644"/>
      <c r="F1745" s="644"/>
      <c r="G1745" s="644"/>
      <c r="H1745" s="643"/>
      <c r="I1745" s="644"/>
      <c r="J1745" s="644"/>
      <c r="K1745" s="644"/>
    </row>
    <row r="1746" spans="1:11" s="547" customFormat="1" ht="11.4">
      <c r="A1746" s="641"/>
      <c r="B1746" s="642"/>
      <c r="C1746" s="643"/>
      <c r="D1746" s="644"/>
      <c r="E1746" s="644"/>
      <c r="F1746" s="644"/>
      <c r="G1746" s="644"/>
      <c r="H1746" s="643"/>
      <c r="I1746" s="644"/>
      <c r="J1746" s="644"/>
      <c r="K1746" s="644"/>
    </row>
    <row r="1747" spans="1:11" s="547" customFormat="1" ht="11.4">
      <c r="A1747" s="641"/>
      <c r="B1747" s="642"/>
      <c r="C1747" s="643"/>
      <c r="D1747" s="644"/>
      <c r="E1747" s="644"/>
      <c r="F1747" s="644"/>
      <c r="G1747" s="644"/>
      <c r="H1747" s="643"/>
      <c r="I1747" s="644"/>
      <c r="J1747" s="644"/>
      <c r="K1747" s="644"/>
    </row>
    <row r="1748" spans="1:11" s="547" customFormat="1" ht="11.4">
      <c r="A1748" s="641"/>
      <c r="B1748" s="642"/>
      <c r="C1748" s="643"/>
      <c r="D1748" s="644"/>
      <c r="E1748" s="644"/>
      <c r="F1748" s="644"/>
      <c r="G1748" s="644"/>
      <c r="H1748" s="643"/>
      <c r="I1748" s="644"/>
      <c r="J1748" s="644"/>
      <c r="K1748" s="644"/>
    </row>
    <row r="1749" spans="1:11" s="547" customFormat="1" ht="11.4">
      <c r="A1749" s="641"/>
      <c r="B1749" s="642"/>
      <c r="C1749" s="643"/>
      <c r="D1749" s="644"/>
      <c r="E1749" s="644"/>
      <c r="F1749" s="644"/>
      <c r="G1749" s="644"/>
      <c r="H1749" s="643"/>
      <c r="I1749" s="644"/>
      <c r="J1749" s="644"/>
      <c r="K1749" s="644"/>
    </row>
    <row r="1750" spans="1:11" s="547" customFormat="1" ht="11.4">
      <c r="A1750" s="641"/>
      <c r="B1750" s="642"/>
      <c r="C1750" s="643"/>
      <c r="D1750" s="644"/>
      <c r="E1750" s="644"/>
      <c r="F1750" s="644"/>
      <c r="G1750" s="644"/>
      <c r="H1750" s="643"/>
      <c r="I1750" s="644"/>
      <c r="J1750" s="644"/>
      <c r="K1750" s="644"/>
    </row>
    <row r="1751" spans="1:11" s="547" customFormat="1" ht="11.4">
      <c r="A1751" s="641"/>
      <c r="B1751" s="642"/>
      <c r="C1751" s="643"/>
      <c r="D1751" s="644"/>
      <c r="E1751" s="644"/>
      <c r="F1751" s="644"/>
      <c r="G1751" s="644"/>
      <c r="H1751" s="643"/>
      <c r="I1751" s="644"/>
      <c r="J1751" s="644"/>
      <c r="K1751" s="644"/>
    </row>
    <row r="1752" spans="1:11" s="547" customFormat="1" ht="11.4">
      <c r="A1752" s="641"/>
      <c r="B1752" s="642"/>
      <c r="C1752" s="643"/>
      <c r="D1752" s="644"/>
      <c r="E1752" s="644"/>
      <c r="F1752" s="644"/>
      <c r="G1752" s="644"/>
      <c r="H1752" s="643"/>
      <c r="I1752" s="644"/>
      <c r="J1752" s="644"/>
      <c r="K1752" s="644"/>
    </row>
    <row r="1753" spans="1:11" s="547" customFormat="1" ht="11.4">
      <c r="A1753" s="641"/>
      <c r="B1753" s="642"/>
      <c r="C1753" s="643"/>
      <c r="D1753" s="644"/>
      <c r="E1753" s="644"/>
      <c r="F1753" s="644"/>
      <c r="G1753" s="644"/>
      <c r="H1753" s="643"/>
      <c r="I1753" s="644"/>
      <c r="J1753" s="644"/>
      <c r="K1753" s="644"/>
    </row>
    <row r="1754" spans="1:11" s="547" customFormat="1" ht="11.4">
      <c r="A1754" s="641"/>
      <c r="B1754" s="642"/>
      <c r="C1754" s="643"/>
      <c r="D1754" s="644"/>
      <c r="E1754" s="644"/>
      <c r="F1754" s="644"/>
      <c r="G1754" s="644"/>
      <c r="H1754" s="643"/>
      <c r="I1754" s="644"/>
      <c r="J1754" s="644"/>
      <c r="K1754" s="644"/>
    </row>
    <row r="1755" spans="1:11" s="547" customFormat="1" ht="11.4">
      <c r="A1755" s="641"/>
      <c r="B1755" s="642"/>
      <c r="C1755" s="643"/>
      <c r="D1755" s="644"/>
      <c r="E1755" s="644"/>
      <c r="F1755" s="644"/>
      <c r="G1755" s="644"/>
      <c r="H1755" s="643"/>
      <c r="I1755" s="644"/>
      <c r="J1755" s="644"/>
      <c r="K1755" s="644"/>
    </row>
    <row r="1756" spans="1:11" s="547" customFormat="1" ht="11.4">
      <c r="A1756" s="641"/>
      <c r="B1756" s="642"/>
      <c r="C1756" s="643"/>
      <c r="D1756" s="644"/>
      <c r="E1756" s="644"/>
      <c r="F1756" s="644"/>
      <c r="G1756" s="644"/>
      <c r="H1756" s="643"/>
      <c r="I1756" s="644"/>
      <c r="J1756" s="644"/>
      <c r="K1756" s="644"/>
    </row>
    <row r="1757" spans="1:11" s="547" customFormat="1" ht="11.4">
      <c r="A1757" s="641"/>
      <c r="B1757" s="642"/>
      <c r="C1757" s="643"/>
      <c r="D1757" s="644"/>
      <c r="E1757" s="644"/>
      <c r="F1757" s="644"/>
      <c r="G1757" s="644"/>
      <c r="H1757" s="643"/>
      <c r="I1757" s="644"/>
      <c r="J1757" s="644"/>
      <c r="K1757" s="644"/>
    </row>
    <row r="1758" spans="1:11" s="547" customFormat="1" ht="11.4">
      <c r="A1758" s="641"/>
      <c r="B1758" s="642"/>
      <c r="C1758" s="643"/>
      <c r="D1758" s="644"/>
      <c r="E1758" s="644"/>
      <c r="F1758" s="644"/>
      <c r="G1758" s="644"/>
      <c r="H1758" s="643"/>
      <c r="I1758" s="644"/>
      <c r="J1758" s="644"/>
      <c r="K1758" s="644"/>
    </row>
    <row r="1759" spans="1:11" s="547" customFormat="1" ht="11.4">
      <c r="A1759" s="641"/>
      <c r="B1759" s="642"/>
      <c r="C1759" s="643"/>
      <c r="D1759" s="644"/>
      <c r="E1759" s="644"/>
      <c r="F1759" s="644"/>
      <c r="G1759" s="644"/>
      <c r="H1759" s="643"/>
      <c r="I1759" s="644"/>
      <c r="J1759" s="644"/>
      <c r="K1759" s="644"/>
    </row>
    <row r="1760" spans="1:11" s="547" customFormat="1" ht="11.4">
      <c r="A1760" s="641"/>
      <c r="B1760" s="642"/>
      <c r="C1760" s="643"/>
      <c r="D1760" s="644"/>
      <c r="E1760" s="644"/>
      <c r="F1760" s="644"/>
      <c r="G1760" s="644"/>
      <c r="H1760" s="643"/>
      <c r="I1760" s="644"/>
      <c r="J1760" s="644"/>
      <c r="K1760" s="644"/>
    </row>
    <row r="1761" spans="1:11" s="547" customFormat="1" ht="11.4">
      <c r="A1761" s="641"/>
      <c r="B1761" s="642"/>
      <c r="C1761" s="643"/>
      <c r="D1761" s="644"/>
      <c r="E1761" s="644"/>
      <c r="F1761" s="644"/>
      <c r="G1761" s="644"/>
      <c r="H1761" s="643"/>
      <c r="I1761" s="644"/>
      <c r="J1761" s="644"/>
      <c r="K1761" s="644"/>
    </row>
    <row r="1762" spans="1:11" s="547" customFormat="1" ht="11.4">
      <c r="A1762" s="641"/>
      <c r="B1762" s="642"/>
      <c r="C1762" s="643"/>
      <c r="D1762" s="644"/>
      <c r="E1762" s="644"/>
      <c r="F1762" s="644"/>
      <c r="G1762" s="644"/>
      <c r="H1762" s="643"/>
      <c r="I1762" s="644"/>
      <c r="J1762" s="644"/>
      <c r="K1762" s="644"/>
    </row>
    <row r="1763" spans="1:11" s="547" customFormat="1" ht="11.4">
      <c r="A1763" s="641"/>
      <c r="B1763" s="642"/>
      <c r="C1763" s="643"/>
      <c r="D1763" s="644"/>
      <c r="E1763" s="644"/>
      <c r="F1763" s="644"/>
      <c r="G1763" s="644"/>
      <c r="H1763" s="643"/>
      <c r="I1763" s="644"/>
      <c r="J1763" s="644"/>
      <c r="K1763" s="644"/>
    </row>
    <row r="1764" spans="1:11" s="547" customFormat="1" ht="11.4">
      <c r="A1764" s="641"/>
      <c r="B1764" s="642"/>
      <c r="C1764" s="643"/>
      <c r="D1764" s="644"/>
      <c r="E1764" s="644"/>
      <c r="F1764" s="644"/>
      <c r="G1764" s="644"/>
      <c r="H1764" s="643"/>
      <c r="I1764" s="644"/>
      <c r="J1764" s="644"/>
      <c r="K1764" s="644"/>
    </row>
    <row r="1765" spans="1:11" s="547" customFormat="1" ht="11.4">
      <c r="A1765" s="641"/>
      <c r="B1765" s="642"/>
      <c r="C1765" s="643"/>
      <c r="D1765" s="644"/>
      <c r="E1765" s="644"/>
      <c r="F1765" s="644"/>
      <c r="G1765" s="644"/>
      <c r="H1765" s="643"/>
      <c r="I1765" s="644"/>
      <c r="J1765" s="644"/>
      <c r="K1765" s="644"/>
    </row>
    <row r="1766" spans="1:11" s="547" customFormat="1" ht="11.4">
      <c r="A1766" s="641"/>
      <c r="B1766" s="642"/>
      <c r="C1766" s="643"/>
      <c r="D1766" s="644"/>
      <c r="E1766" s="644"/>
      <c r="F1766" s="644"/>
      <c r="G1766" s="644"/>
      <c r="H1766" s="643"/>
      <c r="I1766" s="644"/>
      <c r="J1766" s="644"/>
      <c r="K1766" s="644"/>
    </row>
    <row r="1767" spans="1:11" s="547" customFormat="1" ht="11.4">
      <c r="A1767" s="641"/>
      <c r="B1767" s="642"/>
      <c r="C1767" s="643"/>
      <c r="D1767" s="644"/>
      <c r="E1767" s="644"/>
      <c r="F1767" s="644"/>
      <c r="G1767" s="644"/>
      <c r="H1767" s="643"/>
      <c r="I1767" s="644"/>
      <c r="J1767" s="644"/>
      <c r="K1767" s="644"/>
    </row>
    <row r="1768" spans="1:11" s="547" customFormat="1" ht="11.4">
      <c r="A1768" s="641"/>
      <c r="B1768" s="642"/>
      <c r="C1768" s="643"/>
      <c r="D1768" s="644"/>
      <c r="E1768" s="644"/>
      <c r="F1768" s="644"/>
      <c r="G1768" s="644"/>
      <c r="H1768" s="643"/>
      <c r="I1768" s="644"/>
      <c r="J1768" s="644"/>
      <c r="K1768" s="644"/>
    </row>
    <row r="1769" spans="1:11" s="547" customFormat="1" ht="11.4">
      <c r="A1769" s="641"/>
      <c r="B1769" s="642"/>
      <c r="C1769" s="643"/>
      <c r="D1769" s="644"/>
      <c r="E1769" s="644"/>
      <c r="F1769" s="644"/>
      <c r="G1769" s="644"/>
      <c r="H1769" s="643"/>
      <c r="I1769" s="644"/>
      <c r="J1769" s="644"/>
      <c r="K1769" s="644"/>
    </row>
    <row r="1770" spans="1:11" s="547" customFormat="1" ht="11.4">
      <c r="A1770" s="641"/>
      <c r="B1770" s="642"/>
      <c r="C1770" s="643"/>
      <c r="D1770" s="644"/>
      <c r="E1770" s="644"/>
      <c r="F1770" s="644"/>
      <c r="G1770" s="644"/>
      <c r="H1770" s="643"/>
      <c r="I1770" s="644"/>
      <c r="J1770" s="644"/>
      <c r="K1770" s="644"/>
    </row>
    <row r="1771" spans="1:11" s="547" customFormat="1" ht="11.4">
      <c r="A1771" s="641"/>
      <c r="B1771" s="642"/>
      <c r="C1771" s="643"/>
      <c r="D1771" s="644"/>
      <c r="E1771" s="644"/>
      <c r="F1771" s="644"/>
      <c r="G1771" s="644"/>
      <c r="H1771" s="643"/>
      <c r="I1771" s="644"/>
      <c r="J1771" s="644"/>
      <c r="K1771" s="644"/>
    </row>
    <row r="1772" spans="1:11" s="547" customFormat="1" ht="11.4">
      <c r="A1772" s="641"/>
      <c r="B1772" s="642"/>
      <c r="C1772" s="643"/>
      <c r="D1772" s="644"/>
      <c r="E1772" s="644"/>
      <c r="F1772" s="644"/>
      <c r="G1772" s="644"/>
      <c r="H1772" s="643"/>
      <c r="I1772" s="644"/>
      <c r="J1772" s="644"/>
      <c r="K1772" s="644"/>
    </row>
    <row r="1773" spans="1:11" s="547" customFormat="1" ht="11.4">
      <c r="A1773" s="641"/>
      <c r="B1773" s="642"/>
      <c r="C1773" s="643"/>
      <c r="D1773" s="644"/>
      <c r="E1773" s="644"/>
      <c r="F1773" s="644"/>
      <c r="G1773" s="644"/>
      <c r="H1773" s="643"/>
      <c r="I1773" s="644"/>
      <c r="J1773" s="644"/>
      <c r="K1773" s="644"/>
    </row>
    <row r="1774" spans="1:11" s="547" customFormat="1" ht="11.4">
      <c r="A1774" s="641"/>
      <c r="B1774" s="642"/>
      <c r="C1774" s="643"/>
      <c r="D1774" s="644"/>
      <c r="E1774" s="644"/>
      <c r="F1774" s="644"/>
      <c r="G1774" s="644"/>
      <c r="H1774" s="643"/>
      <c r="I1774" s="644"/>
      <c r="J1774" s="644"/>
      <c r="K1774" s="644"/>
    </row>
    <row r="1775" spans="1:11" s="547" customFormat="1" ht="11.4">
      <c r="A1775" s="641"/>
      <c r="B1775" s="642"/>
      <c r="C1775" s="643"/>
      <c r="D1775" s="644"/>
      <c r="E1775" s="644"/>
      <c r="F1775" s="644"/>
      <c r="G1775" s="644"/>
      <c r="H1775" s="643"/>
      <c r="I1775" s="644"/>
      <c r="J1775" s="644"/>
      <c r="K1775" s="644"/>
    </row>
    <row r="1776" spans="1:11" s="547" customFormat="1" ht="11.4">
      <c r="A1776" s="641"/>
      <c r="B1776" s="642"/>
      <c r="C1776" s="643"/>
      <c r="D1776" s="644"/>
      <c r="E1776" s="644"/>
      <c r="F1776" s="644"/>
      <c r="G1776" s="644"/>
      <c r="H1776" s="643"/>
      <c r="I1776" s="644"/>
      <c r="J1776" s="644"/>
      <c r="K1776" s="644"/>
    </row>
    <row r="1777" spans="1:11" s="547" customFormat="1" ht="11.4">
      <c r="A1777" s="641"/>
      <c r="B1777" s="642"/>
      <c r="C1777" s="643"/>
      <c r="D1777" s="644"/>
      <c r="E1777" s="644"/>
      <c r="F1777" s="644"/>
      <c r="G1777" s="644"/>
      <c r="H1777" s="643"/>
      <c r="I1777" s="644"/>
      <c r="J1777" s="644"/>
      <c r="K1777" s="644"/>
    </row>
    <row r="1778" spans="1:11" s="547" customFormat="1" ht="11.4">
      <c r="A1778" s="641"/>
      <c r="B1778" s="642"/>
      <c r="C1778" s="643"/>
      <c r="D1778" s="644"/>
      <c r="E1778" s="644"/>
      <c r="F1778" s="644"/>
      <c r="G1778" s="644"/>
      <c r="H1778" s="643"/>
      <c r="I1778" s="644"/>
      <c r="J1778" s="644"/>
      <c r="K1778" s="644"/>
    </row>
    <row r="1779" spans="1:11" s="547" customFormat="1" ht="11.4">
      <c r="A1779" s="641"/>
      <c r="B1779" s="642"/>
      <c r="C1779" s="643"/>
      <c r="D1779" s="644"/>
      <c r="E1779" s="644"/>
      <c r="F1779" s="644"/>
      <c r="G1779" s="644"/>
      <c r="H1779" s="643"/>
      <c r="I1779" s="644"/>
      <c r="J1779" s="644"/>
      <c r="K1779" s="644"/>
    </row>
    <row r="1780" spans="1:11" s="547" customFormat="1" ht="11.4">
      <c r="A1780" s="641"/>
      <c r="B1780" s="642"/>
      <c r="C1780" s="643"/>
      <c r="D1780" s="644"/>
      <c r="E1780" s="644"/>
      <c r="F1780" s="644"/>
      <c r="G1780" s="644"/>
      <c r="H1780" s="643"/>
      <c r="I1780" s="644"/>
      <c r="J1780" s="644"/>
      <c r="K1780" s="644"/>
    </row>
    <row r="1781" spans="1:11" s="547" customFormat="1" ht="11.4">
      <c r="A1781" s="641"/>
      <c r="B1781" s="642"/>
      <c r="C1781" s="643"/>
      <c r="D1781" s="644"/>
      <c r="E1781" s="644"/>
      <c r="F1781" s="644"/>
      <c r="G1781" s="644"/>
      <c r="H1781" s="643"/>
      <c r="I1781" s="644"/>
      <c r="J1781" s="644"/>
      <c r="K1781" s="644"/>
    </row>
    <row r="1782" spans="1:11" s="547" customFormat="1" ht="11.4">
      <c r="A1782" s="641"/>
      <c r="B1782" s="642"/>
      <c r="C1782" s="643"/>
      <c r="D1782" s="644"/>
      <c r="E1782" s="644"/>
      <c r="F1782" s="644"/>
      <c r="G1782" s="644"/>
      <c r="H1782" s="643"/>
      <c r="I1782" s="644"/>
      <c r="J1782" s="644"/>
      <c r="K1782" s="644"/>
    </row>
    <row r="1783" spans="1:11" s="547" customFormat="1" ht="11.4">
      <c r="A1783" s="641"/>
      <c r="B1783" s="642"/>
      <c r="C1783" s="643"/>
      <c r="D1783" s="644"/>
      <c r="E1783" s="644"/>
      <c r="F1783" s="644"/>
      <c r="G1783" s="644"/>
      <c r="H1783" s="643"/>
      <c r="I1783" s="644"/>
      <c r="J1783" s="644"/>
      <c r="K1783" s="644"/>
    </row>
    <row r="1784" spans="1:11" s="547" customFormat="1" ht="11.4">
      <c r="A1784" s="641"/>
      <c r="B1784" s="642"/>
      <c r="C1784" s="643"/>
      <c r="D1784" s="644"/>
      <c r="E1784" s="644"/>
      <c r="F1784" s="644"/>
      <c r="G1784" s="644"/>
      <c r="H1784" s="643"/>
      <c r="I1784" s="644"/>
      <c r="J1784" s="644"/>
      <c r="K1784" s="644"/>
    </row>
    <row r="1785" spans="1:11" s="547" customFormat="1" ht="11.4">
      <c r="A1785" s="641"/>
      <c r="B1785" s="642"/>
      <c r="C1785" s="643"/>
      <c r="D1785" s="644"/>
      <c r="E1785" s="644"/>
      <c r="F1785" s="644"/>
      <c r="G1785" s="644"/>
      <c r="H1785" s="643"/>
      <c r="I1785" s="644"/>
      <c r="J1785" s="644"/>
      <c r="K1785" s="644"/>
    </row>
    <row r="1786" spans="1:11" s="547" customFormat="1" ht="11.4">
      <c r="A1786" s="641"/>
      <c r="B1786" s="642"/>
      <c r="C1786" s="643"/>
      <c r="D1786" s="644"/>
      <c r="E1786" s="644"/>
      <c r="F1786" s="644"/>
      <c r="G1786" s="644"/>
      <c r="H1786" s="643"/>
      <c r="I1786" s="644"/>
      <c r="J1786" s="644"/>
      <c r="K1786" s="644"/>
    </row>
    <row r="1787" spans="1:11" s="547" customFormat="1" ht="11.4">
      <c r="A1787" s="641"/>
      <c r="B1787" s="642"/>
      <c r="C1787" s="643"/>
      <c r="D1787" s="644"/>
      <c r="E1787" s="644"/>
      <c r="F1787" s="644"/>
      <c r="G1787" s="644"/>
      <c r="H1787" s="643"/>
      <c r="I1787" s="644"/>
      <c r="J1787" s="644"/>
      <c r="K1787" s="644"/>
    </row>
    <row r="1788" spans="1:11" s="547" customFormat="1" ht="11.4">
      <c r="A1788" s="641"/>
      <c r="B1788" s="642"/>
      <c r="C1788" s="643"/>
      <c r="D1788" s="644"/>
      <c r="E1788" s="644"/>
      <c r="F1788" s="644"/>
      <c r="G1788" s="644"/>
      <c r="H1788" s="643"/>
      <c r="I1788" s="644"/>
      <c r="J1788" s="644"/>
      <c r="K1788" s="644"/>
    </row>
    <row r="1789" spans="1:11" s="547" customFormat="1" ht="11.4">
      <c r="A1789" s="641"/>
      <c r="B1789" s="642"/>
      <c r="C1789" s="643"/>
      <c r="D1789" s="644"/>
      <c r="E1789" s="644"/>
      <c r="F1789" s="644"/>
      <c r="G1789" s="644"/>
      <c r="H1789" s="643"/>
      <c r="I1789" s="644"/>
      <c r="J1789" s="644"/>
      <c r="K1789" s="644"/>
    </row>
    <row r="1790" spans="1:11" s="547" customFormat="1" ht="11.4">
      <c r="A1790" s="641"/>
      <c r="B1790" s="642"/>
      <c r="C1790" s="643"/>
      <c r="D1790" s="644"/>
      <c r="E1790" s="644"/>
      <c r="F1790" s="644"/>
      <c r="G1790" s="644"/>
      <c r="H1790" s="643"/>
      <c r="I1790" s="644"/>
      <c r="J1790" s="644"/>
      <c r="K1790" s="644"/>
    </row>
    <row r="1791" spans="1:11" s="547" customFormat="1" ht="11.4">
      <c r="A1791" s="641"/>
      <c r="B1791" s="642"/>
      <c r="C1791" s="643"/>
      <c r="D1791" s="644"/>
      <c r="E1791" s="644"/>
      <c r="F1791" s="644"/>
      <c r="G1791" s="644"/>
      <c r="H1791" s="643"/>
      <c r="I1791" s="644"/>
      <c r="J1791" s="644"/>
      <c r="K1791" s="644"/>
    </row>
    <row r="1792" spans="1:11" s="547" customFormat="1" ht="11.4">
      <c r="A1792" s="641"/>
      <c r="B1792" s="642"/>
      <c r="C1792" s="643"/>
      <c r="D1792" s="644"/>
      <c r="E1792" s="644"/>
      <c r="F1792" s="644"/>
      <c r="G1792" s="644"/>
      <c r="H1792" s="643"/>
      <c r="I1792" s="644"/>
      <c r="J1792" s="644"/>
      <c r="K1792" s="644"/>
    </row>
    <row r="1793" spans="1:11" s="547" customFormat="1" ht="11.4">
      <c r="A1793" s="641"/>
      <c r="B1793" s="642"/>
      <c r="C1793" s="643"/>
      <c r="D1793" s="644"/>
      <c r="E1793" s="644"/>
      <c r="F1793" s="644"/>
      <c r="G1793" s="644"/>
      <c r="H1793" s="643"/>
      <c r="I1793" s="644"/>
      <c r="J1793" s="644"/>
      <c r="K1793" s="644"/>
    </row>
    <row r="1794" spans="1:11" s="547" customFormat="1" ht="11.4">
      <c r="A1794" s="641"/>
      <c r="B1794" s="642"/>
      <c r="C1794" s="643"/>
      <c r="D1794" s="644"/>
      <c r="E1794" s="644"/>
      <c r="F1794" s="644"/>
      <c r="G1794" s="644"/>
      <c r="H1794" s="643"/>
      <c r="I1794" s="644"/>
      <c r="J1794" s="644"/>
      <c r="K1794" s="644"/>
    </row>
    <row r="1795" spans="1:11" s="547" customFormat="1" ht="11.4">
      <c r="A1795" s="641"/>
      <c r="B1795" s="642"/>
      <c r="C1795" s="643"/>
      <c r="D1795" s="644"/>
      <c r="E1795" s="644"/>
      <c r="F1795" s="644"/>
      <c r="G1795" s="644"/>
      <c r="H1795" s="643"/>
      <c r="I1795" s="644"/>
      <c r="J1795" s="644"/>
      <c r="K1795" s="644"/>
    </row>
    <row r="1796" spans="1:11" s="547" customFormat="1" ht="11.4">
      <c r="A1796" s="641"/>
      <c r="B1796" s="642"/>
      <c r="C1796" s="643"/>
      <c r="D1796" s="644"/>
      <c r="E1796" s="644"/>
      <c r="F1796" s="644"/>
      <c r="G1796" s="644"/>
      <c r="H1796" s="643"/>
      <c r="I1796" s="644"/>
      <c r="J1796" s="644"/>
      <c r="K1796" s="644"/>
    </row>
    <row r="1797" spans="1:11" s="547" customFormat="1" ht="11.4">
      <c r="A1797" s="641"/>
      <c r="B1797" s="642"/>
      <c r="C1797" s="643"/>
      <c r="D1797" s="644"/>
      <c r="E1797" s="644"/>
      <c r="F1797" s="644"/>
      <c r="G1797" s="644"/>
      <c r="H1797" s="643"/>
      <c r="I1797" s="644"/>
      <c r="J1797" s="644"/>
      <c r="K1797" s="644"/>
    </row>
    <row r="1798" spans="1:11" s="547" customFormat="1" ht="11.4">
      <c r="A1798" s="641"/>
      <c r="B1798" s="642"/>
      <c r="C1798" s="643"/>
      <c r="D1798" s="644"/>
      <c r="E1798" s="644"/>
      <c r="F1798" s="644"/>
      <c r="G1798" s="644"/>
      <c r="H1798" s="643"/>
      <c r="I1798" s="644"/>
      <c r="J1798" s="644"/>
      <c r="K1798" s="644"/>
    </row>
    <row r="1799" spans="1:11" s="547" customFormat="1" ht="11.4">
      <c r="A1799" s="641"/>
      <c r="B1799" s="642"/>
      <c r="C1799" s="643"/>
      <c r="D1799" s="644"/>
      <c r="E1799" s="644"/>
      <c r="F1799" s="644"/>
      <c r="G1799" s="644"/>
      <c r="H1799" s="643"/>
      <c r="I1799" s="644"/>
      <c r="J1799" s="644"/>
      <c r="K1799" s="644"/>
    </row>
    <row r="1800" spans="1:11" s="547" customFormat="1" ht="11.4">
      <c r="A1800" s="641"/>
      <c r="B1800" s="642"/>
      <c r="C1800" s="643"/>
      <c r="D1800" s="644"/>
      <c r="E1800" s="644"/>
      <c r="F1800" s="644"/>
      <c r="G1800" s="644"/>
      <c r="H1800" s="643"/>
      <c r="I1800" s="644"/>
      <c r="J1800" s="644"/>
      <c r="K1800" s="644"/>
    </row>
    <row r="1801" spans="1:11" s="547" customFormat="1" ht="11.4">
      <c r="A1801" s="641"/>
      <c r="B1801" s="642"/>
      <c r="C1801" s="643"/>
      <c r="D1801" s="644"/>
      <c r="E1801" s="644"/>
      <c r="F1801" s="644"/>
      <c r="G1801" s="644"/>
      <c r="H1801" s="643"/>
      <c r="I1801" s="644"/>
      <c r="J1801" s="644"/>
      <c r="K1801" s="644"/>
    </row>
    <row r="1802" spans="1:11" s="547" customFormat="1" ht="11.4">
      <c r="A1802" s="641"/>
      <c r="B1802" s="642"/>
      <c r="C1802" s="643"/>
      <c r="D1802" s="644"/>
      <c r="E1802" s="644"/>
      <c r="F1802" s="644"/>
      <c r="G1802" s="644"/>
      <c r="H1802" s="643"/>
      <c r="I1802" s="644"/>
      <c r="J1802" s="644"/>
      <c r="K1802" s="644"/>
    </row>
    <row r="1803" spans="1:11" s="547" customFormat="1" ht="11.4">
      <c r="A1803" s="641"/>
      <c r="B1803" s="642"/>
      <c r="C1803" s="643"/>
      <c r="D1803" s="644"/>
      <c r="E1803" s="644"/>
      <c r="F1803" s="644"/>
      <c r="G1803" s="644"/>
      <c r="H1803" s="643"/>
      <c r="I1803" s="644"/>
      <c r="J1803" s="644"/>
      <c r="K1803" s="644"/>
    </row>
    <row r="1804" spans="1:11" s="547" customFormat="1" ht="11.4">
      <c r="A1804" s="641"/>
      <c r="B1804" s="642"/>
      <c r="C1804" s="643"/>
      <c r="D1804" s="644"/>
      <c r="E1804" s="644"/>
      <c r="F1804" s="644"/>
      <c r="G1804" s="644"/>
      <c r="H1804" s="643"/>
      <c r="I1804" s="644"/>
      <c r="J1804" s="644"/>
      <c r="K1804" s="644"/>
    </row>
    <row r="1805" spans="1:11" s="547" customFormat="1" ht="11.4">
      <c r="A1805" s="641"/>
      <c r="B1805" s="642"/>
      <c r="C1805" s="643"/>
      <c r="D1805" s="644"/>
      <c r="E1805" s="644"/>
      <c r="F1805" s="644"/>
      <c r="G1805" s="644"/>
      <c r="H1805" s="643"/>
      <c r="I1805" s="644"/>
      <c r="J1805" s="644"/>
      <c r="K1805" s="644"/>
    </row>
    <row r="1806" spans="1:11" s="547" customFormat="1" ht="11.4">
      <c r="A1806" s="641"/>
      <c r="B1806" s="642"/>
      <c r="C1806" s="643"/>
      <c r="D1806" s="644"/>
      <c r="E1806" s="644"/>
      <c r="F1806" s="644"/>
      <c r="G1806" s="644"/>
      <c r="H1806" s="643"/>
      <c r="I1806" s="644"/>
      <c r="J1806" s="644"/>
      <c r="K1806" s="644"/>
    </row>
    <row r="1807" spans="1:11" s="547" customFormat="1" ht="11.4">
      <c r="A1807" s="641"/>
      <c r="B1807" s="642"/>
      <c r="C1807" s="643"/>
      <c r="D1807" s="644"/>
      <c r="E1807" s="644"/>
      <c r="F1807" s="644"/>
      <c r="G1807" s="644"/>
      <c r="H1807" s="643"/>
      <c r="I1807" s="644"/>
      <c r="J1807" s="644"/>
      <c r="K1807" s="644"/>
    </row>
    <row r="1808" spans="1:11" s="547" customFormat="1" ht="11.4">
      <c r="A1808" s="641"/>
      <c r="B1808" s="642"/>
      <c r="C1808" s="643"/>
      <c r="D1808" s="644"/>
      <c r="E1808" s="644"/>
      <c r="F1808" s="644"/>
      <c r="G1808" s="644"/>
      <c r="H1808" s="643"/>
      <c r="I1808" s="644"/>
      <c r="J1808" s="644"/>
      <c r="K1808" s="644"/>
    </row>
    <row r="1809" spans="1:11" s="547" customFormat="1" ht="11.4">
      <c r="A1809" s="641"/>
      <c r="B1809" s="642"/>
      <c r="C1809" s="643"/>
      <c r="D1809" s="644"/>
      <c r="E1809" s="644"/>
      <c r="F1809" s="644"/>
      <c r="G1809" s="644"/>
      <c r="H1809" s="643"/>
      <c r="I1809" s="644"/>
      <c r="J1809" s="644"/>
      <c r="K1809" s="644"/>
    </row>
    <row r="1810" spans="1:11" s="547" customFormat="1" ht="11.4">
      <c r="A1810" s="641"/>
      <c r="B1810" s="642"/>
      <c r="C1810" s="643"/>
      <c r="D1810" s="644"/>
      <c r="E1810" s="644"/>
      <c r="F1810" s="644"/>
      <c r="G1810" s="644"/>
      <c r="H1810" s="643"/>
      <c r="I1810" s="644"/>
      <c r="J1810" s="644"/>
      <c r="K1810" s="644"/>
    </row>
    <row r="1811" spans="1:11" s="547" customFormat="1" ht="11.4">
      <c r="A1811" s="641"/>
      <c r="B1811" s="642"/>
      <c r="C1811" s="643"/>
      <c r="D1811" s="644"/>
      <c r="E1811" s="644"/>
      <c r="F1811" s="644"/>
      <c r="G1811" s="644"/>
      <c r="H1811" s="643"/>
      <c r="I1811" s="644"/>
      <c r="J1811" s="644"/>
      <c r="K1811" s="644"/>
    </row>
    <row r="1812" spans="1:11" s="547" customFormat="1" ht="11.4">
      <c r="A1812" s="641"/>
      <c r="B1812" s="642"/>
      <c r="C1812" s="643"/>
      <c r="D1812" s="644"/>
      <c r="E1812" s="644"/>
      <c r="F1812" s="644"/>
      <c r="G1812" s="644"/>
      <c r="H1812" s="643"/>
      <c r="I1812" s="644"/>
      <c r="J1812" s="644"/>
      <c r="K1812" s="644"/>
    </row>
    <row r="1813" spans="1:11" s="547" customFormat="1" ht="11.4">
      <c r="A1813" s="641"/>
      <c r="B1813" s="642"/>
      <c r="C1813" s="643"/>
      <c r="D1813" s="644"/>
      <c r="E1813" s="644"/>
      <c r="F1813" s="644"/>
      <c r="G1813" s="644"/>
      <c r="H1813" s="643"/>
      <c r="I1813" s="644"/>
      <c r="J1813" s="644"/>
      <c r="K1813" s="644"/>
    </row>
    <row r="1814" spans="1:11" s="547" customFormat="1" ht="11.4">
      <c r="A1814" s="641"/>
      <c r="B1814" s="642"/>
      <c r="C1814" s="643"/>
      <c r="D1814" s="644"/>
      <c r="E1814" s="644"/>
      <c r="F1814" s="644"/>
      <c r="G1814" s="644"/>
      <c r="H1814" s="643"/>
      <c r="I1814" s="644"/>
      <c r="J1814" s="644"/>
      <c r="K1814" s="644"/>
    </row>
    <row r="1815" spans="1:11" s="547" customFormat="1" ht="11.4">
      <c r="A1815" s="641"/>
      <c r="B1815" s="642"/>
      <c r="C1815" s="643"/>
      <c r="D1815" s="644"/>
      <c r="E1815" s="644"/>
      <c r="F1815" s="644"/>
      <c r="G1815" s="644"/>
      <c r="H1815" s="643"/>
      <c r="I1815" s="644"/>
      <c r="J1815" s="644"/>
      <c r="K1815" s="644"/>
    </row>
    <row r="1816" spans="1:11" s="547" customFormat="1" ht="11.4">
      <c r="A1816" s="641"/>
      <c r="B1816" s="642"/>
      <c r="C1816" s="643"/>
      <c r="D1816" s="644"/>
      <c r="E1816" s="644"/>
      <c r="F1816" s="644"/>
      <c r="G1816" s="644"/>
      <c r="H1816" s="643"/>
      <c r="I1816" s="644"/>
      <c r="J1816" s="644"/>
      <c r="K1816" s="644"/>
    </row>
    <row r="1817" spans="1:11" s="547" customFormat="1" ht="11.4">
      <c r="A1817" s="641"/>
      <c r="B1817" s="642"/>
      <c r="C1817" s="643"/>
      <c r="D1817" s="644"/>
      <c r="E1817" s="644"/>
      <c r="F1817" s="644"/>
      <c r="G1817" s="644"/>
      <c r="H1817" s="643"/>
      <c r="I1817" s="644"/>
      <c r="J1817" s="644"/>
      <c r="K1817" s="644"/>
    </row>
    <row r="1818" spans="1:11" s="547" customFormat="1" ht="11.4">
      <c r="A1818" s="641"/>
      <c r="B1818" s="642"/>
      <c r="C1818" s="643"/>
      <c r="D1818" s="644"/>
      <c r="E1818" s="644"/>
      <c r="F1818" s="644"/>
      <c r="G1818" s="644"/>
      <c r="H1818" s="643"/>
      <c r="I1818" s="644"/>
      <c r="J1818" s="644"/>
      <c r="K1818" s="644"/>
    </row>
    <row r="1819" spans="1:11" s="547" customFormat="1" ht="11.4">
      <c r="A1819" s="641"/>
      <c r="B1819" s="642"/>
      <c r="C1819" s="643"/>
      <c r="D1819" s="644"/>
      <c r="E1819" s="644"/>
      <c r="F1819" s="644"/>
      <c r="G1819" s="644"/>
      <c r="H1819" s="643"/>
      <c r="I1819" s="644"/>
      <c r="J1819" s="644"/>
      <c r="K1819" s="644"/>
    </row>
    <row r="1820" spans="1:11" s="547" customFormat="1" ht="11.4">
      <c r="A1820" s="641"/>
      <c r="B1820" s="642"/>
      <c r="C1820" s="643"/>
      <c r="D1820" s="644"/>
      <c r="E1820" s="644"/>
      <c r="F1820" s="644"/>
      <c r="G1820" s="644"/>
      <c r="H1820" s="643"/>
      <c r="I1820" s="644"/>
      <c r="J1820" s="644"/>
      <c r="K1820" s="644"/>
    </row>
    <row r="1821" spans="1:11" s="547" customFormat="1" ht="11.4">
      <c r="A1821" s="641"/>
      <c r="B1821" s="642"/>
      <c r="C1821" s="643"/>
      <c r="D1821" s="644"/>
      <c r="E1821" s="644"/>
      <c r="F1821" s="644"/>
      <c r="G1821" s="644"/>
      <c r="H1821" s="643"/>
      <c r="I1821" s="644"/>
      <c r="J1821" s="644"/>
      <c r="K1821" s="644"/>
    </row>
    <row r="1822" spans="1:11" s="547" customFormat="1" ht="11.4">
      <c r="A1822" s="641"/>
      <c r="B1822" s="642"/>
      <c r="C1822" s="643"/>
      <c r="D1822" s="644"/>
      <c r="E1822" s="644"/>
      <c r="F1822" s="644"/>
      <c r="G1822" s="644"/>
      <c r="H1822" s="643"/>
      <c r="I1822" s="644"/>
      <c r="J1822" s="644"/>
      <c r="K1822" s="644"/>
    </row>
    <row r="1823" spans="1:11" s="547" customFormat="1" ht="11.4">
      <c r="A1823" s="641"/>
      <c r="B1823" s="642"/>
      <c r="C1823" s="643"/>
      <c r="D1823" s="644"/>
      <c r="E1823" s="644"/>
      <c r="F1823" s="644"/>
      <c r="G1823" s="644"/>
      <c r="H1823" s="643"/>
      <c r="I1823" s="644"/>
      <c r="J1823" s="644"/>
      <c r="K1823" s="644"/>
    </row>
    <row r="1824" spans="1:11" s="547" customFormat="1" ht="11.4">
      <c r="A1824" s="641"/>
      <c r="B1824" s="642"/>
      <c r="C1824" s="643"/>
      <c r="D1824" s="644"/>
      <c r="E1824" s="644"/>
      <c r="F1824" s="644"/>
      <c r="G1824" s="644"/>
      <c r="H1824" s="643"/>
      <c r="I1824" s="644"/>
      <c r="J1824" s="644"/>
      <c r="K1824" s="644"/>
    </row>
    <row r="1825" spans="1:11" s="547" customFormat="1" ht="11.4">
      <c r="A1825" s="641"/>
      <c r="B1825" s="642"/>
      <c r="C1825" s="643"/>
      <c r="D1825" s="644"/>
      <c r="E1825" s="644"/>
      <c r="F1825" s="644"/>
      <c r="G1825" s="644"/>
      <c r="H1825" s="643"/>
      <c r="I1825" s="644"/>
      <c r="J1825" s="644"/>
      <c r="K1825" s="644"/>
    </row>
    <row r="1826" spans="1:11" s="547" customFormat="1" ht="11.4">
      <c r="A1826" s="641"/>
      <c r="B1826" s="642"/>
      <c r="C1826" s="643"/>
      <c r="D1826" s="644"/>
      <c r="E1826" s="644"/>
      <c r="F1826" s="644"/>
      <c r="G1826" s="644"/>
      <c r="H1826" s="643"/>
      <c r="I1826" s="644"/>
      <c r="J1826" s="644"/>
      <c r="K1826" s="644"/>
    </row>
    <row r="1827" spans="1:11" s="547" customFormat="1" ht="11.4">
      <c r="A1827" s="641"/>
      <c r="B1827" s="642"/>
      <c r="C1827" s="643"/>
      <c r="D1827" s="644"/>
      <c r="E1827" s="644"/>
      <c r="F1827" s="644"/>
      <c r="G1827" s="644"/>
      <c r="H1827" s="643"/>
      <c r="I1827" s="644"/>
      <c r="J1827" s="644"/>
      <c r="K1827" s="644"/>
    </row>
    <row r="1828" spans="1:11" s="547" customFormat="1" ht="11.4">
      <c r="A1828" s="641"/>
      <c r="B1828" s="642"/>
      <c r="C1828" s="643"/>
      <c r="D1828" s="644"/>
      <c r="E1828" s="644"/>
      <c r="F1828" s="644"/>
      <c r="G1828" s="644"/>
      <c r="H1828" s="643"/>
      <c r="I1828" s="644"/>
      <c r="J1828" s="644"/>
      <c r="K1828" s="644"/>
    </row>
    <row r="1829" spans="1:11" s="547" customFormat="1" ht="11.4">
      <c r="A1829" s="641"/>
      <c r="B1829" s="642"/>
      <c r="C1829" s="643"/>
      <c r="D1829" s="644"/>
      <c r="E1829" s="644"/>
      <c r="F1829" s="644"/>
      <c r="G1829" s="644"/>
      <c r="H1829" s="643"/>
      <c r="I1829" s="644"/>
      <c r="J1829" s="644"/>
      <c r="K1829" s="644"/>
    </row>
    <row r="1830" spans="1:11" s="547" customFormat="1" ht="11.4">
      <c r="A1830" s="641"/>
      <c r="B1830" s="642"/>
      <c r="C1830" s="643"/>
      <c r="D1830" s="644"/>
      <c r="E1830" s="644"/>
      <c r="F1830" s="644"/>
      <c r="G1830" s="644"/>
      <c r="H1830" s="643"/>
      <c r="I1830" s="644"/>
      <c r="J1830" s="644"/>
      <c r="K1830" s="644"/>
    </row>
    <row r="1831" spans="1:11" s="547" customFormat="1" ht="11.4">
      <c r="A1831" s="641"/>
      <c r="B1831" s="642"/>
      <c r="C1831" s="643"/>
      <c r="D1831" s="644"/>
      <c r="E1831" s="644"/>
      <c r="F1831" s="644"/>
      <c r="G1831" s="644"/>
      <c r="H1831" s="643"/>
      <c r="I1831" s="644"/>
      <c r="J1831" s="644"/>
      <c r="K1831" s="644"/>
    </row>
    <row r="1832" spans="1:11" s="547" customFormat="1" ht="11.4">
      <c r="A1832" s="641"/>
      <c r="B1832" s="642"/>
      <c r="C1832" s="643"/>
      <c r="D1832" s="644"/>
      <c r="E1832" s="644"/>
      <c r="F1832" s="644"/>
      <c r="G1832" s="644"/>
      <c r="H1832" s="643"/>
      <c r="I1832" s="644"/>
      <c r="J1832" s="644"/>
      <c r="K1832" s="644"/>
    </row>
    <row r="1833" spans="1:11" s="547" customFormat="1" ht="11.4">
      <c r="A1833" s="641"/>
      <c r="B1833" s="642"/>
      <c r="C1833" s="643"/>
      <c r="D1833" s="644"/>
      <c r="E1833" s="644"/>
      <c r="F1833" s="644"/>
      <c r="G1833" s="644"/>
      <c r="H1833" s="643"/>
      <c r="I1833" s="644"/>
      <c r="J1833" s="644"/>
      <c r="K1833" s="644"/>
    </row>
    <row r="1834" spans="1:11" s="547" customFormat="1" ht="11.4">
      <c r="A1834" s="641"/>
      <c r="B1834" s="642"/>
      <c r="C1834" s="643"/>
      <c r="D1834" s="644"/>
      <c r="E1834" s="644"/>
      <c r="F1834" s="644"/>
      <c r="G1834" s="644"/>
      <c r="H1834" s="643"/>
      <c r="I1834" s="644"/>
      <c r="J1834" s="644"/>
      <c r="K1834" s="644"/>
    </row>
    <row r="1835" spans="1:11" s="547" customFormat="1" ht="11.4">
      <c r="A1835" s="641"/>
      <c r="B1835" s="642"/>
      <c r="C1835" s="643"/>
      <c r="D1835" s="644"/>
      <c r="E1835" s="644"/>
      <c r="F1835" s="644"/>
      <c r="G1835" s="644"/>
      <c r="H1835" s="643"/>
      <c r="I1835" s="644"/>
      <c r="J1835" s="644"/>
      <c r="K1835" s="644"/>
    </row>
    <row r="1836" spans="1:11" s="547" customFormat="1" ht="11.4">
      <c r="A1836" s="641"/>
      <c r="B1836" s="642"/>
      <c r="C1836" s="643"/>
      <c r="D1836" s="644"/>
      <c r="E1836" s="644"/>
      <c r="F1836" s="644"/>
      <c r="G1836" s="644"/>
      <c r="H1836" s="643"/>
      <c r="I1836" s="644"/>
      <c r="J1836" s="644"/>
      <c r="K1836" s="644"/>
    </row>
    <row r="1837" spans="1:11" s="547" customFormat="1" ht="11.4">
      <c r="A1837" s="641"/>
      <c r="B1837" s="642"/>
      <c r="C1837" s="643"/>
      <c r="D1837" s="644"/>
      <c r="E1837" s="644"/>
      <c r="F1837" s="644"/>
      <c r="G1837" s="644"/>
      <c r="H1837" s="643"/>
      <c r="I1837" s="644"/>
      <c r="J1837" s="644"/>
      <c r="K1837" s="644"/>
    </row>
    <row r="1838" spans="1:11" s="547" customFormat="1" ht="11.4">
      <c r="A1838" s="641"/>
      <c r="B1838" s="642"/>
      <c r="C1838" s="643"/>
      <c r="D1838" s="644"/>
      <c r="E1838" s="644"/>
      <c r="F1838" s="644"/>
      <c r="G1838" s="644"/>
      <c r="H1838" s="643"/>
      <c r="I1838" s="644"/>
      <c r="J1838" s="644"/>
      <c r="K1838" s="644"/>
    </row>
    <row r="1839" spans="1:11" s="547" customFormat="1" ht="11.4">
      <c r="A1839" s="641"/>
      <c r="B1839" s="642"/>
      <c r="C1839" s="643"/>
      <c r="D1839" s="644"/>
      <c r="E1839" s="644"/>
      <c r="F1839" s="644"/>
      <c r="G1839" s="644"/>
      <c r="H1839" s="643"/>
      <c r="I1839" s="644"/>
      <c r="J1839" s="644"/>
      <c r="K1839" s="644"/>
    </row>
    <row r="1840" spans="1:11" s="547" customFormat="1" ht="11.4">
      <c r="A1840" s="641"/>
      <c r="B1840" s="642"/>
      <c r="C1840" s="643"/>
      <c r="D1840" s="644"/>
      <c r="E1840" s="644"/>
      <c r="F1840" s="644"/>
      <c r="G1840" s="644"/>
      <c r="H1840" s="643"/>
      <c r="I1840" s="644"/>
      <c r="J1840" s="644"/>
      <c r="K1840" s="644"/>
    </row>
    <row r="1841" spans="1:11" s="547" customFormat="1" ht="11.4">
      <c r="A1841" s="641"/>
      <c r="B1841" s="642"/>
      <c r="C1841" s="643"/>
      <c r="D1841" s="644"/>
      <c r="E1841" s="644"/>
      <c r="F1841" s="644"/>
      <c r="G1841" s="644"/>
      <c r="H1841" s="643"/>
      <c r="I1841" s="644"/>
      <c r="J1841" s="644"/>
      <c r="K1841" s="644"/>
    </row>
    <row r="1842" spans="1:11" s="547" customFormat="1" ht="11.4">
      <c r="A1842" s="641"/>
      <c r="B1842" s="642"/>
      <c r="C1842" s="643"/>
      <c r="D1842" s="644"/>
      <c r="E1842" s="644"/>
      <c r="F1842" s="644"/>
      <c r="G1842" s="644"/>
      <c r="H1842" s="643"/>
      <c r="I1842" s="644"/>
      <c r="J1842" s="644"/>
      <c r="K1842" s="644"/>
    </row>
    <row r="1843" spans="1:11" s="547" customFormat="1" ht="11.4">
      <c r="A1843" s="641"/>
      <c r="B1843" s="642"/>
      <c r="C1843" s="643"/>
      <c r="D1843" s="644"/>
      <c r="E1843" s="644"/>
      <c r="F1843" s="644"/>
      <c r="G1843" s="644"/>
      <c r="H1843" s="643"/>
      <c r="I1843" s="644"/>
      <c r="J1843" s="644"/>
      <c r="K1843" s="644"/>
    </row>
    <row r="1844" spans="1:11" s="547" customFormat="1" ht="11.4">
      <c r="A1844" s="641"/>
      <c r="B1844" s="642"/>
      <c r="C1844" s="643"/>
      <c r="D1844" s="644"/>
      <c r="E1844" s="644"/>
      <c r="F1844" s="644"/>
      <c r="G1844" s="644"/>
      <c r="H1844" s="643"/>
      <c r="I1844" s="644"/>
      <c r="J1844" s="644"/>
      <c r="K1844" s="644"/>
    </row>
    <row r="1845" spans="1:11" s="547" customFormat="1" ht="11.4">
      <c r="A1845" s="641"/>
      <c r="B1845" s="642"/>
      <c r="C1845" s="643"/>
      <c r="D1845" s="644"/>
      <c r="E1845" s="644"/>
      <c r="F1845" s="644"/>
      <c r="G1845" s="644"/>
      <c r="H1845" s="643"/>
      <c r="I1845" s="644"/>
      <c r="J1845" s="644"/>
      <c r="K1845" s="644"/>
    </row>
    <row r="1846" spans="1:11" s="547" customFormat="1" ht="11.4">
      <c r="A1846" s="641"/>
      <c r="B1846" s="642"/>
      <c r="C1846" s="643"/>
      <c r="D1846" s="644"/>
      <c r="E1846" s="644"/>
      <c r="F1846" s="644"/>
      <c r="G1846" s="644"/>
      <c r="H1846" s="643"/>
      <c r="I1846" s="644"/>
      <c r="J1846" s="644"/>
      <c r="K1846" s="644"/>
    </row>
    <row r="1847" spans="1:11" s="547" customFormat="1" ht="11.4">
      <c r="A1847" s="641"/>
      <c r="B1847" s="642"/>
      <c r="C1847" s="643"/>
      <c r="D1847" s="644"/>
      <c r="E1847" s="644"/>
      <c r="F1847" s="644"/>
      <c r="G1847" s="644"/>
      <c r="H1847" s="643"/>
      <c r="I1847" s="644"/>
      <c r="J1847" s="644"/>
      <c r="K1847" s="644"/>
    </row>
    <row r="1848" spans="1:11" s="547" customFormat="1" ht="11.4">
      <c r="A1848" s="641"/>
      <c r="B1848" s="642"/>
      <c r="C1848" s="643"/>
      <c r="D1848" s="644"/>
      <c r="E1848" s="644"/>
      <c r="F1848" s="644"/>
      <c r="G1848" s="644"/>
      <c r="H1848" s="643"/>
      <c r="I1848" s="644"/>
      <c r="J1848" s="644"/>
      <c r="K1848" s="644"/>
    </row>
    <row r="1849" spans="1:11" s="547" customFormat="1" ht="11.4">
      <c r="A1849" s="641"/>
      <c r="B1849" s="642"/>
      <c r="C1849" s="643"/>
      <c r="D1849" s="644"/>
      <c r="E1849" s="644"/>
      <c r="F1849" s="644"/>
      <c r="G1849" s="644"/>
      <c r="H1849" s="643"/>
      <c r="I1849" s="644"/>
      <c r="J1849" s="644"/>
      <c r="K1849" s="644"/>
    </row>
    <row r="1850" spans="1:11" s="547" customFormat="1" ht="11.4">
      <c r="A1850" s="641"/>
      <c r="B1850" s="642"/>
      <c r="C1850" s="643"/>
      <c r="D1850" s="644"/>
      <c r="E1850" s="644"/>
      <c r="F1850" s="644"/>
      <c r="G1850" s="644"/>
      <c r="H1850" s="643"/>
      <c r="I1850" s="644"/>
      <c r="J1850" s="644"/>
      <c r="K1850" s="644"/>
    </row>
    <row r="1851" spans="1:11" s="547" customFormat="1" ht="11.4">
      <c r="A1851" s="641"/>
      <c r="B1851" s="642"/>
      <c r="C1851" s="643"/>
      <c r="D1851" s="644"/>
      <c r="E1851" s="644"/>
      <c r="F1851" s="644"/>
      <c r="G1851" s="644"/>
      <c r="H1851" s="643"/>
      <c r="I1851" s="644"/>
      <c r="J1851" s="644"/>
      <c r="K1851" s="644"/>
    </row>
    <row r="1852" spans="1:11" s="547" customFormat="1" ht="11.4">
      <c r="A1852" s="641"/>
      <c r="B1852" s="642"/>
      <c r="C1852" s="643"/>
      <c r="D1852" s="644"/>
      <c r="E1852" s="644"/>
      <c r="F1852" s="644"/>
      <c r="G1852" s="644"/>
      <c r="H1852" s="643"/>
      <c r="I1852" s="644"/>
      <c r="J1852" s="644"/>
      <c r="K1852" s="644"/>
    </row>
    <row r="1853" spans="1:11" s="547" customFormat="1" ht="11.4">
      <c r="A1853" s="641"/>
      <c r="B1853" s="642"/>
      <c r="C1853" s="643"/>
      <c r="D1853" s="644"/>
      <c r="E1853" s="644"/>
      <c r="F1853" s="644"/>
      <c r="G1853" s="644"/>
      <c r="H1853" s="643"/>
      <c r="I1853" s="644"/>
      <c r="J1853" s="644"/>
      <c r="K1853" s="644"/>
    </row>
    <row r="1854" spans="1:11" s="547" customFormat="1" ht="11.4">
      <c r="A1854" s="641"/>
      <c r="B1854" s="642"/>
      <c r="C1854" s="643"/>
      <c r="D1854" s="644"/>
      <c r="E1854" s="644"/>
      <c r="F1854" s="644"/>
      <c r="G1854" s="644"/>
      <c r="H1854" s="643"/>
      <c r="I1854" s="644"/>
      <c r="J1854" s="644"/>
      <c r="K1854" s="644"/>
    </row>
    <row r="1855" spans="1:11" s="547" customFormat="1" ht="11.4">
      <c r="A1855" s="641"/>
      <c r="B1855" s="642"/>
      <c r="C1855" s="643"/>
      <c r="D1855" s="644"/>
      <c r="E1855" s="644"/>
      <c r="F1855" s="644"/>
      <c r="G1855" s="644"/>
      <c r="H1855" s="643"/>
      <c r="I1855" s="644"/>
      <c r="J1855" s="644"/>
      <c r="K1855" s="644"/>
    </row>
    <row r="1856" spans="1:11" s="547" customFormat="1" ht="11.4">
      <c r="A1856" s="641"/>
      <c r="B1856" s="642"/>
      <c r="C1856" s="643"/>
      <c r="D1856" s="644"/>
      <c r="E1856" s="644"/>
      <c r="F1856" s="644"/>
      <c r="G1856" s="644"/>
      <c r="H1856" s="643"/>
      <c r="I1856" s="644"/>
      <c r="J1856" s="644"/>
      <c r="K1856" s="644"/>
    </row>
    <row r="1857" spans="1:11" s="547" customFormat="1" ht="11.4">
      <c r="A1857" s="641"/>
      <c r="B1857" s="642"/>
      <c r="C1857" s="643"/>
      <c r="D1857" s="644"/>
      <c r="E1857" s="644"/>
      <c r="F1857" s="644"/>
      <c r="G1857" s="644"/>
      <c r="H1857" s="643"/>
      <c r="I1857" s="644"/>
      <c r="J1857" s="644"/>
      <c r="K1857" s="644"/>
    </row>
    <row r="1858" spans="1:11" s="547" customFormat="1" ht="11.4">
      <c r="A1858" s="641"/>
      <c r="B1858" s="642"/>
      <c r="C1858" s="643"/>
      <c r="D1858" s="644"/>
      <c r="E1858" s="644"/>
      <c r="F1858" s="644"/>
      <c r="G1858" s="644"/>
      <c r="H1858" s="643"/>
      <c r="I1858" s="644"/>
      <c r="J1858" s="644"/>
      <c r="K1858" s="644"/>
    </row>
    <row r="1859" spans="1:11" s="547" customFormat="1" ht="11.4">
      <c r="A1859" s="641"/>
      <c r="B1859" s="642"/>
      <c r="C1859" s="643"/>
      <c r="D1859" s="644"/>
      <c r="E1859" s="644"/>
      <c r="F1859" s="644"/>
      <c r="G1859" s="644"/>
      <c r="H1859" s="643"/>
      <c r="I1859" s="644"/>
      <c r="J1859" s="644"/>
      <c r="K1859" s="644"/>
    </row>
    <row r="1860" spans="1:11" s="547" customFormat="1" ht="11.4">
      <c r="A1860" s="641"/>
      <c r="B1860" s="642"/>
      <c r="C1860" s="643"/>
      <c r="D1860" s="644"/>
      <c r="E1860" s="644"/>
      <c r="F1860" s="644"/>
      <c r="G1860" s="644"/>
      <c r="H1860" s="643"/>
      <c r="I1860" s="644"/>
      <c r="J1860" s="644"/>
      <c r="K1860" s="644"/>
    </row>
    <row r="1861" spans="1:11" s="547" customFormat="1" ht="11.4">
      <c r="A1861" s="641"/>
      <c r="B1861" s="642"/>
      <c r="C1861" s="643"/>
      <c r="D1861" s="644"/>
      <c r="E1861" s="644"/>
      <c r="F1861" s="644"/>
      <c r="G1861" s="644"/>
      <c r="H1861" s="643"/>
      <c r="I1861" s="644"/>
      <c r="J1861" s="644"/>
      <c r="K1861" s="644"/>
    </row>
    <row r="1862" spans="1:11" s="547" customFormat="1" ht="11.4">
      <c r="A1862" s="641"/>
      <c r="B1862" s="642"/>
      <c r="C1862" s="643"/>
      <c r="D1862" s="644"/>
      <c r="E1862" s="644"/>
      <c r="F1862" s="644"/>
      <c r="G1862" s="644"/>
      <c r="H1862" s="643"/>
      <c r="I1862" s="644"/>
      <c r="J1862" s="644"/>
      <c r="K1862" s="644"/>
    </row>
    <row r="1863" spans="1:11" s="547" customFormat="1" ht="11.4">
      <c r="A1863" s="641"/>
      <c r="B1863" s="642"/>
      <c r="C1863" s="643"/>
      <c r="D1863" s="644"/>
      <c r="E1863" s="644"/>
      <c r="F1863" s="644"/>
      <c r="G1863" s="644"/>
      <c r="H1863" s="643"/>
      <c r="I1863" s="644"/>
      <c r="J1863" s="644"/>
      <c r="K1863" s="644"/>
    </row>
    <row r="1864" spans="1:11" s="547" customFormat="1" ht="11.4">
      <c r="A1864" s="641"/>
      <c r="B1864" s="642"/>
      <c r="C1864" s="643"/>
      <c r="D1864" s="644"/>
      <c r="E1864" s="644"/>
      <c r="F1864" s="644"/>
      <c r="G1864" s="644"/>
      <c r="H1864" s="643"/>
      <c r="I1864" s="644"/>
      <c r="J1864" s="644"/>
      <c r="K1864" s="644"/>
    </row>
    <row r="1865" spans="1:11" s="547" customFormat="1" ht="11.4">
      <c r="A1865" s="641"/>
      <c r="B1865" s="642"/>
      <c r="C1865" s="643"/>
      <c r="D1865" s="644"/>
      <c r="E1865" s="644"/>
      <c r="F1865" s="644"/>
      <c r="G1865" s="644"/>
      <c r="H1865" s="643"/>
      <c r="I1865" s="644"/>
      <c r="J1865" s="644"/>
      <c r="K1865" s="644"/>
    </row>
    <row r="1866" spans="1:11" s="547" customFormat="1" ht="11.4">
      <c r="A1866" s="641"/>
      <c r="B1866" s="642"/>
      <c r="C1866" s="643"/>
      <c r="D1866" s="644"/>
      <c r="E1866" s="644"/>
      <c r="F1866" s="644"/>
      <c r="G1866" s="644"/>
      <c r="H1866" s="643"/>
      <c r="I1866" s="644"/>
      <c r="J1866" s="644"/>
      <c r="K1866" s="644"/>
    </row>
    <row r="1867" spans="1:11" s="547" customFormat="1" ht="11.4">
      <c r="A1867" s="641"/>
      <c r="B1867" s="642"/>
      <c r="C1867" s="643"/>
      <c r="D1867" s="644"/>
      <c r="E1867" s="644"/>
      <c r="F1867" s="644"/>
      <c r="G1867" s="644"/>
      <c r="H1867" s="643"/>
      <c r="I1867" s="644"/>
      <c r="J1867" s="644"/>
      <c r="K1867" s="644"/>
    </row>
    <row r="1868" spans="1:11" s="547" customFormat="1" ht="11.4">
      <c r="A1868" s="641"/>
      <c r="B1868" s="642"/>
      <c r="C1868" s="643"/>
      <c r="D1868" s="644"/>
      <c r="E1868" s="644"/>
      <c r="F1868" s="644"/>
      <c r="G1868" s="644"/>
      <c r="H1868" s="643"/>
      <c r="I1868" s="644"/>
      <c r="J1868" s="644"/>
      <c r="K1868" s="644"/>
    </row>
    <row r="1869" spans="1:11" s="547" customFormat="1" ht="11.4">
      <c r="A1869" s="641"/>
      <c r="B1869" s="642"/>
      <c r="C1869" s="643"/>
      <c r="D1869" s="644"/>
      <c r="E1869" s="644"/>
      <c r="F1869" s="644"/>
      <c r="G1869" s="644"/>
      <c r="H1869" s="643"/>
      <c r="I1869" s="644"/>
      <c r="J1869" s="644"/>
      <c r="K1869" s="644"/>
    </row>
    <row r="1870" spans="1:11" s="547" customFormat="1" ht="11.4">
      <c r="A1870" s="641"/>
      <c r="B1870" s="642"/>
      <c r="C1870" s="643"/>
      <c r="D1870" s="644"/>
      <c r="E1870" s="644"/>
      <c r="F1870" s="644"/>
      <c r="G1870" s="644"/>
      <c r="H1870" s="643"/>
      <c r="I1870" s="644"/>
      <c r="J1870" s="644"/>
      <c r="K1870" s="644"/>
    </row>
    <row r="1871" spans="1:11" s="547" customFormat="1" ht="11.4">
      <c r="A1871" s="641"/>
      <c r="B1871" s="642"/>
      <c r="C1871" s="643"/>
      <c r="D1871" s="644"/>
      <c r="E1871" s="644"/>
      <c r="F1871" s="644"/>
      <c r="G1871" s="644"/>
      <c r="H1871" s="643"/>
      <c r="I1871" s="644"/>
      <c r="J1871" s="644"/>
      <c r="K1871" s="644"/>
    </row>
    <row r="1872" spans="1:11" s="547" customFormat="1" ht="11.4">
      <c r="A1872" s="641"/>
      <c r="B1872" s="642"/>
      <c r="C1872" s="643"/>
      <c r="D1872" s="644"/>
      <c r="E1872" s="644"/>
      <c r="F1872" s="644"/>
      <c r="G1872" s="644"/>
      <c r="H1872" s="643"/>
      <c r="I1872" s="644"/>
      <c r="J1872" s="644"/>
      <c r="K1872" s="644"/>
    </row>
    <row r="1873" spans="1:11" s="547" customFormat="1" ht="11.4">
      <c r="A1873" s="641"/>
      <c r="B1873" s="642"/>
      <c r="C1873" s="643"/>
      <c r="D1873" s="644"/>
      <c r="E1873" s="644"/>
      <c r="F1873" s="644"/>
      <c r="G1873" s="644"/>
      <c r="H1873" s="643"/>
      <c r="I1873" s="644"/>
      <c r="J1873" s="644"/>
      <c r="K1873" s="644"/>
    </row>
    <row r="1874" spans="1:11" s="547" customFormat="1" ht="11.4">
      <c r="A1874" s="641"/>
      <c r="B1874" s="642"/>
      <c r="C1874" s="643"/>
      <c r="D1874" s="644"/>
      <c r="E1874" s="644"/>
      <c r="F1874" s="644"/>
      <c r="G1874" s="644"/>
      <c r="H1874" s="643"/>
      <c r="I1874" s="644"/>
      <c r="J1874" s="644"/>
      <c r="K1874" s="644"/>
    </row>
    <row r="1875" spans="1:11" s="547" customFormat="1" ht="11.4">
      <c r="A1875" s="641"/>
      <c r="B1875" s="642"/>
      <c r="C1875" s="643"/>
      <c r="D1875" s="644"/>
      <c r="E1875" s="644"/>
      <c r="F1875" s="644"/>
      <c r="G1875" s="644"/>
      <c r="H1875" s="643"/>
      <c r="I1875" s="644"/>
      <c r="J1875" s="644"/>
      <c r="K1875" s="644"/>
    </row>
    <row r="1876" spans="1:11" s="547" customFormat="1" ht="11.4">
      <c r="A1876" s="641"/>
      <c r="B1876" s="642"/>
      <c r="C1876" s="643"/>
      <c r="D1876" s="644"/>
      <c r="E1876" s="644"/>
      <c r="F1876" s="644"/>
      <c r="G1876" s="644"/>
      <c r="H1876" s="643"/>
      <c r="I1876" s="644"/>
      <c r="J1876" s="644"/>
      <c r="K1876" s="644"/>
    </row>
    <row r="1877" spans="1:11" s="547" customFormat="1" ht="11.4">
      <c r="A1877" s="641"/>
      <c r="B1877" s="642"/>
      <c r="C1877" s="643"/>
      <c r="D1877" s="644"/>
      <c r="E1877" s="644"/>
      <c r="F1877" s="644"/>
      <c r="G1877" s="644"/>
      <c r="H1877" s="643"/>
      <c r="I1877" s="644"/>
      <c r="J1877" s="644"/>
      <c r="K1877" s="644"/>
    </row>
    <row r="1878" spans="1:11" s="547" customFormat="1" ht="11.4">
      <c r="A1878" s="641"/>
      <c r="B1878" s="642"/>
      <c r="C1878" s="643"/>
      <c r="D1878" s="644"/>
      <c r="E1878" s="644"/>
      <c r="F1878" s="644"/>
      <c r="G1878" s="644"/>
      <c r="H1878" s="643"/>
      <c r="I1878" s="644"/>
      <c r="J1878" s="644"/>
      <c r="K1878" s="644"/>
    </row>
    <row r="1879" spans="1:11" s="547" customFormat="1" ht="11.4">
      <c r="A1879" s="641"/>
      <c r="B1879" s="642"/>
      <c r="C1879" s="643"/>
      <c r="D1879" s="644"/>
      <c r="E1879" s="644"/>
      <c r="F1879" s="644"/>
      <c r="G1879" s="644"/>
      <c r="H1879" s="643"/>
      <c r="I1879" s="644"/>
      <c r="J1879" s="644"/>
      <c r="K1879" s="644"/>
    </row>
    <row r="1880" spans="1:11" s="547" customFormat="1" ht="11.4">
      <c r="A1880" s="641"/>
      <c r="B1880" s="642"/>
      <c r="C1880" s="643"/>
      <c r="D1880" s="644"/>
      <c r="E1880" s="644"/>
      <c r="F1880" s="644"/>
      <c r="G1880" s="644"/>
      <c r="H1880" s="643"/>
      <c r="I1880" s="644"/>
      <c r="J1880" s="644"/>
      <c r="K1880" s="644"/>
    </row>
    <row r="1881" spans="1:11" s="547" customFormat="1" ht="11.4">
      <c r="A1881" s="641"/>
      <c r="B1881" s="642"/>
      <c r="C1881" s="643"/>
      <c r="D1881" s="644"/>
      <c r="E1881" s="644"/>
      <c r="F1881" s="644"/>
      <c r="G1881" s="644"/>
      <c r="H1881" s="643"/>
      <c r="I1881" s="644"/>
      <c r="J1881" s="644"/>
      <c r="K1881" s="644"/>
    </row>
    <row r="1882" spans="1:11" s="547" customFormat="1" ht="11.4">
      <c r="A1882" s="641"/>
      <c r="B1882" s="642"/>
      <c r="C1882" s="643"/>
      <c r="D1882" s="644"/>
      <c r="E1882" s="644"/>
      <c r="F1882" s="644"/>
      <c r="G1882" s="644"/>
      <c r="H1882" s="643"/>
      <c r="I1882" s="644"/>
      <c r="J1882" s="644"/>
      <c r="K1882" s="644"/>
    </row>
    <row r="1883" spans="1:11" s="547" customFormat="1" ht="11.4">
      <c r="A1883" s="641"/>
      <c r="B1883" s="642"/>
      <c r="C1883" s="643"/>
      <c r="D1883" s="644"/>
      <c r="E1883" s="644"/>
      <c r="F1883" s="644"/>
      <c r="G1883" s="644"/>
      <c r="H1883" s="643"/>
      <c r="I1883" s="644"/>
      <c r="J1883" s="644"/>
      <c r="K1883" s="644"/>
    </row>
    <row r="1884" spans="1:11" s="547" customFormat="1" ht="11.4">
      <c r="A1884" s="641"/>
      <c r="B1884" s="642"/>
      <c r="C1884" s="643"/>
      <c r="D1884" s="644"/>
      <c r="E1884" s="644"/>
      <c r="F1884" s="644"/>
      <c r="G1884" s="644"/>
      <c r="H1884" s="643"/>
      <c r="I1884" s="644"/>
      <c r="J1884" s="644"/>
      <c r="K1884" s="644"/>
    </row>
    <row r="1885" spans="1:11" s="547" customFormat="1" ht="11.4">
      <c r="A1885" s="641"/>
      <c r="B1885" s="642"/>
      <c r="C1885" s="643"/>
      <c r="D1885" s="644"/>
      <c r="E1885" s="644"/>
      <c r="F1885" s="644"/>
      <c r="G1885" s="644"/>
      <c r="H1885" s="643"/>
      <c r="I1885" s="644"/>
      <c r="J1885" s="644"/>
      <c r="K1885" s="644"/>
    </row>
    <row r="1886" spans="1:11" s="547" customFormat="1" ht="11.4">
      <c r="A1886" s="641"/>
      <c r="B1886" s="642"/>
      <c r="C1886" s="643"/>
      <c r="D1886" s="644"/>
      <c r="E1886" s="644"/>
      <c r="F1886" s="644"/>
      <c r="G1886" s="644"/>
      <c r="H1886" s="643"/>
      <c r="I1886" s="644"/>
      <c r="J1886" s="644"/>
      <c r="K1886" s="644"/>
    </row>
    <row r="1887" spans="1:11" s="547" customFormat="1" ht="11.4">
      <c r="A1887" s="641"/>
      <c r="B1887" s="642"/>
      <c r="C1887" s="643"/>
      <c r="D1887" s="644"/>
      <c r="E1887" s="644"/>
      <c r="F1887" s="644"/>
      <c r="G1887" s="644"/>
      <c r="H1887" s="643"/>
      <c r="I1887" s="644"/>
      <c r="J1887" s="644"/>
      <c r="K1887" s="644"/>
    </row>
    <row r="1888" spans="1:11" s="547" customFormat="1" ht="11.4">
      <c r="A1888" s="641"/>
      <c r="B1888" s="642"/>
      <c r="C1888" s="643"/>
      <c r="D1888" s="644"/>
      <c r="E1888" s="644"/>
      <c r="F1888" s="644"/>
      <c r="G1888" s="644"/>
      <c r="H1888" s="643"/>
      <c r="I1888" s="644"/>
      <c r="J1888" s="644"/>
      <c r="K1888" s="644"/>
    </row>
    <row r="1889" spans="1:11" s="547" customFormat="1" ht="11.4">
      <c r="A1889" s="641"/>
      <c r="B1889" s="642"/>
      <c r="C1889" s="643"/>
      <c r="D1889" s="644"/>
      <c r="E1889" s="644"/>
      <c r="F1889" s="644"/>
      <c r="G1889" s="644"/>
      <c r="H1889" s="643"/>
      <c r="I1889" s="644"/>
      <c r="J1889" s="644"/>
      <c r="K1889" s="644"/>
    </row>
    <row r="1890" spans="1:11" s="547" customFormat="1" ht="11.4">
      <c r="A1890" s="641"/>
      <c r="B1890" s="642"/>
      <c r="C1890" s="643"/>
      <c r="D1890" s="644"/>
      <c r="E1890" s="644"/>
      <c r="F1890" s="644"/>
      <c r="G1890" s="644"/>
      <c r="H1890" s="643"/>
      <c r="I1890" s="644"/>
      <c r="J1890" s="644"/>
      <c r="K1890" s="644"/>
    </row>
    <row r="1891" spans="1:11" s="547" customFormat="1" ht="11.4">
      <c r="A1891" s="641"/>
      <c r="B1891" s="642"/>
      <c r="C1891" s="643"/>
      <c r="D1891" s="644"/>
      <c r="E1891" s="644"/>
      <c r="F1891" s="644"/>
      <c r="G1891" s="644"/>
      <c r="H1891" s="643"/>
      <c r="I1891" s="644"/>
      <c r="J1891" s="644"/>
      <c r="K1891" s="644"/>
    </row>
    <row r="1892" spans="1:11" s="547" customFormat="1" ht="11.4">
      <c r="A1892" s="641"/>
      <c r="B1892" s="642"/>
      <c r="C1892" s="643"/>
      <c r="D1892" s="644"/>
      <c r="E1892" s="644"/>
      <c r="F1892" s="644"/>
      <c r="G1892" s="644"/>
      <c r="H1892" s="643"/>
      <c r="I1892" s="644"/>
      <c r="J1892" s="644"/>
      <c r="K1892" s="644"/>
    </row>
    <row r="1893" spans="1:11" s="547" customFormat="1" ht="11.4">
      <c r="A1893" s="641"/>
      <c r="B1893" s="642"/>
      <c r="C1893" s="643"/>
      <c r="D1893" s="644"/>
      <c r="E1893" s="644"/>
      <c r="F1893" s="644"/>
      <c r="G1893" s="644"/>
      <c r="H1893" s="643"/>
      <c r="I1893" s="644"/>
      <c r="J1893" s="644"/>
      <c r="K1893" s="644"/>
    </row>
    <row r="1894" spans="1:11" s="547" customFormat="1" ht="11.4">
      <c r="A1894" s="641"/>
      <c r="B1894" s="642"/>
      <c r="C1894" s="643"/>
      <c r="D1894" s="644"/>
      <c r="E1894" s="644"/>
      <c r="F1894" s="644"/>
      <c r="G1894" s="644"/>
      <c r="H1894" s="643"/>
      <c r="I1894" s="644"/>
      <c r="J1894" s="644"/>
      <c r="K1894" s="644"/>
    </row>
    <row r="1895" spans="1:11" s="547" customFormat="1" ht="11.4">
      <c r="A1895" s="641"/>
      <c r="B1895" s="642"/>
      <c r="C1895" s="643"/>
      <c r="D1895" s="644"/>
      <c r="E1895" s="644"/>
      <c r="F1895" s="644"/>
      <c r="G1895" s="644"/>
      <c r="H1895" s="643"/>
      <c r="I1895" s="644"/>
      <c r="J1895" s="644"/>
      <c r="K1895" s="644"/>
    </row>
    <row r="1896" spans="1:11" s="547" customFormat="1" ht="11.4">
      <c r="A1896" s="641"/>
      <c r="B1896" s="642"/>
      <c r="C1896" s="643"/>
      <c r="D1896" s="644"/>
      <c r="E1896" s="644"/>
      <c r="F1896" s="644"/>
      <c r="G1896" s="644"/>
      <c r="H1896" s="643"/>
      <c r="I1896" s="644"/>
      <c r="J1896" s="644"/>
      <c r="K1896" s="644"/>
    </row>
    <row r="1897" spans="1:11" s="547" customFormat="1" ht="11.4">
      <c r="A1897" s="641"/>
      <c r="B1897" s="642"/>
      <c r="C1897" s="643"/>
      <c r="D1897" s="644"/>
      <c r="E1897" s="644"/>
      <c r="F1897" s="644"/>
      <c r="G1897" s="644"/>
      <c r="H1897" s="643"/>
      <c r="I1897" s="644"/>
      <c r="J1897" s="644"/>
      <c r="K1897" s="644"/>
    </row>
    <row r="1898" spans="1:11" s="547" customFormat="1" ht="11.4">
      <c r="A1898" s="641"/>
      <c r="B1898" s="642"/>
      <c r="C1898" s="643"/>
      <c r="D1898" s="644"/>
      <c r="E1898" s="644"/>
      <c r="F1898" s="644"/>
      <c r="G1898" s="644"/>
      <c r="H1898" s="643"/>
      <c r="I1898" s="644"/>
      <c r="J1898" s="644"/>
      <c r="K1898" s="644"/>
    </row>
    <row r="1899" spans="1:11" s="547" customFormat="1" ht="11.4">
      <c r="A1899" s="641"/>
      <c r="B1899" s="642"/>
      <c r="C1899" s="643"/>
      <c r="D1899" s="644"/>
      <c r="E1899" s="644"/>
      <c r="F1899" s="644"/>
      <c r="G1899" s="644"/>
      <c r="H1899" s="643"/>
      <c r="I1899" s="644"/>
      <c r="J1899" s="644"/>
      <c r="K1899" s="644"/>
    </row>
    <row r="1900" spans="1:11" s="547" customFormat="1" ht="11.4">
      <c r="A1900" s="641"/>
      <c r="B1900" s="642"/>
      <c r="C1900" s="643"/>
      <c r="D1900" s="644"/>
      <c r="E1900" s="644"/>
      <c r="F1900" s="644"/>
      <c r="G1900" s="644"/>
      <c r="H1900" s="643"/>
      <c r="I1900" s="644"/>
      <c r="J1900" s="644"/>
      <c r="K1900" s="644"/>
    </row>
    <row r="1901" spans="1:11" s="547" customFormat="1" ht="11.4">
      <c r="A1901" s="641"/>
      <c r="B1901" s="642"/>
      <c r="C1901" s="643"/>
      <c r="D1901" s="644"/>
      <c r="E1901" s="644"/>
      <c r="F1901" s="644"/>
      <c r="G1901" s="644"/>
      <c r="H1901" s="643"/>
      <c r="I1901" s="644"/>
      <c r="J1901" s="644"/>
      <c r="K1901" s="644"/>
    </row>
    <row r="1902" spans="1:11" s="547" customFormat="1" ht="11.4">
      <c r="A1902" s="641"/>
      <c r="B1902" s="642"/>
      <c r="C1902" s="643"/>
      <c r="D1902" s="644"/>
      <c r="E1902" s="644"/>
      <c r="F1902" s="644"/>
      <c r="G1902" s="644"/>
      <c r="H1902" s="643"/>
      <c r="I1902" s="644"/>
      <c r="J1902" s="644"/>
      <c r="K1902" s="644"/>
    </row>
    <row r="1903" spans="1:11" s="547" customFormat="1" ht="11.4">
      <c r="A1903" s="641"/>
      <c r="B1903" s="642"/>
      <c r="C1903" s="643"/>
      <c r="D1903" s="644"/>
      <c r="E1903" s="644"/>
      <c r="F1903" s="644"/>
      <c r="G1903" s="644"/>
      <c r="H1903" s="643"/>
      <c r="I1903" s="644"/>
      <c r="J1903" s="644"/>
      <c r="K1903" s="644"/>
    </row>
    <row r="1904" spans="1:11" s="547" customFormat="1" ht="11.4">
      <c r="A1904" s="641"/>
      <c r="B1904" s="642"/>
      <c r="C1904" s="643"/>
      <c r="D1904" s="644"/>
      <c r="E1904" s="644"/>
      <c r="F1904" s="644"/>
      <c r="G1904" s="644"/>
      <c r="H1904" s="643"/>
      <c r="I1904" s="644"/>
      <c r="J1904" s="644"/>
      <c r="K1904" s="644"/>
    </row>
    <row r="1905" spans="1:11" s="547" customFormat="1" ht="11.4">
      <c r="A1905" s="641"/>
      <c r="B1905" s="642"/>
      <c r="C1905" s="643"/>
      <c r="D1905" s="644"/>
      <c r="E1905" s="644"/>
      <c r="F1905" s="644"/>
      <c r="G1905" s="644"/>
      <c r="H1905" s="643"/>
      <c r="I1905" s="644"/>
      <c r="J1905" s="644"/>
      <c r="K1905" s="644"/>
    </row>
    <row r="1906" spans="1:11" s="547" customFormat="1" ht="11.4">
      <c r="A1906" s="641"/>
      <c r="B1906" s="642"/>
      <c r="C1906" s="643"/>
      <c r="D1906" s="644"/>
      <c r="E1906" s="644"/>
      <c r="F1906" s="644"/>
      <c r="G1906" s="644"/>
      <c r="H1906" s="643"/>
      <c r="I1906" s="644"/>
      <c r="J1906" s="644"/>
      <c r="K1906" s="644"/>
    </row>
    <row r="1907" spans="1:11" s="547" customFormat="1" ht="11.4">
      <c r="A1907" s="641"/>
      <c r="B1907" s="642"/>
      <c r="C1907" s="643"/>
      <c r="D1907" s="644"/>
      <c r="E1907" s="644"/>
      <c r="F1907" s="644"/>
      <c r="G1907" s="644"/>
      <c r="H1907" s="643"/>
      <c r="I1907" s="644"/>
      <c r="J1907" s="644"/>
      <c r="K1907" s="644"/>
    </row>
    <row r="1908" spans="1:11" s="547" customFormat="1" ht="11.4">
      <c r="A1908" s="641"/>
      <c r="B1908" s="642"/>
      <c r="C1908" s="643"/>
      <c r="D1908" s="644"/>
      <c r="E1908" s="644"/>
      <c r="F1908" s="644"/>
      <c r="G1908" s="644"/>
      <c r="H1908" s="643"/>
      <c r="I1908" s="644"/>
      <c r="J1908" s="644"/>
      <c r="K1908" s="644"/>
    </row>
    <row r="1909" spans="1:11" s="547" customFormat="1" ht="11.4">
      <c r="A1909" s="641"/>
      <c r="B1909" s="642"/>
      <c r="C1909" s="643"/>
      <c r="D1909" s="644"/>
      <c r="E1909" s="644"/>
      <c r="F1909" s="644"/>
      <c r="G1909" s="644"/>
      <c r="H1909" s="643"/>
      <c r="I1909" s="644"/>
      <c r="J1909" s="644"/>
      <c r="K1909" s="644"/>
    </row>
    <row r="1910" spans="1:11" s="547" customFormat="1" ht="11.4">
      <c r="A1910" s="641"/>
      <c r="B1910" s="642"/>
      <c r="C1910" s="643"/>
      <c r="D1910" s="644"/>
      <c r="E1910" s="644"/>
      <c r="F1910" s="644"/>
      <c r="G1910" s="644"/>
      <c r="H1910" s="643"/>
      <c r="I1910" s="644"/>
      <c r="J1910" s="644"/>
      <c r="K1910" s="644"/>
    </row>
    <row r="1911" spans="1:11" s="547" customFormat="1" ht="11.4">
      <c r="A1911" s="641"/>
      <c r="B1911" s="642"/>
      <c r="C1911" s="643"/>
      <c r="D1911" s="644"/>
      <c r="E1911" s="644"/>
      <c r="F1911" s="644"/>
      <c r="G1911" s="644"/>
      <c r="H1911" s="643"/>
      <c r="I1911" s="644"/>
      <c r="J1911" s="644"/>
      <c r="K1911" s="644"/>
    </row>
    <row r="1912" spans="1:11" s="547" customFormat="1" ht="11.4">
      <c r="A1912" s="641"/>
      <c r="B1912" s="642"/>
      <c r="C1912" s="643"/>
      <c r="D1912" s="644"/>
      <c r="E1912" s="644"/>
      <c r="F1912" s="644"/>
      <c r="G1912" s="644"/>
      <c r="H1912" s="643"/>
      <c r="I1912" s="644"/>
      <c r="J1912" s="644"/>
      <c r="K1912" s="644"/>
    </row>
    <row r="1913" spans="1:11" s="547" customFormat="1" ht="11.4">
      <c r="A1913" s="641"/>
      <c r="B1913" s="642"/>
      <c r="C1913" s="643"/>
      <c r="D1913" s="644"/>
      <c r="E1913" s="644"/>
      <c r="F1913" s="644"/>
      <c r="G1913" s="644"/>
      <c r="H1913" s="643"/>
      <c r="I1913" s="644"/>
      <c r="J1913" s="644"/>
      <c r="K1913" s="644"/>
    </row>
    <row r="1914" spans="1:11" s="547" customFormat="1" ht="11.4">
      <c r="A1914" s="641"/>
      <c r="B1914" s="642"/>
      <c r="C1914" s="643"/>
      <c r="D1914" s="644"/>
      <c r="E1914" s="644"/>
      <c r="F1914" s="644"/>
      <c r="G1914" s="644"/>
      <c r="H1914" s="643"/>
      <c r="I1914" s="644"/>
      <c r="J1914" s="644"/>
      <c r="K1914" s="644"/>
    </row>
    <row r="1915" spans="1:11" s="547" customFormat="1" ht="11.4">
      <c r="A1915" s="641"/>
      <c r="B1915" s="642"/>
      <c r="C1915" s="643"/>
      <c r="D1915" s="644"/>
      <c r="E1915" s="644"/>
      <c r="F1915" s="644"/>
      <c r="G1915" s="644"/>
      <c r="H1915" s="643"/>
      <c r="I1915" s="644"/>
      <c r="J1915" s="644"/>
      <c r="K1915" s="644"/>
    </row>
    <row r="1916" spans="1:11" s="547" customFormat="1" ht="11.4">
      <c r="A1916" s="641"/>
      <c r="B1916" s="642"/>
      <c r="C1916" s="643"/>
      <c r="D1916" s="644"/>
      <c r="E1916" s="644"/>
      <c r="F1916" s="644"/>
      <c r="G1916" s="644"/>
      <c r="H1916" s="643"/>
      <c r="I1916" s="644"/>
      <c r="J1916" s="644"/>
      <c r="K1916" s="644"/>
    </row>
    <row r="1917" spans="1:11" s="547" customFormat="1" ht="11.4">
      <c r="A1917" s="641"/>
      <c r="B1917" s="642"/>
      <c r="C1917" s="643"/>
      <c r="D1917" s="644"/>
      <c r="E1917" s="644"/>
      <c r="F1917" s="644"/>
      <c r="G1917" s="644"/>
      <c r="H1917" s="643"/>
      <c r="I1917" s="644"/>
      <c r="J1917" s="644"/>
      <c r="K1917" s="644"/>
    </row>
    <row r="1918" spans="1:11" s="547" customFormat="1" ht="11.4">
      <c r="A1918" s="641"/>
      <c r="B1918" s="642"/>
      <c r="C1918" s="643"/>
      <c r="D1918" s="644"/>
      <c r="E1918" s="644"/>
      <c r="F1918" s="644"/>
      <c r="G1918" s="644"/>
      <c r="H1918" s="643"/>
      <c r="I1918" s="644"/>
      <c r="J1918" s="644"/>
      <c r="K1918" s="644"/>
    </row>
    <row r="1919" spans="1:11" s="547" customFormat="1" ht="11.4">
      <c r="A1919" s="641"/>
      <c r="B1919" s="642"/>
      <c r="C1919" s="643"/>
      <c r="D1919" s="644"/>
      <c r="E1919" s="644"/>
      <c r="F1919" s="644"/>
      <c r="G1919" s="644"/>
      <c r="H1919" s="643"/>
      <c r="I1919" s="644"/>
      <c r="J1919" s="644"/>
      <c r="K1919" s="644"/>
    </row>
    <row r="1920" spans="1:11" s="547" customFormat="1" ht="11.4">
      <c r="A1920" s="641"/>
      <c r="B1920" s="642"/>
      <c r="C1920" s="643"/>
      <c r="D1920" s="644"/>
      <c r="E1920" s="644"/>
      <c r="F1920" s="644"/>
      <c r="G1920" s="644"/>
      <c r="H1920" s="643"/>
      <c r="I1920" s="644"/>
      <c r="J1920" s="644"/>
      <c r="K1920" s="644"/>
    </row>
    <row r="1921" spans="1:11" s="547" customFormat="1" ht="11.4">
      <c r="A1921" s="641"/>
      <c r="B1921" s="642"/>
      <c r="C1921" s="643"/>
      <c r="D1921" s="644"/>
      <c r="E1921" s="644"/>
      <c r="F1921" s="644"/>
      <c r="G1921" s="644"/>
      <c r="H1921" s="643"/>
      <c r="I1921" s="644"/>
      <c r="J1921" s="644"/>
      <c r="K1921" s="644"/>
    </row>
    <row r="1922" spans="1:11" s="547" customFormat="1" ht="11.4">
      <c r="A1922" s="641"/>
      <c r="B1922" s="642"/>
      <c r="C1922" s="643"/>
      <c r="D1922" s="644"/>
      <c r="E1922" s="644"/>
      <c r="F1922" s="644"/>
      <c r="G1922" s="644"/>
      <c r="H1922" s="643"/>
      <c r="I1922" s="644"/>
      <c r="J1922" s="644"/>
      <c r="K1922" s="644"/>
    </row>
    <row r="1923" spans="1:11" s="547" customFormat="1" ht="11.4">
      <c r="A1923" s="641"/>
      <c r="B1923" s="642"/>
      <c r="C1923" s="643"/>
      <c r="D1923" s="644"/>
      <c r="E1923" s="644"/>
      <c r="F1923" s="644"/>
      <c r="G1923" s="644"/>
      <c r="H1923" s="643"/>
      <c r="I1923" s="644"/>
      <c r="J1923" s="644"/>
      <c r="K1923" s="644"/>
    </row>
    <row r="1924" spans="1:11" s="547" customFormat="1" ht="11.4">
      <c r="A1924" s="641"/>
      <c r="B1924" s="642"/>
      <c r="C1924" s="643"/>
      <c r="D1924" s="644"/>
      <c r="E1924" s="644"/>
      <c r="F1924" s="644"/>
      <c r="G1924" s="644"/>
      <c r="H1924" s="643"/>
      <c r="I1924" s="644"/>
      <c r="J1924" s="644"/>
      <c r="K1924" s="644"/>
    </row>
    <row r="1925" spans="1:11" s="547" customFormat="1" ht="11.4">
      <c r="A1925" s="641"/>
      <c r="B1925" s="642"/>
      <c r="C1925" s="643"/>
      <c r="D1925" s="644"/>
      <c r="E1925" s="644"/>
      <c r="F1925" s="644"/>
      <c r="G1925" s="644"/>
      <c r="H1925" s="643"/>
      <c r="I1925" s="644"/>
      <c r="J1925" s="644"/>
      <c r="K1925" s="644"/>
    </row>
    <row r="1926" spans="1:11" s="547" customFormat="1" ht="11.4">
      <c r="A1926" s="641"/>
      <c r="B1926" s="642"/>
      <c r="C1926" s="643"/>
      <c r="D1926" s="644"/>
      <c r="E1926" s="644"/>
      <c r="F1926" s="644"/>
      <c r="G1926" s="644"/>
      <c r="H1926" s="643"/>
      <c r="I1926" s="644"/>
      <c r="J1926" s="644"/>
      <c r="K1926" s="644"/>
    </row>
    <row r="1927" spans="1:11" s="547" customFormat="1" ht="11.4">
      <c r="A1927" s="641"/>
      <c r="B1927" s="642"/>
      <c r="C1927" s="643"/>
      <c r="D1927" s="644"/>
      <c r="E1927" s="644"/>
      <c r="F1927" s="644"/>
      <c r="G1927" s="644"/>
      <c r="H1927" s="643"/>
      <c r="I1927" s="644"/>
      <c r="J1927" s="644"/>
      <c r="K1927" s="644"/>
    </row>
    <row r="1928" spans="1:11" s="547" customFormat="1" ht="11.4">
      <c r="A1928" s="641"/>
      <c r="B1928" s="642"/>
      <c r="C1928" s="643"/>
      <c r="D1928" s="644"/>
      <c r="E1928" s="644"/>
      <c r="F1928" s="644"/>
      <c r="G1928" s="644"/>
      <c r="H1928" s="643"/>
      <c r="I1928" s="644"/>
      <c r="J1928" s="644"/>
      <c r="K1928" s="644"/>
    </row>
    <row r="1929" spans="1:11" s="547" customFormat="1" ht="11.4">
      <c r="A1929" s="641"/>
      <c r="B1929" s="642"/>
      <c r="C1929" s="643"/>
      <c r="D1929" s="644"/>
      <c r="E1929" s="644"/>
      <c r="F1929" s="644"/>
      <c r="G1929" s="644"/>
      <c r="H1929" s="643"/>
      <c r="I1929" s="644"/>
      <c r="J1929" s="644"/>
      <c r="K1929" s="644"/>
    </row>
    <row r="1930" spans="1:11" s="547" customFormat="1" ht="11.4">
      <c r="A1930" s="641"/>
      <c r="B1930" s="642"/>
      <c r="C1930" s="643"/>
      <c r="D1930" s="644"/>
      <c r="E1930" s="644"/>
      <c r="F1930" s="644"/>
      <c r="G1930" s="644"/>
      <c r="H1930" s="643"/>
      <c r="I1930" s="644"/>
      <c r="J1930" s="644"/>
      <c r="K1930" s="644"/>
    </row>
    <row r="1931" spans="1:11" s="547" customFormat="1" ht="11.4">
      <c r="A1931" s="641"/>
      <c r="B1931" s="642"/>
      <c r="C1931" s="643"/>
      <c r="D1931" s="644"/>
      <c r="E1931" s="644"/>
      <c r="F1931" s="644"/>
      <c r="G1931" s="644"/>
      <c r="H1931" s="643"/>
      <c r="I1931" s="644"/>
      <c r="J1931" s="644"/>
      <c r="K1931" s="644"/>
    </row>
    <row r="1932" spans="1:11" s="547" customFormat="1" ht="11.4">
      <c r="A1932" s="641"/>
      <c r="B1932" s="642"/>
      <c r="C1932" s="643"/>
      <c r="D1932" s="644"/>
      <c r="E1932" s="644"/>
      <c r="F1932" s="644"/>
      <c r="G1932" s="644"/>
      <c r="H1932" s="643"/>
      <c r="I1932" s="644"/>
      <c r="J1932" s="644"/>
      <c r="K1932" s="644"/>
    </row>
    <row r="1933" spans="1:11" s="547" customFormat="1" ht="11.4">
      <c r="A1933" s="641"/>
      <c r="B1933" s="642"/>
      <c r="C1933" s="643"/>
      <c r="D1933" s="644"/>
      <c r="E1933" s="644"/>
      <c r="F1933" s="644"/>
      <c r="G1933" s="644"/>
      <c r="H1933" s="643"/>
      <c r="I1933" s="644"/>
      <c r="J1933" s="644"/>
      <c r="K1933" s="644"/>
    </row>
    <row r="1934" spans="1:11" s="547" customFormat="1" ht="11.4">
      <c r="A1934" s="641"/>
      <c r="B1934" s="642"/>
      <c r="C1934" s="643"/>
      <c r="D1934" s="644"/>
      <c r="E1934" s="644"/>
      <c r="F1934" s="644"/>
      <c r="G1934" s="644"/>
      <c r="H1934" s="643"/>
      <c r="I1934" s="644"/>
      <c r="J1934" s="644"/>
      <c r="K1934" s="644"/>
    </row>
    <row r="1935" spans="1:11" s="547" customFormat="1" ht="11.4">
      <c r="A1935" s="641"/>
      <c r="B1935" s="642"/>
      <c r="C1935" s="643"/>
      <c r="D1935" s="644"/>
      <c r="E1935" s="644"/>
      <c r="F1935" s="644"/>
      <c r="G1935" s="644"/>
      <c r="H1935" s="643"/>
      <c r="I1935" s="644"/>
      <c r="J1935" s="644"/>
      <c r="K1935" s="644"/>
    </row>
    <row r="1936" spans="1:11" s="547" customFormat="1" ht="11.4">
      <c r="A1936" s="641"/>
      <c r="B1936" s="642"/>
      <c r="C1936" s="643"/>
      <c r="D1936" s="644"/>
      <c r="E1936" s="644"/>
      <c r="F1936" s="644"/>
      <c r="G1936" s="644"/>
      <c r="H1936" s="643"/>
      <c r="I1936" s="644"/>
      <c r="J1936" s="644"/>
      <c r="K1936" s="644"/>
    </row>
    <row r="1937" spans="1:11" s="547" customFormat="1" ht="11.4">
      <c r="A1937" s="641"/>
      <c r="B1937" s="642"/>
      <c r="C1937" s="643"/>
      <c r="D1937" s="644"/>
      <c r="E1937" s="644"/>
      <c r="F1937" s="644"/>
      <c r="G1937" s="644"/>
      <c r="H1937" s="643"/>
      <c r="I1937" s="644"/>
      <c r="J1937" s="644"/>
      <c r="K1937" s="644"/>
    </row>
    <row r="1938" spans="1:11" s="547" customFormat="1" ht="11.4">
      <c r="A1938" s="641"/>
      <c r="B1938" s="642"/>
      <c r="C1938" s="643"/>
      <c r="D1938" s="644"/>
      <c r="E1938" s="644"/>
      <c r="F1938" s="644"/>
      <c r="G1938" s="644"/>
      <c r="H1938" s="643"/>
      <c r="I1938" s="644"/>
      <c r="J1938" s="644"/>
      <c r="K1938" s="644"/>
    </row>
    <row r="1939" spans="1:11" s="547" customFormat="1" ht="11.4">
      <c r="A1939" s="641"/>
      <c r="B1939" s="642"/>
      <c r="C1939" s="643"/>
      <c r="D1939" s="644"/>
      <c r="E1939" s="644"/>
      <c r="F1939" s="644"/>
      <c r="G1939" s="644"/>
      <c r="H1939" s="643"/>
      <c r="I1939" s="644"/>
      <c r="J1939" s="644"/>
      <c r="K1939" s="644"/>
    </row>
    <row r="1940" spans="1:11" s="547" customFormat="1" ht="11.4">
      <c r="A1940" s="641"/>
      <c r="B1940" s="642"/>
      <c r="C1940" s="643"/>
      <c r="D1940" s="644"/>
      <c r="E1940" s="644"/>
      <c r="F1940" s="644"/>
      <c r="G1940" s="644"/>
      <c r="H1940" s="643"/>
      <c r="I1940" s="644"/>
      <c r="J1940" s="644"/>
      <c r="K1940" s="644"/>
    </row>
    <row r="1941" spans="1:11" s="547" customFormat="1" ht="11.4">
      <c r="A1941" s="641"/>
      <c r="B1941" s="642"/>
      <c r="C1941" s="643"/>
      <c r="D1941" s="644"/>
      <c r="E1941" s="644"/>
      <c r="F1941" s="644"/>
      <c r="G1941" s="644"/>
      <c r="H1941" s="643"/>
      <c r="I1941" s="644"/>
      <c r="J1941" s="644"/>
      <c r="K1941" s="644"/>
    </row>
    <row r="1942" spans="1:11" s="547" customFormat="1" ht="11.4">
      <c r="A1942" s="641"/>
      <c r="B1942" s="642"/>
      <c r="C1942" s="643"/>
      <c r="D1942" s="644"/>
      <c r="E1942" s="644"/>
      <c r="F1942" s="644"/>
      <c r="G1942" s="644"/>
      <c r="H1942" s="643"/>
      <c r="I1942" s="644"/>
      <c r="J1942" s="644"/>
      <c r="K1942" s="644"/>
    </row>
    <row r="1943" spans="1:11" s="547" customFormat="1" ht="11.4">
      <c r="A1943" s="641"/>
      <c r="B1943" s="642"/>
      <c r="C1943" s="643"/>
      <c r="D1943" s="644"/>
      <c r="E1943" s="644"/>
      <c r="F1943" s="644"/>
      <c r="G1943" s="644"/>
      <c r="H1943" s="643"/>
      <c r="I1943" s="644"/>
      <c r="J1943" s="644"/>
      <c r="K1943" s="644"/>
    </row>
    <row r="1944" spans="1:11" s="547" customFormat="1" ht="11.4">
      <c r="A1944" s="641"/>
      <c r="B1944" s="642"/>
      <c r="C1944" s="643"/>
      <c r="D1944" s="644"/>
      <c r="E1944" s="644"/>
      <c r="F1944" s="644"/>
      <c r="G1944" s="644"/>
      <c r="H1944" s="643"/>
      <c r="I1944" s="644"/>
      <c r="J1944" s="644"/>
      <c r="K1944" s="644"/>
    </row>
    <row r="1945" spans="1:11" s="547" customFormat="1" ht="11.4">
      <c r="A1945" s="641"/>
      <c r="B1945" s="642"/>
      <c r="C1945" s="643"/>
      <c r="D1945" s="644"/>
      <c r="E1945" s="644"/>
      <c r="F1945" s="644"/>
      <c r="G1945" s="644"/>
      <c r="H1945" s="643"/>
      <c r="I1945" s="644"/>
      <c r="J1945" s="644"/>
      <c r="K1945" s="644"/>
    </row>
    <row r="1946" spans="1:11" s="547" customFormat="1" ht="11.4">
      <c r="A1946" s="641"/>
      <c r="B1946" s="642"/>
      <c r="C1946" s="643"/>
      <c r="D1946" s="644"/>
      <c r="E1946" s="644"/>
      <c r="F1946" s="644"/>
      <c r="G1946" s="644"/>
      <c r="H1946" s="643"/>
      <c r="I1946" s="644"/>
      <c r="J1946" s="644"/>
      <c r="K1946" s="644"/>
    </row>
    <row r="1947" spans="1:11" s="547" customFormat="1" ht="11.4">
      <c r="A1947" s="641"/>
      <c r="B1947" s="642"/>
      <c r="C1947" s="643"/>
      <c r="D1947" s="644"/>
      <c r="E1947" s="644"/>
      <c r="F1947" s="644"/>
      <c r="G1947" s="644"/>
      <c r="H1947" s="643"/>
      <c r="I1947" s="644"/>
      <c r="J1947" s="644"/>
      <c r="K1947" s="644"/>
    </row>
    <row r="1948" spans="1:11" s="547" customFormat="1" ht="11.4">
      <c r="A1948" s="641"/>
      <c r="B1948" s="642"/>
      <c r="C1948" s="643"/>
      <c r="D1948" s="644"/>
      <c r="E1948" s="644"/>
      <c r="F1948" s="644"/>
      <c r="G1948" s="644"/>
      <c r="H1948" s="643"/>
      <c r="I1948" s="644"/>
      <c r="J1948" s="644"/>
      <c r="K1948" s="644"/>
    </row>
    <row r="1949" spans="1:11" s="547" customFormat="1" ht="11.4">
      <c r="A1949" s="641"/>
      <c r="B1949" s="642"/>
      <c r="C1949" s="643"/>
      <c r="D1949" s="644"/>
      <c r="E1949" s="644"/>
      <c r="F1949" s="644"/>
      <c r="G1949" s="644"/>
      <c r="H1949" s="643"/>
      <c r="I1949" s="644"/>
      <c r="J1949" s="644"/>
      <c r="K1949" s="644"/>
    </row>
    <row r="1950" spans="1:11" s="547" customFormat="1" ht="11.4">
      <c r="A1950" s="641"/>
      <c r="B1950" s="642"/>
      <c r="C1950" s="643"/>
      <c r="D1950" s="644"/>
      <c r="E1950" s="644"/>
      <c r="F1950" s="644"/>
      <c r="G1950" s="644"/>
      <c r="H1950" s="643"/>
      <c r="I1950" s="644"/>
      <c r="J1950" s="644"/>
      <c r="K1950" s="644"/>
    </row>
    <row r="1951" spans="1:11" s="547" customFormat="1" ht="11.4">
      <c r="A1951" s="641"/>
      <c r="B1951" s="642"/>
      <c r="C1951" s="643"/>
      <c r="D1951" s="644"/>
      <c r="E1951" s="644"/>
      <c r="F1951" s="644"/>
      <c r="G1951" s="644"/>
      <c r="H1951" s="643"/>
      <c r="I1951" s="644"/>
      <c r="J1951" s="644"/>
      <c r="K1951" s="644"/>
    </row>
    <row r="1952" spans="1:11" s="547" customFormat="1" ht="11.4">
      <c r="A1952" s="641"/>
      <c r="B1952" s="642"/>
      <c r="C1952" s="643"/>
      <c r="D1952" s="644"/>
      <c r="E1952" s="644"/>
      <c r="F1952" s="644"/>
      <c r="G1952" s="644"/>
      <c r="H1952" s="643"/>
      <c r="I1952" s="644"/>
      <c r="J1952" s="644"/>
      <c r="K1952" s="644"/>
    </row>
    <row r="1953" spans="1:11" s="547" customFormat="1" ht="11.4">
      <c r="A1953" s="641"/>
      <c r="B1953" s="642"/>
      <c r="C1953" s="643"/>
      <c r="D1953" s="644"/>
      <c r="E1953" s="644"/>
      <c r="F1953" s="644"/>
      <c r="G1953" s="644"/>
      <c r="H1953" s="643"/>
      <c r="I1953" s="644"/>
      <c r="J1953" s="644"/>
      <c r="K1953" s="644"/>
    </row>
    <row r="1954" spans="1:11" s="547" customFormat="1" ht="11.4">
      <c r="A1954" s="641"/>
      <c r="B1954" s="642"/>
      <c r="C1954" s="643"/>
      <c r="D1954" s="644"/>
      <c r="E1954" s="644"/>
      <c r="F1954" s="644"/>
      <c r="G1954" s="644"/>
      <c r="H1954" s="643"/>
      <c r="I1954" s="644"/>
      <c r="J1954" s="644"/>
      <c r="K1954" s="644"/>
    </row>
    <row r="1955" spans="1:11" s="547" customFormat="1" ht="11.4">
      <c r="A1955" s="641"/>
      <c r="B1955" s="642"/>
      <c r="C1955" s="643"/>
      <c r="D1955" s="644"/>
      <c r="E1955" s="644"/>
      <c r="F1955" s="644"/>
      <c r="G1955" s="644"/>
      <c r="H1955" s="643"/>
      <c r="I1955" s="644"/>
      <c r="J1955" s="644"/>
      <c r="K1955" s="644"/>
    </row>
    <row r="1956" spans="1:11" s="547" customFormat="1" ht="11.4">
      <c r="A1956" s="641"/>
      <c r="B1956" s="642"/>
      <c r="C1956" s="643"/>
      <c r="D1956" s="644"/>
      <c r="E1956" s="644"/>
      <c r="F1956" s="644"/>
      <c r="G1956" s="644"/>
      <c r="H1956" s="643"/>
      <c r="I1956" s="644"/>
      <c r="J1956" s="644"/>
      <c r="K1956" s="644"/>
    </row>
    <row r="1957" spans="1:11" s="547" customFormat="1" ht="11.4">
      <c r="A1957" s="641"/>
      <c r="B1957" s="642"/>
      <c r="C1957" s="643"/>
      <c r="D1957" s="644"/>
      <c r="E1957" s="644"/>
      <c r="F1957" s="644"/>
      <c r="G1957" s="644"/>
      <c r="H1957" s="643"/>
      <c r="I1957" s="644"/>
      <c r="J1957" s="644"/>
      <c r="K1957" s="644"/>
    </row>
    <row r="1958" spans="1:11" s="547" customFormat="1" ht="11.4">
      <c r="A1958" s="641"/>
      <c r="B1958" s="642"/>
      <c r="C1958" s="643"/>
      <c r="D1958" s="644"/>
      <c r="E1958" s="644"/>
      <c r="F1958" s="644"/>
      <c r="G1958" s="644"/>
      <c r="H1958" s="643"/>
      <c r="I1958" s="644"/>
      <c r="J1958" s="644"/>
      <c r="K1958" s="644"/>
    </row>
    <row r="1959" spans="1:11" s="547" customFormat="1" ht="11.4">
      <c r="A1959" s="641"/>
      <c r="B1959" s="642"/>
      <c r="C1959" s="643"/>
      <c r="D1959" s="644"/>
      <c r="E1959" s="644"/>
      <c r="F1959" s="644"/>
      <c r="G1959" s="644"/>
      <c r="H1959" s="643"/>
      <c r="I1959" s="644"/>
      <c r="J1959" s="644"/>
      <c r="K1959" s="644"/>
    </row>
    <row r="1960" spans="1:11" s="547" customFormat="1" ht="11.4">
      <c r="A1960" s="641"/>
      <c r="B1960" s="642"/>
      <c r="C1960" s="643"/>
      <c r="D1960" s="644"/>
      <c r="E1960" s="644"/>
      <c r="F1960" s="644"/>
      <c r="G1960" s="644"/>
      <c r="H1960" s="643"/>
      <c r="I1960" s="644"/>
      <c r="J1960" s="644"/>
      <c r="K1960" s="644"/>
    </row>
    <row r="1961" spans="1:11" s="547" customFormat="1" ht="11.4">
      <c r="A1961" s="641"/>
      <c r="B1961" s="642"/>
      <c r="C1961" s="643"/>
      <c r="D1961" s="644"/>
      <c r="E1961" s="644"/>
      <c r="F1961" s="644"/>
      <c r="G1961" s="644"/>
      <c r="H1961" s="643"/>
      <c r="I1961" s="644"/>
      <c r="J1961" s="644"/>
      <c r="K1961" s="644"/>
    </row>
    <row r="1962" spans="1:11" s="547" customFormat="1" ht="11.4">
      <c r="A1962" s="641"/>
      <c r="B1962" s="642"/>
      <c r="C1962" s="643"/>
      <c r="D1962" s="644"/>
      <c r="E1962" s="644"/>
      <c r="F1962" s="644"/>
      <c r="G1962" s="644"/>
      <c r="H1962" s="643"/>
      <c r="I1962" s="644"/>
      <c r="J1962" s="644"/>
      <c r="K1962" s="644"/>
    </row>
    <row r="1963" spans="1:11" s="547" customFormat="1" ht="11.4">
      <c r="A1963" s="641"/>
      <c r="B1963" s="642"/>
      <c r="C1963" s="643"/>
      <c r="D1963" s="644"/>
      <c r="E1963" s="644"/>
      <c r="F1963" s="644"/>
      <c r="G1963" s="644"/>
      <c r="H1963" s="643"/>
      <c r="I1963" s="644"/>
      <c r="J1963" s="644"/>
      <c r="K1963" s="644"/>
    </row>
    <row r="1964" spans="1:11" s="547" customFormat="1" ht="11.4">
      <c r="A1964" s="641"/>
      <c r="B1964" s="642"/>
      <c r="C1964" s="643"/>
      <c r="D1964" s="644"/>
      <c r="E1964" s="644"/>
      <c r="F1964" s="644"/>
      <c r="G1964" s="644"/>
      <c r="H1964" s="643"/>
      <c r="I1964" s="644"/>
      <c r="J1964" s="644"/>
      <c r="K1964" s="644"/>
    </row>
    <row r="1965" spans="1:11" s="547" customFormat="1" ht="11.4">
      <c r="A1965" s="641"/>
      <c r="B1965" s="642"/>
      <c r="C1965" s="643"/>
      <c r="D1965" s="644"/>
      <c r="E1965" s="644"/>
      <c r="F1965" s="644"/>
      <c r="G1965" s="644"/>
      <c r="H1965" s="643"/>
      <c r="I1965" s="644"/>
      <c r="J1965" s="644"/>
      <c r="K1965" s="644"/>
    </row>
    <row r="1966" spans="1:11" s="547" customFormat="1" ht="11.4">
      <c r="A1966" s="641"/>
      <c r="B1966" s="642"/>
      <c r="C1966" s="643"/>
      <c r="D1966" s="644"/>
      <c r="E1966" s="644"/>
      <c r="F1966" s="644"/>
      <c r="G1966" s="644"/>
      <c r="H1966" s="643"/>
      <c r="I1966" s="644"/>
      <c r="J1966" s="644"/>
      <c r="K1966" s="644"/>
    </row>
    <row r="1967" spans="1:11" s="547" customFormat="1" ht="11.4">
      <c r="A1967" s="641"/>
      <c r="B1967" s="642"/>
      <c r="C1967" s="643"/>
      <c r="D1967" s="644"/>
      <c r="E1967" s="644"/>
      <c r="F1967" s="644"/>
      <c r="G1967" s="644"/>
      <c r="H1967" s="643"/>
      <c r="I1967" s="644"/>
      <c r="J1967" s="644"/>
      <c r="K1967" s="644"/>
    </row>
    <row r="1968" spans="1:11" s="547" customFormat="1" ht="11.4">
      <c r="A1968" s="641"/>
      <c r="B1968" s="642"/>
      <c r="C1968" s="643"/>
      <c r="D1968" s="644"/>
      <c r="E1968" s="644"/>
      <c r="F1968" s="644"/>
      <c r="G1968" s="644"/>
      <c r="H1968" s="643"/>
      <c r="I1968" s="644"/>
      <c r="J1968" s="644"/>
      <c r="K1968" s="644"/>
    </row>
    <row r="1969" spans="1:11" s="547" customFormat="1" ht="11.4">
      <c r="A1969" s="641"/>
      <c r="B1969" s="642"/>
      <c r="C1969" s="643"/>
      <c r="D1969" s="644"/>
      <c r="E1969" s="644"/>
      <c r="F1969" s="644"/>
      <c r="G1969" s="644"/>
      <c r="H1969" s="643"/>
      <c r="I1969" s="644"/>
      <c r="J1969" s="644"/>
      <c r="K1969" s="644"/>
    </row>
    <row r="1970" spans="1:11" s="547" customFormat="1" ht="11.4">
      <c r="A1970" s="641"/>
      <c r="B1970" s="642"/>
      <c r="C1970" s="643"/>
      <c r="D1970" s="644"/>
      <c r="E1970" s="644"/>
      <c r="F1970" s="644"/>
      <c r="G1970" s="644"/>
      <c r="H1970" s="643"/>
      <c r="I1970" s="644"/>
      <c r="J1970" s="644"/>
      <c r="K1970" s="644"/>
    </row>
    <row r="1971" spans="1:11" s="547" customFormat="1" ht="11.4">
      <c r="A1971" s="641"/>
      <c r="B1971" s="642"/>
      <c r="C1971" s="643"/>
      <c r="D1971" s="644"/>
      <c r="E1971" s="644"/>
      <c r="F1971" s="644"/>
      <c r="G1971" s="644"/>
      <c r="H1971" s="643"/>
      <c r="I1971" s="644"/>
      <c r="J1971" s="644"/>
      <c r="K1971" s="644"/>
    </row>
    <row r="1972" spans="1:11" s="547" customFormat="1" ht="11.4">
      <c r="A1972" s="641"/>
      <c r="B1972" s="642"/>
      <c r="C1972" s="643"/>
      <c r="D1972" s="644"/>
      <c r="E1972" s="644"/>
      <c r="F1972" s="644"/>
      <c r="G1972" s="644"/>
      <c r="H1972" s="643"/>
      <c r="I1972" s="644"/>
      <c r="J1972" s="644"/>
      <c r="K1972" s="644"/>
    </row>
    <row r="1973" spans="1:11" s="547" customFormat="1" ht="11.4">
      <c r="A1973" s="641"/>
      <c r="B1973" s="642"/>
      <c r="C1973" s="643"/>
      <c r="D1973" s="644"/>
      <c r="E1973" s="644"/>
      <c r="F1973" s="644"/>
      <c r="G1973" s="644"/>
      <c r="H1973" s="643"/>
      <c r="I1973" s="644"/>
      <c r="J1973" s="644"/>
      <c r="K1973" s="644"/>
    </row>
    <row r="1974" spans="1:11" s="547" customFormat="1" ht="11.4">
      <c r="A1974" s="641"/>
      <c r="B1974" s="642"/>
      <c r="C1974" s="643"/>
      <c r="D1974" s="644"/>
      <c r="E1974" s="644"/>
      <c r="F1974" s="644"/>
      <c r="G1974" s="644"/>
      <c r="H1974" s="643"/>
      <c r="I1974" s="644"/>
      <c r="J1974" s="644"/>
      <c r="K1974" s="644"/>
    </row>
    <row r="1975" spans="1:11" s="547" customFormat="1" ht="11.4">
      <c r="A1975" s="641"/>
      <c r="B1975" s="642"/>
      <c r="C1975" s="643"/>
      <c r="D1975" s="644"/>
      <c r="E1975" s="644"/>
      <c r="F1975" s="644"/>
      <c r="G1975" s="644"/>
      <c r="H1975" s="643"/>
      <c r="I1975" s="644"/>
      <c r="J1975" s="644"/>
      <c r="K1975" s="644"/>
    </row>
    <row r="1976" spans="1:11" s="547" customFormat="1" ht="11.4">
      <c r="A1976" s="641"/>
      <c r="B1976" s="642"/>
      <c r="C1976" s="643"/>
      <c r="D1976" s="644"/>
      <c r="E1976" s="644"/>
      <c r="F1976" s="644"/>
      <c r="G1976" s="644"/>
      <c r="H1976" s="643"/>
      <c r="I1976" s="644"/>
      <c r="J1976" s="644"/>
      <c r="K1976" s="644"/>
    </row>
    <row r="1977" spans="1:11" s="547" customFormat="1" ht="11.4">
      <c r="A1977" s="641"/>
      <c r="B1977" s="642"/>
      <c r="C1977" s="643"/>
      <c r="D1977" s="644"/>
      <c r="E1977" s="644"/>
      <c r="F1977" s="644"/>
      <c r="G1977" s="644"/>
      <c r="H1977" s="643"/>
      <c r="I1977" s="644"/>
      <c r="J1977" s="644"/>
      <c r="K1977" s="644"/>
    </row>
    <row r="1978" spans="1:11" s="547" customFormat="1" ht="11.4">
      <c r="A1978" s="641"/>
      <c r="B1978" s="642"/>
      <c r="C1978" s="643"/>
      <c r="D1978" s="644"/>
      <c r="E1978" s="644"/>
      <c r="F1978" s="644"/>
      <c r="G1978" s="644"/>
      <c r="H1978" s="643"/>
      <c r="I1978" s="644"/>
      <c r="J1978" s="644"/>
      <c r="K1978" s="644"/>
    </row>
    <row r="1979" spans="1:11" s="547" customFormat="1" ht="11.4">
      <c r="A1979" s="641"/>
      <c r="B1979" s="642"/>
      <c r="C1979" s="643"/>
      <c r="D1979" s="644"/>
      <c r="E1979" s="644"/>
      <c r="F1979" s="644"/>
      <c r="G1979" s="644"/>
      <c r="H1979" s="643"/>
      <c r="I1979" s="644"/>
      <c r="J1979" s="644"/>
      <c r="K1979" s="644"/>
    </row>
    <row r="1980" spans="1:11" s="547" customFormat="1" ht="11.4">
      <c r="A1980" s="641"/>
      <c r="B1980" s="642"/>
      <c r="C1980" s="643"/>
      <c r="D1980" s="644"/>
      <c r="E1980" s="644"/>
      <c r="F1980" s="644"/>
      <c r="G1980" s="644"/>
      <c r="H1980" s="643"/>
      <c r="I1980" s="644"/>
      <c r="J1980" s="644"/>
      <c r="K1980" s="644"/>
    </row>
    <row r="1981" spans="1:11" s="547" customFormat="1" ht="11.4">
      <c r="A1981" s="641"/>
      <c r="B1981" s="642"/>
      <c r="C1981" s="643"/>
      <c r="D1981" s="644"/>
      <c r="E1981" s="644"/>
      <c r="F1981" s="644"/>
      <c r="G1981" s="644"/>
      <c r="H1981" s="643"/>
      <c r="I1981" s="644"/>
      <c r="J1981" s="644"/>
      <c r="K1981" s="644"/>
    </row>
    <row r="1982" spans="1:11" s="547" customFormat="1" ht="11.4">
      <c r="A1982" s="641"/>
      <c r="B1982" s="642"/>
      <c r="C1982" s="643"/>
      <c r="D1982" s="644"/>
      <c r="E1982" s="644"/>
      <c r="F1982" s="644"/>
      <c r="G1982" s="644"/>
      <c r="H1982" s="643"/>
      <c r="I1982" s="644"/>
      <c r="J1982" s="644"/>
      <c r="K1982" s="644"/>
    </row>
    <row r="1983" spans="1:11" s="547" customFormat="1" ht="11.4">
      <c r="A1983" s="641"/>
      <c r="B1983" s="642"/>
      <c r="C1983" s="643"/>
      <c r="D1983" s="644"/>
      <c r="E1983" s="644"/>
      <c r="F1983" s="644"/>
      <c r="G1983" s="644"/>
      <c r="H1983" s="643"/>
      <c r="I1983" s="644"/>
      <c r="J1983" s="644"/>
      <c r="K1983" s="644"/>
    </row>
    <row r="1984" spans="1:11" s="547" customFormat="1" ht="11.4">
      <c r="A1984" s="641"/>
      <c r="B1984" s="642"/>
      <c r="C1984" s="643"/>
      <c r="D1984" s="644"/>
      <c r="E1984" s="644"/>
      <c r="F1984" s="644"/>
      <c r="G1984" s="644"/>
      <c r="H1984" s="643"/>
      <c r="I1984" s="644"/>
      <c r="J1984" s="644"/>
      <c r="K1984" s="644"/>
    </row>
    <row r="1985" spans="1:11" s="547" customFormat="1" ht="11.4">
      <c r="A1985" s="641"/>
      <c r="B1985" s="642"/>
      <c r="C1985" s="643"/>
      <c r="D1985" s="644"/>
      <c r="E1985" s="644"/>
      <c r="F1985" s="644"/>
      <c r="G1985" s="644"/>
      <c r="H1985" s="643"/>
      <c r="I1985" s="644"/>
      <c r="J1985" s="644"/>
      <c r="K1985" s="644"/>
    </row>
    <row r="1986" spans="1:11" s="547" customFormat="1" ht="11.4">
      <c r="A1986" s="641"/>
      <c r="B1986" s="642"/>
      <c r="C1986" s="643"/>
      <c r="D1986" s="644"/>
      <c r="E1986" s="644"/>
      <c r="F1986" s="644"/>
      <c r="G1986" s="644"/>
      <c r="H1986" s="643"/>
      <c r="I1986" s="644"/>
      <c r="J1986" s="644"/>
      <c r="K1986" s="644"/>
    </row>
    <row r="1987" spans="1:11" s="547" customFormat="1" ht="11.4">
      <c r="A1987" s="641"/>
      <c r="B1987" s="642"/>
      <c r="C1987" s="643"/>
      <c r="D1987" s="644"/>
      <c r="E1987" s="644"/>
      <c r="F1987" s="644"/>
      <c r="G1987" s="644"/>
      <c r="H1987" s="643"/>
      <c r="I1987" s="644"/>
      <c r="J1987" s="644"/>
      <c r="K1987" s="644"/>
    </row>
    <row r="1988" spans="1:11" s="547" customFormat="1" ht="11.4">
      <c r="A1988" s="641"/>
      <c r="B1988" s="642"/>
      <c r="C1988" s="643"/>
      <c r="D1988" s="644"/>
      <c r="E1988" s="644"/>
      <c r="F1988" s="644"/>
      <c r="G1988" s="644"/>
      <c r="H1988" s="643"/>
      <c r="I1988" s="644"/>
      <c r="J1988" s="644"/>
      <c r="K1988" s="644"/>
    </row>
    <row r="1989" spans="1:11" s="547" customFormat="1" ht="11.4">
      <c r="A1989" s="641"/>
      <c r="B1989" s="642"/>
      <c r="C1989" s="643"/>
      <c r="D1989" s="644"/>
      <c r="E1989" s="644"/>
      <c r="F1989" s="644"/>
      <c r="G1989" s="644"/>
      <c r="H1989" s="643"/>
      <c r="I1989" s="644"/>
      <c r="J1989" s="644"/>
      <c r="K1989" s="644"/>
    </row>
    <row r="1990" spans="1:11" s="547" customFormat="1" ht="11.4">
      <c r="A1990" s="641"/>
      <c r="B1990" s="642"/>
      <c r="C1990" s="643"/>
      <c r="D1990" s="644"/>
      <c r="E1990" s="644"/>
      <c r="F1990" s="644"/>
      <c r="G1990" s="644"/>
      <c r="H1990" s="643"/>
      <c r="I1990" s="644"/>
      <c r="J1990" s="644"/>
      <c r="K1990" s="644"/>
    </row>
    <row r="1991" spans="1:11" s="547" customFormat="1" ht="11.4">
      <c r="A1991" s="641"/>
      <c r="B1991" s="642"/>
      <c r="C1991" s="643"/>
      <c r="D1991" s="644"/>
      <c r="E1991" s="644"/>
      <c r="F1991" s="644"/>
      <c r="G1991" s="644"/>
      <c r="H1991" s="643"/>
      <c r="I1991" s="644"/>
      <c r="J1991" s="644"/>
      <c r="K1991" s="644"/>
    </row>
    <row r="1992" spans="1:11" s="547" customFormat="1" ht="11.4">
      <c r="A1992" s="641"/>
      <c r="B1992" s="642"/>
      <c r="C1992" s="643"/>
      <c r="D1992" s="644"/>
      <c r="E1992" s="644"/>
      <c r="F1992" s="644"/>
      <c r="G1992" s="644"/>
      <c r="H1992" s="643"/>
      <c r="I1992" s="644"/>
      <c r="J1992" s="644"/>
      <c r="K1992" s="644"/>
    </row>
    <row r="1993" spans="1:11" s="547" customFormat="1" ht="11.4">
      <c r="A1993" s="641"/>
      <c r="B1993" s="642"/>
      <c r="C1993" s="643"/>
      <c r="D1993" s="644"/>
      <c r="E1993" s="644"/>
      <c r="F1993" s="644"/>
      <c r="G1993" s="644"/>
      <c r="H1993" s="643"/>
      <c r="I1993" s="644"/>
      <c r="J1993" s="644"/>
      <c r="K1993" s="644"/>
    </row>
    <row r="1994" spans="1:11" s="547" customFormat="1" ht="11.4">
      <c r="A1994" s="641"/>
      <c r="B1994" s="642"/>
      <c r="C1994" s="643"/>
      <c r="D1994" s="644"/>
      <c r="E1994" s="644"/>
      <c r="F1994" s="644"/>
      <c r="G1994" s="644"/>
      <c r="H1994" s="643"/>
      <c r="I1994" s="644"/>
      <c r="J1994" s="644"/>
      <c r="K1994" s="644"/>
    </row>
    <row r="1995" spans="1:11" s="547" customFormat="1" ht="11.4">
      <c r="A1995" s="641"/>
      <c r="B1995" s="642"/>
      <c r="C1995" s="643"/>
      <c r="D1995" s="644"/>
      <c r="E1995" s="644"/>
      <c r="F1995" s="644"/>
      <c r="G1995" s="644"/>
      <c r="H1995" s="643"/>
      <c r="I1995" s="644"/>
      <c r="J1995" s="644"/>
      <c r="K1995" s="644"/>
    </row>
    <row r="1996" spans="1:11" s="547" customFormat="1" ht="11.4">
      <c r="A1996" s="641"/>
      <c r="B1996" s="642"/>
      <c r="C1996" s="643"/>
      <c r="D1996" s="644"/>
      <c r="E1996" s="644"/>
      <c r="F1996" s="644"/>
      <c r="G1996" s="644"/>
      <c r="H1996" s="643"/>
      <c r="I1996" s="644"/>
      <c r="J1996" s="644"/>
      <c r="K1996" s="644"/>
    </row>
    <row r="1997" spans="1:11" s="547" customFormat="1" ht="11.4">
      <c r="A1997" s="641"/>
      <c r="B1997" s="642"/>
      <c r="C1997" s="643"/>
      <c r="D1997" s="644"/>
      <c r="E1997" s="644"/>
      <c r="F1997" s="644"/>
      <c r="G1997" s="644"/>
      <c r="H1997" s="643"/>
      <c r="I1997" s="644"/>
      <c r="J1997" s="644"/>
      <c r="K1997" s="644"/>
    </row>
    <row r="1998" spans="1:11" s="547" customFormat="1" ht="11.4">
      <c r="A1998" s="641"/>
      <c r="B1998" s="642"/>
      <c r="C1998" s="643"/>
      <c r="D1998" s="644"/>
      <c r="E1998" s="644"/>
      <c r="F1998" s="644"/>
      <c r="G1998" s="644"/>
      <c r="H1998" s="643"/>
      <c r="I1998" s="644"/>
      <c r="J1998" s="644"/>
      <c r="K1998" s="644"/>
    </row>
    <row r="1999" spans="1:11" s="547" customFormat="1" ht="11.4">
      <c r="A1999" s="641"/>
      <c r="B1999" s="642"/>
      <c r="C1999" s="643"/>
      <c r="D1999" s="644"/>
      <c r="E1999" s="644"/>
      <c r="F1999" s="644"/>
      <c r="G1999" s="644"/>
      <c r="H1999" s="643"/>
      <c r="I1999" s="644"/>
      <c r="J1999" s="644"/>
      <c r="K1999" s="644"/>
    </row>
    <row r="2000" spans="1:11" s="547" customFormat="1" ht="11.4">
      <c r="A2000" s="641"/>
      <c r="B2000" s="642"/>
      <c r="C2000" s="643"/>
      <c r="D2000" s="644"/>
      <c r="E2000" s="644"/>
      <c r="F2000" s="644"/>
      <c r="G2000" s="644"/>
      <c r="H2000" s="643"/>
      <c r="I2000" s="644"/>
      <c r="J2000" s="644"/>
      <c r="K2000" s="644"/>
    </row>
    <row r="2001" spans="1:11" s="547" customFormat="1" ht="11.4">
      <c r="A2001" s="641"/>
      <c r="B2001" s="642"/>
      <c r="C2001" s="643"/>
      <c r="D2001" s="644"/>
      <c r="E2001" s="644"/>
      <c r="F2001" s="644"/>
      <c r="G2001" s="644"/>
      <c r="H2001" s="643"/>
      <c r="I2001" s="644"/>
      <c r="J2001" s="644"/>
      <c r="K2001" s="644"/>
    </row>
    <row r="2002" spans="1:11" s="547" customFormat="1" ht="11.4">
      <c r="A2002" s="641"/>
      <c r="B2002" s="642"/>
      <c r="C2002" s="643"/>
      <c r="D2002" s="644"/>
      <c r="E2002" s="644"/>
      <c r="F2002" s="644"/>
      <c r="G2002" s="644"/>
      <c r="H2002" s="643"/>
      <c r="I2002" s="644"/>
      <c r="J2002" s="644"/>
      <c r="K2002" s="644"/>
    </row>
    <row r="2003" spans="1:11" s="547" customFormat="1" ht="11.4">
      <c r="A2003" s="641"/>
      <c r="B2003" s="642"/>
      <c r="C2003" s="643"/>
      <c r="D2003" s="644"/>
      <c r="E2003" s="644"/>
      <c r="F2003" s="644"/>
      <c r="G2003" s="644"/>
      <c r="H2003" s="643"/>
      <c r="I2003" s="644"/>
      <c r="J2003" s="644"/>
      <c r="K2003" s="644"/>
    </row>
    <row r="2004" spans="1:11" s="547" customFormat="1" ht="11.4">
      <c r="A2004" s="641"/>
      <c r="B2004" s="642"/>
      <c r="C2004" s="643"/>
      <c r="D2004" s="644"/>
      <c r="E2004" s="644"/>
      <c r="F2004" s="644"/>
      <c r="G2004" s="644"/>
      <c r="H2004" s="643"/>
      <c r="I2004" s="644"/>
      <c r="J2004" s="644"/>
      <c r="K2004" s="644"/>
    </row>
    <row r="2005" spans="1:11" s="547" customFormat="1" ht="11.4">
      <c r="A2005" s="641"/>
      <c r="B2005" s="642"/>
      <c r="C2005" s="643"/>
      <c r="D2005" s="644"/>
      <c r="E2005" s="644"/>
      <c r="F2005" s="644"/>
      <c r="G2005" s="644"/>
      <c r="H2005" s="643"/>
      <c r="I2005" s="644"/>
      <c r="J2005" s="644"/>
      <c r="K2005" s="644"/>
    </row>
    <row r="2006" spans="1:11" s="547" customFormat="1" ht="11.4">
      <c r="A2006" s="641"/>
      <c r="B2006" s="642"/>
      <c r="C2006" s="643"/>
      <c r="D2006" s="644"/>
      <c r="E2006" s="644"/>
      <c r="F2006" s="644"/>
      <c r="G2006" s="644"/>
      <c r="H2006" s="643"/>
      <c r="I2006" s="644"/>
      <c r="J2006" s="644"/>
      <c r="K2006" s="644"/>
    </row>
    <row r="2007" spans="1:11" s="547" customFormat="1" ht="11.4">
      <c r="A2007" s="641"/>
      <c r="B2007" s="642"/>
      <c r="C2007" s="643"/>
      <c r="D2007" s="644"/>
      <c r="E2007" s="644"/>
      <c r="F2007" s="644"/>
      <c r="G2007" s="644"/>
      <c r="H2007" s="643"/>
      <c r="I2007" s="644"/>
      <c r="J2007" s="644"/>
      <c r="K2007" s="644"/>
    </row>
    <row r="2008" spans="1:11" s="547" customFormat="1" ht="11.4">
      <c r="A2008" s="641"/>
      <c r="B2008" s="642"/>
      <c r="C2008" s="643"/>
      <c r="D2008" s="644"/>
      <c r="E2008" s="644"/>
      <c r="F2008" s="644"/>
      <c r="G2008" s="644"/>
      <c r="H2008" s="643"/>
      <c r="I2008" s="644"/>
      <c r="J2008" s="644"/>
      <c r="K2008" s="644"/>
    </row>
    <row r="2009" spans="1:11" s="547" customFormat="1" ht="11.4">
      <c r="A2009" s="641"/>
      <c r="B2009" s="642"/>
      <c r="C2009" s="643"/>
      <c r="D2009" s="644"/>
      <c r="E2009" s="644"/>
      <c r="F2009" s="644"/>
      <c r="G2009" s="644"/>
      <c r="H2009" s="643"/>
      <c r="I2009" s="644"/>
      <c r="J2009" s="644"/>
      <c r="K2009" s="644"/>
    </row>
    <row r="2010" spans="1:11" s="547" customFormat="1" ht="11.4">
      <c r="A2010" s="641"/>
      <c r="B2010" s="642"/>
      <c r="C2010" s="643"/>
      <c r="D2010" s="644"/>
      <c r="E2010" s="644"/>
      <c r="F2010" s="644"/>
      <c r="G2010" s="644"/>
      <c r="H2010" s="643"/>
      <c r="I2010" s="644"/>
      <c r="J2010" s="644"/>
      <c r="K2010" s="644"/>
    </row>
    <row r="2011" spans="1:11" s="547" customFormat="1" ht="11.4">
      <c r="A2011" s="641"/>
      <c r="B2011" s="642"/>
      <c r="C2011" s="643"/>
      <c r="D2011" s="644"/>
      <c r="E2011" s="644"/>
      <c r="F2011" s="644"/>
      <c r="G2011" s="644"/>
      <c r="H2011" s="643"/>
      <c r="I2011" s="644"/>
      <c r="J2011" s="644"/>
      <c r="K2011" s="644"/>
    </row>
    <row r="2012" spans="1:11" s="547" customFormat="1" ht="11.4">
      <c r="A2012" s="641"/>
      <c r="B2012" s="642"/>
      <c r="C2012" s="643"/>
      <c r="D2012" s="644"/>
      <c r="E2012" s="644"/>
      <c r="F2012" s="644"/>
      <c r="G2012" s="644"/>
      <c r="H2012" s="643"/>
      <c r="I2012" s="644"/>
      <c r="J2012" s="644"/>
      <c r="K2012" s="644"/>
    </row>
    <row r="2013" spans="1:11" s="547" customFormat="1" ht="11.4">
      <c r="A2013" s="641"/>
      <c r="B2013" s="642"/>
      <c r="C2013" s="643"/>
      <c r="D2013" s="644"/>
      <c r="E2013" s="644"/>
      <c r="F2013" s="644"/>
      <c r="G2013" s="644"/>
      <c r="H2013" s="643"/>
      <c r="I2013" s="644"/>
      <c r="J2013" s="644"/>
      <c r="K2013" s="644"/>
    </row>
    <row r="2014" spans="1:11" s="547" customFormat="1" ht="11.4">
      <c r="A2014" s="641"/>
      <c r="B2014" s="642"/>
      <c r="C2014" s="643"/>
      <c r="D2014" s="644"/>
      <c r="E2014" s="644"/>
      <c r="F2014" s="644"/>
      <c r="G2014" s="644"/>
      <c r="H2014" s="643"/>
      <c r="I2014" s="644"/>
      <c r="J2014" s="644"/>
      <c r="K2014" s="644"/>
    </row>
    <row r="2015" spans="1:11" s="547" customFormat="1" ht="11.4">
      <c r="A2015" s="641"/>
      <c r="B2015" s="642"/>
      <c r="C2015" s="643"/>
      <c r="D2015" s="644"/>
      <c r="E2015" s="644"/>
      <c r="F2015" s="644"/>
      <c r="G2015" s="644"/>
      <c r="H2015" s="643"/>
      <c r="I2015" s="644"/>
      <c r="J2015" s="644"/>
      <c r="K2015" s="644"/>
    </row>
    <row r="2016" spans="1:11" s="547" customFormat="1" ht="11.4">
      <c r="A2016" s="641"/>
      <c r="B2016" s="642"/>
      <c r="C2016" s="643"/>
      <c r="D2016" s="644"/>
      <c r="E2016" s="644"/>
      <c r="F2016" s="644"/>
      <c r="G2016" s="644"/>
      <c r="H2016" s="643"/>
      <c r="I2016" s="644"/>
      <c r="J2016" s="644"/>
      <c r="K2016" s="644"/>
    </row>
    <row r="2017" spans="1:11" s="547" customFormat="1" ht="11.4">
      <c r="A2017" s="641"/>
      <c r="B2017" s="642"/>
      <c r="C2017" s="643"/>
      <c r="D2017" s="644"/>
      <c r="E2017" s="644"/>
      <c r="F2017" s="644"/>
      <c r="G2017" s="644"/>
      <c r="H2017" s="643"/>
      <c r="I2017" s="644"/>
      <c r="J2017" s="644"/>
      <c r="K2017" s="644"/>
    </row>
    <row r="2018" spans="1:11" s="547" customFormat="1" ht="11.4">
      <c r="A2018" s="641"/>
      <c r="B2018" s="642"/>
      <c r="C2018" s="643"/>
      <c r="D2018" s="644"/>
      <c r="E2018" s="644"/>
      <c r="F2018" s="644"/>
      <c r="G2018" s="644"/>
      <c r="H2018" s="643"/>
      <c r="I2018" s="644"/>
      <c r="J2018" s="644"/>
      <c r="K2018" s="644"/>
    </row>
    <row r="2019" spans="1:11" s="547" customFormat="1" ht="11.4">
      <c r="A2019" s="641"/>
      <c r="B2019" s="642"/>
      <c r="C2019" s="643"/>
      <c r="D2019" s="644"/>
      <c r="E2019" s="644"/>
      <c r="F2019" s="644"/>
      <c r="G2019" s="644"/>
      <c r="H2019" s="643"/>
      <c r="I2019" s="644"/>
      <c r="J2019" s="644"/>
      <c r="K2019" s="644"/>
    </row>
    <row r="2020" spans="1:11" s="547" customFormat="1" ht="11.4">
      <c r="A2020" s="641"/>
      <c r="B2020" s="642"/>
      <c r="C2020" s="643"/>
      <c r="D2020" s="644"/>
      <c r="E2020" s="644"/>
      <c r="F2020" s="644"/>
      <c r="G2020" s="644"/>
      <c r="H2020" s="643"/>
      <c r="I2020" s="644"/>
      <c r="J2020" s="644"/>
      <c r="K2020" s="644"/>
    </row>
    <row r="2021" spans="1:11" s="547" customFormat="1" ht="11.4">
      <c r="A2021" s="641"/>
      <c r="B2021" s="642"/>
      <c r="C2021" s="643"/>
      <c r="D2021" s="644"/>
      <c r="E2021" s="644"/>
      <c r="F2021" s="644"/>
      <c r="G2021" s="644"/>
      <c r="H2021" s="643"/>
      <c r="I2021" s="644"/>
      <c r="J2021" s="644"/>
      <c r="K2021" s="644"/>
    </row>
    <row r="2022" spans="1:11" s="547" customFormat="1" ht="11.4">
      <c r="A2022" s="641"/>
      <c r="B2022" s="642"/>
      <c r="C2022" s="643"/>
      <c r="D2022" s="644"/>
      <c r="E2022" s="644"/>
      <c r="F2022" s="644"/>
      <c r="G2022" s="644"/>
      <c r="H2022" s="643"/>
      <c r="I2022" s="644"/>
      <c r="J2022" s="644"/>
      <c r="K2022" s="644"/>
    </row>
    <row r="2023" spans="1:11" s="547" customFormat="1" ht="11.4">
      <c r="A2023" s="641"/>
      <c r="B2023" s="642"/>
      <c r="C2023" s="643"/>
      <c r="D2023" s="644"/>
      <c r="E2023" s="644"/>
      <c r="F2023" s="644"/>
      <c r="G2023" s="644"/>
      <c r="H2023" s="643"/>
      <c r="I2023" s="644"/>
      <c r="J2023" s="644"/>
      <c r="K2023" s="644"/>
    </row>
    <row r="2024" spans="1:11" s="547" customFormat="1" ht="11.4">
      <c r="A2024" s="641"/>
      <c r="B2024" s="642"/>
      <c r="C2024" s="643"/>
      <c r="D2024" s="644"/>
      <c r="E2024" s="644"/>
      <c r="F2024" s="644"/>
      <c r="G2024" s="644"/>
      <c r="H2024" s="643"/>
      <c r="I2024" s="644"/>
      <c r="J2024" s="644"/>
      <c r="K2024" s="644"/>
    </row>
    <row r="2025" spans="1:11" s="547" customFormat="1" ht="11.4">
      <c r="A2025" s="641"/>
      <c r="B2025" s="642"/>
      <c r="C2025" s="643"/>
      <c r="D2025" s="644"/>
      <c r="E2025" s="644"/>
      <c r="F2025" s="644"/>
      <c r="G2025" s="644"/>
      <c r="H2025" s="643"/>
      <c r="I2025" s="644"/>
      <c r="J2025" s="644"/>
      <c r="K2025" s="644"/>
    </row>
    <row r="2026" spans="1:11" s="547" customFormat="1" ht="11.4">
      <c r="A2026" s="641"/>
      <c r="B2026" s="642"/>
      <c r="C2026" s="643"/>
      <c r="D2026" s="644"/>
      <c r="E2026" s="644"/>
      <c r="F2026" s="644"/>
      <c r="G2026" s="644"/>
      <c r="H2026" s="643"/>
      <c r="I2026" s="644"/>
      <c r="J2026" s="644"/>
      <c r="K2026" s="644"/>
    </row>
    <row r="2027" spans="1:11" s="547" customFormat="1" ht="11.4">
      <c r="A2027" s="641"/>
      <c r="B2027" s="642"/>
      <c r="C2027" s="643"/>
      <c r="D2027" s="644"/>
      <c r="E2027" s="644"/>
      <c r="F2027" s="644"/>
      <c r="G2027" s="644"/>
      <c r="H2027" s="643"/>
      <c r="I2027" s="644"/>
      <c r="J2027" s="644"/>
      <c r="K2027" s="644"/>
    </row>
    <row r="2028" spans="1:11" s="547" customFormat="1" ht="11.4">
      <c r="A2028" s="641"/>
      <c r="B2028" s="642"/>
      <c r="C2028" s="643"/>
      <c r="D2028" s="644"/>
      <c r="E2028" s="644"/>
      <c r="F2028" s="644"/>
      <c r="G2028" s="644"/>
      <c r="H2028" s="643"/>
      <c r="I2028" s="644"/>
      <c r="J2028" s="644"/>
      <c r="K2028" s="644"/>
    </row>
    <row r="2029" spans="1:11" s="547" customFormat="1" ht="11.4">
      <c r="A2029" s="641"/>
      <c r="B2029" s="642"/>
      <c r="C2029" s="643"/>
      <c r="D2029" s="644"/>
      <c r="E2029" s="644"/>
      <c r="F2029" s="644"/>
      <c r="G2029" s="644"/>
      <c r="H2029" s="643"/>
      <c r="I2029" s="644"/>
      <c r="J2029" s="644"/>
      <c r="K2029" s="644"/>
    </row>
    <row r="2030" spans="1:11" s="547" customFormat="1" ht="11.4">
      <c r="A2030" s="641"/>
      <c r="B2030" s="642"/>
      <c r="C2030" s="643"/>
      <c r="D2030" s="644"/>
      <c r="E2030" s="644"/>
      <c r="F2030" s="644"/>
      <c r="G2030" s="644"/>
      <c r="H2030" s="643"/>
      <c r="I2030" s="644"/>
      <c r="J2030" s="644"/>
      <c r="K2030" s="644"/>
    </row>
    <row r="2031" spans="1:11" s="547" customFormat="1" ht="11.4">
      <c r="A2031" s="641"/>
      <c r="B2031" s="642"/>
      <c r="C2031" s="643"/>
      <c r="D2031" s="644"/>
      <c r="E2031" s="644"/>
      <c r="F2031" s="644"/>
      <c r="G2031" s="644"/>
      <c r="H2031" s="643"/>
      <c r="I2031" s="644"/>
      <c r="J2031" s="644"/>
      <c r="K2031" s="644"/>
    </row>
    <row r="2032" spans="1:11" s="547" customFormat="1" ht="11.4">
      <c r="A2032" s="641"/>
      <c r="B2032" s="642"/>
      <c r="C2032" s="643"/>
      <c r="D2032" s="644"/>
      <c r="E2032" s="644"/>
      <c r="F2032" s="644"/>
      <c r="G2032" s="644"/>
      <c r="H2032" s="643"/>
      <c r="I2032" s="644"/>
      <c r="J2032" s="644"/>
      <c r="K2032" s="644"/>
    </row>
    <row r="2033" spans="1:11" s="547" customFormat="1" ht="11.4">
      <c r="A2033" s="641"/>
      <c r="B2033" s="642"/>
      <c r="C2033" s="643"/>
      <c r="D2033" s="644"/>
      <c r="E2033" s="644"/>
      <c r="F2033" s="644"/>
      <c r="G2033" s="644"/>
      <c r="H2033" s="643"/>
      <c r="I2033" s="644"/>
      <c r="J2033" s="644"/>
      <c r="K2033" s="644"/>
    </row>
    <row r="2034" spans="1:11" s="547" customFormat="1" ht="11.4">
      <c r="A2034" s="641"/>
      <c r="B2034" s="642"/>
      <c r="C2034" s="643"/>
      <c r="D2034" s="644"/>
      <c r="E2034" s="644"/>
      <c r="F2034" s="644"/>
      <c r="G2034" s="644"/>
      <c r="H2034" s="643"/>
      <c r="I2034" s="644"/>
      <c r="J2034" s="644"/>
      <c r="K2034" s="644"/>
    </row>
    <row r="2035" spans="1:11" s="547" customFormat="1" ht="11.4">
      <c r="A2035" s="641"/>
      <c r="B2035" s="642"/>
      <c r="C2035" s="643"/>
      <c r="D2035" s="644"/>
      <c r="E2035" s="644"/>
      <c r="F2035" s="644"/>
      <c r="G2035" s="644"/>
      <c r="H2035" s="643"/>
      <c r="I2035" s="644"/>
      <c r="J2035" s="644"/>
      <c r="K2035" s="644"/>
    </row>
    <row r="2036" spans="1:11" s="547" customFormat="1" ht="11.4">
      <c r="A2036" s="641"/>
      <c r="B2036" s="642"/>
      <c r="C2036" s="643"/>
      <c r="D2036" s="644"/>
      <c r="E2036" s="644"/>
      <c r="F2036" s="644"/>
      <c r="G2036" s="644"/>
      <c r="H2036" s="643"/>
      <c r="I2036" s="644"/>
      <c r="J2036" s="644"/>
      <c r="K2036" s="644"/>
    </row>
    <row r="2037" spans="1:11" s="547" customFormat="1" ht="11.4">
      <c r="A2037" s="641"/>
      <c r="B2037" s="642"/>
      <c r="C2037" s="643"/>
      <c r="D2037" s="644"/>
      <c r="E2037" s="644"/>
      <c r="F2037" s="644"/>
      <c r="G2037" s="644"/>
      <c r="H2037" s="643"/>
      <c r="I2037" s="644"/>
      <c r="J2037" s="644"/>
      <c r="K2037" s="644"/>
    </row>
    <row r="2038" spans="1:11" s="547" customFormat="1" ht="11.4">
      <c r="A2038" s="641"/>
      <c r="B2038" s="642"/>
      <c r="C2038" s="643"/>
      <c r="D2038" s="644"/>
      <c r="E2038" s="644"/>
      <c r="F2038" s="644"/>
      <c r="G2038" s="644"/>
      <c r="H2038" s="643"/>
      <c r="I2038" s="644"/>
      <c r="J2038" s="644"/>
      <c r="K2038" s="644"/>
    </row>
    <row r="2039" spans="1:11" s="547" customFormat="1" ht="11.4">
      <c r="A2039" s="641"/>
      <c r="B2039" s="642"/>
      <c r="C2039" s="643"/>
      <c r="D2039" s="644"/>
      <c r="E2039" s="644"/>
      <c r="F2039" s="644"/>
      <c r="G2039" s="644"/>
      <c r="H2039" s="643"/>
      <c r="I2039" s="644"/>
      <c r="J2039" s="644"/>
      <c r="K2039" s="644"/>
    </row>
    <row r="2040" spans="1:11" s="547" customFormat="1" ht="11.4">
      <c r="A2040" s="641"/>
      <c r="B2040" s="642"/>
      <c r="C2040" s="643"/>
      <c r="D2040" s="644"/>
      <c r="E2040" s="644"/>
      <c r="F2040" s="644"/>
      <c r="G2040" s="644"/>
      <c r="H2040" s="643"/>
      <c r="I2040" s="644"/>
      <c r="J2040" s="644"/>
      <c r="K2040" s="644"/>
    </row>
    <row r="2041" spans="1:11" s="547" customFormat="1" ht="11.4">
      <c r="A2041" s="641"/>
      <c r="B2041" s="642"/>
      <c r="C2041" s="643"/>
      <c r="D2041" s="644"/>
      <c r="E2041" s="644"/>
      <c r="F2041" s="644"/>
      <c r="G2041" s="644"/>
      <c r="H2041" s="643"/>
      <c r="I2041" s="644"/>
      <c r="J2041" s="644"/>
      <c r="K2041" s="644"/>
    </row>
    <row r="2042" spans="1:11" s="547" customFormat="1" ht="11.4">
      <c r="A2042" s="641"/>
      <c r="B2042" s="642"/>
      <c r="C2042" s="643"/>
      <c r="D2042" s="644"/>
      <c r="E2042" s="644"/>
      <c r="F2042" s="644"/>
      <c r="G2042" s="644"/>
      <c r="H2042" s="643"/>
      <c r="I2042" s="644"/>
      <c r="J2042" s="644"/>
      <c r="K2042" s="644"/>
    </row>
    <row r="2043" spans="1:11" s="547" customFormat="1" ht="11.4">
      <c r="A2043" s="641"/>
      <c r="B2043" s="642"/>
      <c r="C2043" s="643"/>
      <c r="D2043" s="644"/>
      <c r="E2043" s="644"/>
      <c r="F2043" s="644"/>
      <c r="G2043" s="644"/>
      <c r="H2043" s="643"/>
      <c r="I2043" s="644"/>
      <c r="J2043" s="644"/>
      <c r="K2043" s="644"/>
    </row>
    <row r="2044" spans="1:11" s="547" customFormat="1" ht="11.4">
      <c r="A2044" s="641"/>
      <c r="B2044" s="642"/>
      <c r="C2044" s="643"/>
      <c r="D2044" s="644"/>
      <c r="E2044" s="644"/>
      <c r="F2044" s="644"/>
      <c r="G2044" s="644"/>
      <c r="H2044" s="643"/>
      <c r="I2044" s="644"/>
      <c r="J2044" s="644"/>
      <c r="K2044" s="644"/>
    </row>
    <row r="2045" spans="1:11" s="547" customFormat="1" ht="11.4">
      <c r="A2045" s="641"/>
      <c r="B2045" s="642"/>
      <c r="C2045" s="643"/>
      <c r="D2045" s="644"/>
      <c r="E2045" s="644"/>
      <c r="F2045" s="644"/>
      <c r="G2045" s="644"/>
      <c r="H2045" s="643"/>
      <c r="I2045" s="644"/>
      <c r="J2045" s="644"/>
      <c r="K2045" s="644"/>
    </row>
    <row r="2046" spans="1:11" s="547" customFormat="1" ht="11.4">
      <c r="A2046" s="641"/>
      <c r="B2046" s="642"/>
      <c r="C2046" s="643"/>
      <c r="D2046" s="644"/>
      <c r="E2046" s="644"/>
      <c r="F2046" s="644"/>
      <c r="G2046" s="644"/>
      <c r="H2046" s="643"/>
      <c r="I2046" s="644"/>
      <c r="J2046" s="644"/>
      <c r="K2046" s="644"/>
    </row>
    <row r="2047" spans="1:11" s="547" customFormat="1" ht="11.4">
      <c r="A2047" s="641"/>
      <c r="B2047" s="642"/>
      <c r="C2047" s="643"/>
      <c r="D2047" s="644"/>
      <c r="E2047" s="644"/>
      <c r="F2047" s="644"/>
      <c r="G2047" s="644"/>
      <c r="H2047" s="643"/>
      <c r="I2047" s="644"/>
      <c r="J2047" s="644"/>
      <c r="K2047" s="644"/>
    </row>
    <row r="2048" spans="1:11" s="547" customFormat="1" ht="11.4">
      <c r="A2048" s="641"/>
      <c r="B2048" s="642"/>
      <c r="C2048" s="643"/>
      <c r="D2048" s="644"/>
      <c r="E2048" s="644"/>
      <c r="F2048" s="644"/>
      <c r="G2048" s="644"/>
      <c r="H2048" s="643"/>
      <c r="I2048" s="644"/>
      <c r="J2048" s="644"/>
      <c r="K2048" s="644"/>
    </row>
    <row r="2049" spans="1:11" s="547" customFormat="1" ht="11.4">
      <c r="A2049" s="641"/>
      <c r="B2049" s="642"/>
      <c r="C2049" s="643"/>
      <c r="D2049" s="644"/>
      <c r="E2049" s="644"/>
      <c r="F2049" s="644"/>
      <c r="G2049" s="644"/>
      <c r="H2049" s="643"/>
      <c r="I2049" s="644"/>
      <c r="J2049" s="644"/>
      <c r="K2049" s="644"/>
    </row>
    <row r="2050" spans="1:11" s="547" customFormat="1" ht="11.4">
      <c r="A2050" s="641"/>
      <c r="B2050" s="642"/>
      <c r="C2050" s="643"/>
      <c r="D2050" s="644"/>
      <c r="E2050" s="644"/>
      <c r="F2050" s="644"/>
      <c r="G2050" s="644"/>
      <c r="H2050" s="643"/>
      <c r="I2050" s="644"/>
      <c r="J2050" s="644"/>
      <c r="K2050" s="644"/>
    </row>
    <row r="2051" spans="1:11" s="547" customFormat="1" ht="11.4">
      <c r="A2051" s="641"/>
      <c r="B2051" s="642"/>
      <c r="C2051" s="643"/>
      <c r="D2051" s="644"/>
      <c r="E2051" s="644"/>
      <c r="F2051" s="644"/>
      <c r="G2051" s="644"/>
      <c r="H2051" s="643"/>
      <c r="I2051" s="644"/>
      <c r="J2051" s="644"/>
      <c r="K2051" s="644"/>
    </row>
    <row r="2052" spans="1:11" s="547" customFormat="1" ht="11.4">
      <c r="A2052" s="641"/>
      <c r="B2052" s="642"/>
      <c r="C2052" s="643"/>
      <c r="D2052" s="644"/>
      <c r="E2052" s="644"/>
      <c r="F2052" s="644"/>
      <c r="G2052" s="644"/>
      <c r="H2052" s="643"/>
      <c r="I2052" s="644"/>
      <c r="J2052" s="644"/>
      <c r="K2052" s="644"/>
    </row>
    <row r="2053" spans="1:11" s="547" customFormat="1" ht="11.4">
      <c r="A2053" s="641"/>
      <c r="B2053" s="642"/>
      <c r="C2053" s="643"/>
      <c r="D2053" s="644"/>
      <c r="E2053" s="644"/>
      <c r="F2053" s="644"/>
      <c r="G2053" s="644"/>
      <c r="H2053" s="643"/>
      <c r="I2053" s="644"/>
      <c r="J2053" s="644"/>
      <c r="K2053" s="644"/>
    </row>
    <row r="2054" spans="1:11" s="547" customFormat="1" ht="11.4">
      <c r="A2054" s="641"/>
      <c r="B2054" s="642"/>
      <c r="C2054" s="643"/>
      <c r="D2054" s="644"/>
      <c r="E2054" s="644"/>
      <c r="F2054" s="644"/>
      <c r="G2054" s="644"/>
      <c r="H2054" s="643"/>
      <c r="I2054" s="644"/>
      <c r="J2054" s="644"/>
      <c r="K2054" s="644"/>
    </row>
    <row r="2055" spans="1:11" s="547" customFormat="1" ht="11.4">
      <c r="A2055" s="641"/>
      <c r="B2055" s="642"/>
      <c r="C2055" s="643"/>
      <c r="D2055" s="644"/>
      <c r="E2055" s="644"/>
      <c r="F2055" s="644"/>
      <c r="G2055" s="644"/>
      <c r="H2055" s="643"/>
      <c r="I2055" s="644"/>
      <c r="J2055" s="644"/>
      <c r="K2055" s="644"/>
    </row>
    <row r="2056" spans="1:11" s="547" customFormat="1" ht="11.4">
      <c r="A2056" s="641"/>
      <c r="B2056" s="642"/>
      <c r="C2056" s="643"/>
      <c r="D2056" s="644"/>
      <c r="E2056" s="644"/>
      <c r="F2056" s="644"/>
      <c r="G2056" s="644"/>
      <c r="H2056" s="643"/>
      <c r="I2056" s="644"/>
      <c r="J2056" s="644"/>
      <c r="K2056" s="644"/>
    </row>
    <row r="2057" spans="1:11" s="547" customFormat="1" ht="11.4">
      <c r="A2057" s="641"/>
      <c r="B2057" s="642"/>
      <c r="C2057" s="643"/>
      <c r="D2057" s="644"/>
      <c r="E2057" s="644"/>
      <c r="F2057" s="644"/>
      <c r="G2057" s="644"/>
      <c r="H2057" s="643"/>
      <c r="I2057" s="644"/>
      <c r="J2057" s="644"/>
      <c r="K2057" s="644"/>
    </row>
    <row r="2058" spans="1:11" s="547" customFormat="1" ht="11.4">
      <c r="A2058" s="641"/>
      <c r="B2058" s="642"/>
      <c r="C2058" s="643"/>
      <c r="D2058" s="644"/>
      <c r="E2058" s="644"/>
      <c r="F2058" s="644"/>
      <c r="G2058" s="644"/>
      <c r="H2058" s="643"/>
      <c r="I2058" s="644"/>
      <c r="J2058" s="644"/>
      <c r="K2058" s="644"/>
    </row>
    <row r="2059" spans="1:11" s="547" customFormat="1" ht="11.4">
      <c r="A2059" s="641"/>
      <c r="B2059" s="642"/>
      <c r="C2059" s="643"/>
      <c r="D2059" s="644"/>
      <c r="E2059" s="644"/>
      <c r="F2059" s="644"/>
      <c r="G2059" s="644"/>
      <c r="H2059" s="643"/>
      <c r="I2059" s="644"/>
      <c r="J2059" s="644"/>
      <c r="K2059" s="644"/>
    </row>
    <row r="2060" spans="1:11" s="547" customFormat="1" ht="11.4">
      <c r="A2060" s="641"/>
      <c r="B2060" s="642"/>
      <c r="C2060" s="643"/>
      <c r="D2060" s="644"/>
      <c r="E2060" s="644"/>
      <c r="F2060" s="644"/>
      <c r="G2060" s="644"/>
      <c r="H2060" s="643"/>
      <c r="I2060" s="644"/>
      <c r="J2060" s="644"/>
      <c r="K2060" s="644"/>
    </row>
    <row r="2061" spans="1:11" s="547" customFormat="1" ht="11.4">
      <c r="A2061" s="641"/>
      <c r="B2061" s="642"/>
      <c r="C2061" s="643"/>
      <c r="D2061" s="644"/>
      <c r="E2061" s="644"/>
      <c r="F2061" s="644"/>
      <c r="G2061" s="644"/>
      <c r="H2061" s="643"/>
      <c r="I2061" s="644"/>
      <c r="J2061" s="644"/>
      <c r="K2061" s="644"/>
    </row>
    <row r="2062" spans="1:11" s="547" customFormat="1" ht="11.4">
      <c r="A2062" s="641"/>
      <c r="B2062" s="642"/>
      <c r="C2062" s="643"/>
      <c r="D2062" s="644"/>
      <c r="E2062" s="644"/>
      <c r="F2062" s="644"/>
      <c r="G2062" s="644"/>
      <c r="H2062" s="643"/>
      <c r="I2062" s="644"/>
      <c r="J2062" s="644"/>
      <c r="K2062" s="644"/>
    </row>
    <row r="2063" spans="1:11" s="547" customFormat="1" ht="11.4">
      <c r="A2063" s="641"/>
      <c r="B2063" s="642"/>
      <c r="C2063" s="643"/>
      <c r="D2063" s="644"/>
      <c r="E2063" s="644"/>
      <c r="F2063" s="644"/>
      <c r="G2063" s="644"/>
      <c r="H2063" s="643"/>
      <c r="I2063" s="644"/>
      <c r="J2063" s="644"/>
      <c r="K2063" s="644"/>
    </row>
    <row r="2064" spans="1:11" s="547" customFormat="1" ht="11.4">
      <c r="A2064" s="641"/>
      <c r="B2064" s="642"/>
      <c r="C2064" s="643"/>
      <c r="D2064" s="644"/>
      <c r="E2064" s="644"/>
      <c r="F2064" s="644"/>
      <c r="G2064" s="644"/>
      <c r="H2064" s="643"/>
      <c r="I2064" s="644"/>
      <c r="J2064" s="644"/>
      <c r="K2064" s="644"/>
    </row>
    <row r="2065" spans="1:11" s="547" customFormat="1" ht="11.4">
      <c r="A2065" s="641"/>
      <c r="B2065" s="642"/>
      <c r="C2065" s="643"/>
      <c r="D2065" s="644"/>
      <c r="E2065" s="644"/>
      <c r="F2065" s="644"/>
      <c r="G2065" s="644"/>
      <c r="H2065" s="643"/>
      <c r="I2065" s="644"/>
      <c r="J2065" s="644"/>
      <c r="K2065" s="644"/>
    </row>
    <row r="2066" spans="1:11" s="547" customFormat="1" ht="11.4">
      <c r="A2066" s="641"/>
      <c r="B2066" s="642"/>
      <c r="C2066" s="643"/>
      <c r="D2066" s="644"/>
      <c r="E2066" s="644"/>
      <c r="F2066" s="644"/>
      <c r="G2066" s="644"/>
      <c r="H2066" s="643"/>
      <c r="I2066" s="644"/>
      <c r="J2066" s="644"/>
      <c r="K2066" s="644"/>
    </row>
    <row r="2067" spans="1:11" s="547" customFormat="1" ht="11.4">
      <c r="A2067" s="641"/>
      <c r="B2067" s="642"/>
      <c r="C2067" s="643"/>
      <c r="D2067" s="644"/>
      <c r="E2067" s="644"/>
      <c r="F2067" s="644"/>
      <c r="G2067" s="644"/>
      <c r="H2067" s="643"/>
      <c r="I2067" s="644"/>
      <c r="J2067" s="644"/>
      <c r="K2067" s="644"/>
    </row>
    <row r="2068" spans="1:11" s="547" customFormat="1" ht="11.4">
      <c r="A2068" s="641"/>
      <c r="B2068" s="642"/>
      <c r="C2068" s="643"/>
      <c r="D2068" s="644"/>
      <c r="E2068" s="644"/>
      <c r="F2068" s="644"/>
      <c r="G2068" s="644"/>
      <c r="H2068" s="643"/>
      <c r="I2068" s="644"/>
      <c r="J2068" s="644"/>
      <c r="K2068" s="644"/>
    </row>
    <row r="2069" spans="1:11" s="547" customFormat="1" ht="11.4">
      <c r="A2069" s="641"/>
      <c r="B2069" s="642"/>
      <c r="C2069" s="643"/>
      <c r="D2069" s="644"/>
      <c r="E2069" s="644"/>
      <c r="F2069" s="644"/>
      <c r="G2069" s="644"/>
      <c r="H2069" s="643"/>
      <c r="I2069" s="644"/>
      <c r="J2069" s="644"/>
      <c r="K2069" s="644"/>
    </row>
    <row r="2070" spans="1:11" s="547" customFormat="1" ht="11.4">
      <c r="A2070" s="641"/>
      <c r="B2070" s="642"/>
      <c r="C2070" s="643"/>
      <c r="D2070" s="644"/>
      <c r="E2070" s="644"/>
      <c r="F2070" s="644"/>
      <c r="G2070" s="644"/>
      <c r="H2070" s="643"/>
      <c r="I2070" s="644"/>
      <c r="J2070" s="644"/>
      <c r="K2070" s="644"/>
    </row>
    <row r="2071" spans="1:11" s="547" customFormat="1" ht="11.4">
      <c r="A2071" s="641"/>
      <c r="B2071" s="642"/>
      <c r="C2071" s="643"/>
      <c r="D2071" s="644"/>
      <c r="E2071" s="644"/>
      <c r="F2071" s="644"/>
      <c r="G2071" s="644"/>
      <c r="H2071" s="643"/>
      <c r="I2071" s="644"/>
      <c r="J2071" s="644"/>
      <c r="K2071" s="644"/>
    </row>
    <row r="2072" spans="1:11" s="547" customFormat="1" ht="11.4">
      <c r="A2072" s="641"/>
      <c r="B2072" s="642"/>
      <c r="C2072" s="643"/>
      <c r="D2072" s="644"/>
      <c r="E2072" s="644"/>
      <c r="F2072" s="644"/>
      <c r="G2072" s="644"/>
      <c r="H2072" s="643"/>
      <c r="I2072" s="644"/>
      <c r="J2072" s="644"/>
      <c r="K2072" s="644"/>
    </row>
    <row r="2073" spans="1:11" s="547" customFormat="1" ht="11.4">
      <c r="A2073" s="641"/>
      <c r="B2073" s="642"/>
      <c r="C2073" s="643"/>
      <c r="D2073" s="644"/>
      <c r="E2073" s="644"/>
      <c r="F2073" s="644"/>
      <c r="G2073" s="644"/>
      <c r="H2073" s="643"/>
      <c r="I2073" s="644"/>
      <c r="J2073" s="644"/>
      <c r="K2073" s="644"/>
    </row>
    <row r="2074" spans="1:11" s="547" customFormat="1" ht="11.4">
      <c r="A2074" s="641"/>
      <c r="B2074" s="642"/>
      <c r="C2074" s="643"/>
      <c r="D2074" s="644"/>
      <c r="E2074" s="644"/>
      <c r="F2074" s="644"/>
      <c r="G2074" s="644"/>
      <c r="H2074" s="643"/>
      <c r="I2074" s="644"/>
      <c r="J2074" s="644"/>
      <c r="K2074" s="644"/>
    </row>
    <row r="2075" spans="1:11" s="547" customFormat="1" ht="11.4">
      <c r="A2075" s="641"/>
      <c r="B2075" s="642"/>
      <c r="C2075" s="643"/>
      <c r="D2075" s="644"/>
      <c r="E2075" s="644"/>
      <c r="F2075" s="644"/>
      <c r="G2075" s="644"/>
      <c r="H2075" s="643"/>
      <c r="I2075" s="644"/>
      <c r="J2075" s="644"/>
      <c r="K2075" s="644"/>
    </row>
    <row r="2076" spans="1:11" s="547" customFormat="1" ht="11.4">
      <c r="A2076" s="641"/>
      <c r="B2076" s="642"/>
      <c r="C2076" s="643"/>
      <c r="D2076" s="644"/>
      <c r="E2076" s="644"/>
      <c r="F2076" s="644"/>
      <c r="G2076" s="644"/>
      <c r="H2076" s="643"/>
      <c r="I2076" s="644"/>
      <c r="J2076" s="644"/>
      <c r="K2076" s="644"/>
    </row>
    <row r="2077" spans="1:11" s="547" customFormat="1" ht="11.4">
      <c r="A2077" s="641"/>
      <c r="B2077" s="642"/>
      <c r="C2077" s="643"/>
      <c r="D2077" s="644"/>
      <c r="E2077" s="644"/>
      <c r="F2077" s="644"/>
      <c r="G2077" s="644"/>
      <c r="H2077" s="643"/>
      <c r="I2077" s="644"/>
      <c r="J2077" s="644"/>
      <c r="K2077" s="644"/>
    </row>
    <row r="2078" spans="1:11" s="547" customFormat="1" ht="11.4">
      <c r="A2078" s="641"/>
      <c r="B2078" s="642"/>
      <c r="C2078" s="643"/>
      <c r="D2078" s="644"/>
      <c r="E2078" s="644"/>
      <c r="F2078" s="644"/>
      <c r="G2078" s="644"/>
      <c r="H2078" s="643"/>
      <c r="I2078" s="644"/>
      <c r="J2078" s="644"/>
      <c r="K2078" s="644"/>
    </row>
    <row r="2079" spans="1:11" s="547" customFormat="1" ht="11.4">
      <c r="A2079" s="641"/>
      <c r="B2079" s="642"/>
      <c r="C2079" s="643"/>
      <c r="D2079" s="644"/>
      <c r="E2079" s="644"/>
      <c r="F2079" s="644"/>
      <c r="G2079" s="644"/>
      <c r="H2079" s="643"/>
      <c r="I2079" s="644"/>
      <c r="J2079" s="644"/>
      <c r="K2079" s="644"/>
    </row>
    <row r="2080" spans="1:11" s="547" customFormat="1" ht="11.4">
      <c r="A2080" s="641"/>
      <c r="B2080" s="642"/>
      <c r="C2080" s="643"/>
      <c r="D2080" s="644"/>
      <c r="E2080" s="644"/>
      <c r="F2080" s="644"/>
      <c r="G2080" s="644"/>
      <c r="H2080" s="643"/>
      <c r="I2080" s="644"/>
      <c r="J2080" s="644"/>
      <c r="K2080" s="644"/>
    </row>
    <row r="2081" spans="1:11" s="547" customFormat="1" ht="11.4">
      <c r="A2081" s="641"/>
      <c r="B2081" s="642"/>
      <c r="C2081" s="643"/>
      <c r="D2081" s="644"/>
      <c r="E2081" s="644"/>
      <c r="F2081" s="644"/>
      <c r="G2081" s="644"/>
      <c r="H2081" s="643"/>
      <c r="I2081" s="644"/>
      <c r="J2081" s="644"/>
      <c r="K2081" s="644"/>
    </row>
    <row r="2082" spans="1:11" s="547" customFormat="1" ht="11.4">
      <c r="A2082" s="641"/>
      <c r="B2082" s="642"/>
      <c r="C2082" s="643"/>
      <c r="D2082" s="644"/>
      <c r="E2082" s="644"/>
      <c r="F2082" s="644"/>
      <c r="G2082" s="644"/>
      <c r="H2082" s="643"/>
      <c r="I2082" s="644"/>
      <c r="J2082" s="644"/>
      <c r="K2082" s="644"/>
    </row>
    <row r="2083" spans="1:11" s="547" customFormat="1" ht="11.4">
      <c r="A2083" s="641"/>
      <c r="B2083" s="642"/>
      <c r="C2083" s="643"/>
      <c r="D2083" s="644"/>
      <c r="E2083" s="644"/>
      <c r="F2083" s="644"/>
      <c r="G2083" s="644"/>
      <c r="H2083" s="643"/>
      <c r="I2083" s="644"/>
      <c r="J2083" s="644"/>
      <c r="K2083" s="644"/>
    </row>
    <row r="2084" spans="1:11" s="547" customFormat="1" ht="11.4">
      <c r="A2084" s="641"/>
      <c r="B2084" s="642"/>
      <c r="C2084" s="643"/>
      <c r="D2084" s="644"/>
      <c r="E2084" s="644"/>
      <c r="F2084" s="644"/>
      <c r="G2084" s="644"/>
      <c r="H2084" s="643"/>
      <c r="I2084" s="644"/>
      <c r="J2084" s="644"/>
      <c r="K2084" s="644"/>
    </row>
    <row r="2085" spans="1:11" s="547" customFormat="1" ht="11.4">
      <c r="A2085" s="641"/>
      <c r="B2085" s="642"/>
      <c r="C2085" s="643"/>
      <c r="D2085" s="644"/>
      <c r="E2085" s="644"/>
      <c r="F2085" s="644"/>
      <c r="G2085" s="644"/>
      <c r="H2085" s="643"/>
      <c r="I2085" s="644"/>
      <c r="J2085" s="644"/>
      <c r="K2085" s="644"/>
    </row>
    <row r="2086" spans="1:11" s="547" customFormat="1" ht="11.4">
      <c r="A2086" s="641"/>
      <c r="B2086" s="642"/>
      <c r="C2086" s="643"/>
      <c r="D2086" s="644"/>
      <c r="E2086" s="644"/>
      <c r="F2086" s="644"/>
      <c r="G2086" s="644"/>
      <c r="H2086" s="643"/>
      <c r="I2086" s="644"/>
      <c r="J2086" s="644"/>
      <c r="K2086" s="644"/>
    </row>
    <row r="2087" spans="1:11" s="547" customFormat="1" ht="11.4">
      <c r="A2087" s="641"/>
      <c r="B2087" s="642"/>
      <c r="C2087" s="643"/>
      <c r="D2087" s="644"/>
      <c r="E2087" s="644"/>
      <c r="F2087" s="644"/>
      <c r="G2087" s="644"/>
      <c r="H2087" s="643"/>
      <c r="I2087" s="644"/>
      <c r="J2087" s="644"/>
      <c r="K2087" s="644"/>
    </row>
    <row r="2088" spans="1:11" s="547" customFormat="1" ht="11.4">
      <c r="A2088" s="641"/>
      <c r="B2088" s="642"/>
      <c r="C2088" s="643"/>
      <c r="D2088" s="644"/>
      <c r="E2088" s="644"/>
      <c r="F2088" s="644"/>
      <c r="G2088" s="644"/>
      <c r="H2088" s="643"/>
      <c r="I2088" s="644"/>
      <c r="J2088" s="644"/>
      <c r="K2088" s="644"/>
    </row>
    <row r="2089" spans="1:11" s="547" customFormat="1" ht="11.4">
      <c r="A2089" s="641"/>
      <c r="B2089" s="642"/>
      <c r="C2089" s="643"/>
      <c r="D2089" s="644"/>
      <c r="E2089" s="644"/>
      <c r="F2089" s="644"/>
      <c r="G2089" s="644"/>
      <c r="H2089" s="643"/>
      <c r="I2089" s="644"/>
      <c r="J2089" s="644"/>
      <c r="K2089" s="644"/>
    </row>
    <row r="2090" spans="1:11" s="547" customFormat="1" ht="11.4">
      <c r="A2090" s="641"/>
      <c r="B2090" s="642"/>
      <c r="C2090" s="643"/>
      <c r="D2090" s="644"/>
      <c r="E2090" s="644"/>
      <c r="F2090" s="644"/>
      <c r="G2090" s="644"/>
      <c r="H2090" s="643"/>
      <c r="I2090" s="644"/>
      <c r="J2090" s="644"/>
      <c r="K2090" s="644"/>
    </row>
    <row r="2091" spans="1:11" s="547" customFormat="1" ht="11.4">
      <c r="A2091" s="641"/>
      <c r="B2091" s="642"/>
      <c r="C2091" s="643"/>
      <c r="D2091" s="644"/>
      <c r="E2091" s="644"/>
      <c r="F2091" s="644"/>
      <c r="G2091" s="644"/>
      <c r="H2091" s="643"/>
      <c r="I2091" s="644"/>
      <c r="J2091" s="644"/>
      <c r="K2091" s="644"/>
    </row>
    <row r="2092" spans="1:11" s="547" customFormat="1" ht="11.4">
      <c r="A2092" s="641"/>
      <c r="B2092" s="642"/>
      <c r="C2092" s="643"/>
      <c r="D2092" s="644"/>
      <c r="E2092" s="644"/>
      <c r="F2092" s="644"/>
      <c r="G2092" s="644"/>
      <c r="H2092" s="643"/>
      <c r="I2092" s="644"/>
      <c r="J2092" s="644"/>
      <c r="K2092" s="644"/>
    </row>
    <row r="2093" spans="1:11" s="547" customFormat="1" ht="11.4">
      <c r="A2093" s="641"/>
      <c r="B2093" s="642"/>
      <c r="C2093" s="643"/>
      <c r="D2093" s="644"/>
      <c r="E2093" s="644"/>
      <c r="F2093" s="644"/>
      <c r="G2093" s="644"/>
      <c r="H2093" s="643"/>
      <c r="I2093" s="644"/>
      <c r="J2093" s="644"/>
      <c r="K2093" s="644"/>
    </row>
    <row r="2094" spans="1:11" s="547" customFormat="1" ht="11.4">
      <c r="A2094" s="641"/>
      <c r="B2094" s="642"/>
      <c r="C2094" s="643"/>
      <c r="D2094" s="644"/>
      <c r="E2094" s="644"/>
      <c r="F2094" s="644"/>
      <c r="G2094" s="644"/>
      <c r="H2094" s="643"/>
      <c r="I2094" s="644"/>
      <c r="J2094" s="644"/>
      <c r="K2094" s="644"/>
    </row>
    <row r="2095" spans="1:11" s="547" customFormat="1" ht="11.4">
      <c r="A2095" s="641"/>
      <c r="B2095" s="642"/>
      <c r="C2095" s="643"/>
      <c r="D2095" s="644"/>
      <c r="E2095" s="644"/>
      <c r="F2095" s="644"/>
      <c r="G2095" s="644"/>
      <c r="H2095" s="643"/>
      <c r="I2095" s="644"/>
      <c r="J2095" s="644"/>
      <c r="K2095" s="644"/>
    </row>
    <row r="2096" spans="1:11" s="547" customFormat="1" ht="11.4">
      <c r="A2096" s="641"/>
      <c r="B2096" s="642"/>
      <c r="C2096" s="643"/>
      <c r="D2096" s="644"/>
      <c r="E2096" s="644"/>
      <c r="F2096" s="644"/>
      <c r="G2096" s="644"/>
      <c r="H2096" s="643"/>
      <c r="I2096" s="644"/>
      <c r="J2096" s="644"/>
      <c r="K2096" s="644"/>
    </row>
    <row r="2097" spans="1:11" s="547" customFormat="1" ht="11.4">
      <c r="A2097" s="641"/>
      <c r="B2097" s="642"/>
      <c r="C2097" s="643"/>
      <c r="D2097" s="644"/>
      <c r="E2097" s="644"/>
      <c r="F2097" s="644"/>
      <c r="G2097" s="644"/>
      <c r="H2097" s="643"/>
      <c r="I2097" s="644"/>
      <c r="J2097" s="644"/>
      <c r="K2097" s="644"/>
    </row>
    <row r="2098" spans="1:11" s="547" customFormat="1" ht="11.4">
      <c r="A2098" s="641"/>
      <c r="B2098" s="642"/>
      <c r="C2098" s="643"/>
      <c r="D2098" s="644"/>
      <c r="E2098" s="644"/>
      <c r="F2098" s="644"/>
      <c r="G2098" s="644"/>
      <c r="H2098" s="643"/>
      <c r="I2098" s="644"/>
      <c r="J2098" s="644"/>
      <c r="K2098" s="644"/>
    </row>
    <row r="2099" spans="1:11" s="547" customFormat="1" ht="11.4">
      <c r="A2099" s="641"/>
      <c r="B2099" s="642"/>
      <c r="C2099" s="643"/>
      <c r="D2099" s="644"/>
      <c r="E2099" s="644"/>
      <c r="F2099" s="644"/>
      <c r="G2099" s="644"/>
      <c r="H2099" s="643"/>
      <c r="I2099" s="644"/>
      <c r="J2099" s="644"/>
      <c r="K2099" s="644"/>
    </row>
    <row r="2100" spans="1:11" s="547" customFormat="1" ht="11.4">
      <c r="A2100" s="641"/>
      <c r="B2100" s="642"/>
      <c r="C2100" s="643"/>
      <c r="D2100" s="644"/>
      <c r="E2100" s="644"/>
      <c r="F2100" s="644"/>
      <c r="G2100" s="644"/>
      <c r="H2100" s="643"/>
      <c r="I2100" s="644"/>
      <c r="J2100" s="644"/>
      <c r="K2100" s="644"/>
    </row>
    <row r="2101" spans="1:11" s="547" customFormat="1" ht="11.4">
      <c r="A2101" s="641"/>
      <c r="B2101" s="642"/>
      <c r="C2101" s="643"/>
      <c r="D2101" s="644"/>
      <c r="E2101" s="644"/>
      <c r="F2101" s="644"/>
      <c r="G2101" s="644"/>
      <c r="H2101" s="643"/>
      <c r="I2101" s="644"/>
      <c r="J2101" s="644"/>
      <c r="K2101" s="644"/>
    </row>
    <row r="2102" spans="1:11" s="547" customFormat="1" ht="11.4">
      <c r="A2102" s="641"/>
      <c r="B2102" s="642"/>
      <c r="C2102" s="643"/>
      <c r="D2102" s="644"/>
      <c r="E2102" s="644"/>
      <c r="F2102" s="644"/>
      <c r="G2102" s="644"/>
      <c r="H2102" s="643"/>
      <c r="I2102" s="644"/>
      <c r="J2102" s="644"/>
      <c r="K2102" s="644"/>
    </row>
    <row r="2103" spans="1:11" s="547" customFormat="1" ht="11.4">
      <c r="A2103" s="641"/>
      <c r="B2103" s="642"/>
      <c r="C2103" s="643"/>
      <c r="D2103" s="644"/>
      <c r="E2103" s="644"/>
      <c r="F2103" s="644"/>
      <c r="G2103" s="644"/>
      <c r="H2103" s="643"/>
      <c r="I2103" s="644"/>
      <c r="J2103" s="644"/>
      <c r="K2103" s="644"/>
    </row>
    <row r="2104" spans="1:11" s="547" customFormat="1" ht="11.4">
      <c r="A2104" s="641"/>
      <c r="B2104" s="642"/>
      <c r="C2104" s="643"/>
      <c r="D2104" s="644"/>
      <c r="E2104" s="644"/>
      <c r="F2104" s="644"/>
      <c r="G2104" s="644"/>
      <c r="H2104" s="643"/>
      <c r="I2104" s="644"/>
      <c r="J2104" s="644"/>
      <c r="K2104" s="644"/>
    </row>
    <row r="2105" spans="1:11" s="547" customFormat="1" ht="11.4">
      <c r="A2105" s="641"/>
      <c r="B2105" s="642"/>
      <c r="C2105" s="643"/>
      <c r="D2105" s="644"/>
      <c r="E2105" s="644"/>
      <c r="F2105" s="644"/>
      <c r="G2105" s="644"/>
      <c r="H2105" s="643"/>
      <c r="I2105" s="644"/>
      <c r="J2105" s="644"/>
      <c r="K2105" s="644"/>
    </row>
    <row r="2106" spans="1:11" s="547" customFormat="1" ht="11.4">
      <c r="A2106" s="641"/>
      <c r="B2106" s="642"/>
      <c r="C2106" s="643"/>
      <c r="D2106" s="644"/>
      <c r="E2106" s="644"/>
      <c r="F2106" s="644"/>
      <c r="G2106" s="644"/>
      <c r="H2106" s="643"/>
      <c r="I2106" s="644"/>
      <c r="J2106" s="644"/>
      <c r="K2106" s="644"/>
    </row>
    <row r="2107" spans="1:11" s="547" customFormat="1" ht="11.4">
      <c r="A2107" s="641"/>
      <c r="B2107" s="642"/>
      <c r="C2107" s="643"/>
      <c r="D2107" s="644"/>
      <c r="E2107" s="644"/>
      <c r="F2107" s="644"/>
      <c r="G2107" s="644"/>
      <c r="H2107" s="643"/>
      <c r="I2107" s="644"/>
      <c r="J2107" s="644"/>
      <c r="K2107" s="644"/>
    </row>
    <row r="2108" spans="1:11" s="547" customFormat="1" ht="11.4">
      <c r="A2108" s="641"/>
      <c r="B2108" s="642"/>
      <c r="C2108" s="643"/>
      <c r="D2108" s="644"/>
      <c r="E2108" s="644"/>
      <c r="F2108" s="644"/>
      <c r="G2108" s="644"/>
      <c r="H2108" s="643"/>
      <c r="I2108" s="644"/>
      <c r="J2108" s="644"/>
      <c r="K2108" s="644"/>
    </row>
    <row r="2109" spans="1:11" s="547" customFormat="1" ht="11.4">
      <c r="A2109" s="641"/>
      <c r="B2109" s="642"/>
      <c r="C2109" s="643"/>
      <c r="D2109" s="644"/>
      <c r="E2109" s="644"/>
      <c r="F2109" s="644"/>
      <c r="G2109" s="644"/>
      <c r="H2109" s="643"/>
      <c r="I2109" s="644"/>
      <c r="J2109" s="644"/>
      <c r="K2109" s="644"/>
    </row>
    <row r="2110" spans="1:11" s="547" customFormat="1" ht="11.4">
      <c r="A2110" s="641"/>
      <c r="B2110" s="642"/>
      <c r="C2110" s="643"/>
      <c r="D2110" s="644"/>
      <c r="E2110" s="644"/>
      <c r="F2110" s="644"/>
      <c r="G2110" s="644"/>
      <c r="H2110" s="643"/>
      <c r="I2110" s="644"/>
      <c r="J2110" s="644"/>
      <c r="K2110" s="644"/>
    </row>
    <row r="2111" spans="1:11" s="547" customFormat="1" ht="11.4">
      <c r="A2111" s="641"/>
      <c r="B2111" s="642"/>
      <c r="C2111" s="643"/>
      <c r="D2111" s="644"/>
      <c r="E2111" s="644"/>
      <c r="F2111" s="644"/>
      <c r="G2111" s="644"/>
      <c r="H2111" s="643"/>
      <c r="I2111" s="644"/>
      <c r="J2111" s="644"/>
      <c r="K2111" s="644"/>
    </row>
    <row r="2112" spans="1:11" s="547" customFormat="1" ht="11.4">
      <c r="A2112" s="641"/>
      <c r="B2112" s="642"/>
      <c r="C2112" s="643"/>
      <c r="D2112" s="644"/>
      <c r="E2112" s="644"/>
      <c r="F2112" s="644"/>
      <c r="G2112" s="644"/>
      <c r="H2112" s="643"/>
      <c r="I2112" s="644"/>
      <c r="J2112" s="644"/>
      <c r="K2112" s="644"/>
    </row>
    <row r="2113" spans="1:11" s="547" customFormat="1" ht="11.4">
      <c r="A2113" s="641"/>
      <c r="B2113" s="642"/>
      <c r="C2113" s="643"/>
      <c r="D2113" s="644"/>
      <c r="E2113" s="644"/>
      <c r="F2113" s="644"/>
      <c r="G2113" s="644"/>
      <c r="H2113" s="643"/>
      <c r="I2113" s="644"/>
      <c r="J2113" s="644"/>
      <c r="K2113" s="644"/>
    </row>
    <row r="2114" spans="1:11" s="547" customFormat="1" ht="11.4">
      <c r="A2114" s="641"/>
      <c r="B2114" s="642"/>
      <c r="C2114" s="643"/>
      <c r="D2114" s="644"/>
      <c r="E2114" s="644"/>
      <c r="F2114" s="644"/>
      <c r="G2114" s="644"/>
      <c r="H2114" s="643"/>
      <c r="I2114" s="644"/>
      <c r="J2114" s="644"/>
      <c r="K2114" s="644"/>
    </row>
    <row r="2115" spans="1:11" s="547" customFormat="1" ht="11.4">
      <c r="A2115" s="641"/>
      <c r="B2115" s="642"/>
      <c r="C2115" s="643"/>
      <c r="D2115" s="644"/>
      <c r="E2115" s="644"/>
      <c r="F2115" s="644"/>
      <c r="G2115" s="644"/>
      <c r="H2115" s="643"/>
      <c r="I2115" s="644"/>
      <c r="J2115" s="644"/>
      <c r="K2115" s="644"/>
    </row>
    <row r="2116" spans="1:11" s="547" customFormat="1" ht="11.4">
      <c r="A2116" s="641"/>
      <c r="B2116" s="642"/>
      <c r="C2116" s="643"/>
      <c r="D2116" s="644"/>
      <c r="E2116" s="644"/>
      <c r="F2116" s="644"/>
      <c r="G2116" s="644"/>
      <c r="H2116" s="643"/>
      <c r="I2116" s="644"/>
      <c r="J2116" s="644"/>
      <c r="K2116" s="644"/>
    </row>
    <row r="2117" spans="1:11" s="547" customFormat="1" ht="11.4">
      <c r="A2117" s="641"/>
      <c r="B2117" s="642"/>
      <c r="C2117" s="643"/>
      <c r="D2117" s="644"/>
      <c r="E2117" s="644"/>
      <c r="F2117" s="644"/>
      <c r="G2117" s="644"/>
      <c r="H2117" s="643"/>
      <c r="I2117" s="644"/>
      <c r="J2117" s="644"/>
      <c r="K2117" s="644"/>
    </row>
    <row r="2118" spans="1:11" s="547" customFormat="1" ht="11.4">
      <c r="A2118" s="641"/>
      <c r="B2118" s="642"/>
      <c r="C2118" s="643"/>
      <c r="D2118" s="644"/>
      <c r="E2118" s="644"/>
      <c r="F2118" s="644"/>
      <c r="G2118" s="644"/>
      <c r="H2118" s="643"/>
      <c r="I2118" s="644"/>
      <c r="J2118" s="644"/>
      <c r="K2118" s="644"/>
    </row>
    <row r="2119" spans="1:11" s="547" customFormat="1" ht="11.4">
      <c r="A2119" s="641"/>
      <c r="B2119" s="642"/>
      <c r="C2119" s="643"/>
      <c r="D2119" s="644"/>
      <c r="E2119" s="644"/>
      <c r="F2119" s="644"/>
      <c r="G2119" s="644"/>
      <c r="H2119" s="643"/>
      <c r="I2119" s="644"/>
      <c r="J2119" s="644"/>
      <c r="K2119" s="644"/>
    </row>
    <row r="2120" spans="1:11" s="547" customFormat="1" ht="11.4">
      <c r="A2120" s="641"/>
      <c r="B2120" s="642"/>
      <c r="C2120" s="643"/>
      <c r="D2120" s="644"/>
      <c r="E2120" s="644"/>
      <c r="F2120" s="644"/>
      <c r="G2120" s="644"/>
      <c r="H2120" s="643"/>
      <c r="I2120" s="644"/>
      <c r="J2120" s="644"/>
      <c r="K2120" s="644"/>
    </row>
    <row r="2121" spans="1:11" s="547" customFormat="1" ht="11.4">
      <c r="A2121" s="641"/>
      <c r="B2121" s="642"/>
      <c r="C2121" s="643"/>
      <c r="D2121" s="644"/>
      <c r="E2121" s="644"/>
      <c r="F2121" s="644"/>
      <c r="G2121" s="644"/>
      <c r="H2121" s="643"/>
      <c r="I2121" s="644"/>
      <c r="J2121" s="644"/>
      <c r="K2121" s="644"/>
    </row>
    <row r="2122" spans="1:11" s="547" customFormat="1" ht="11.4">
      <c r="A2122" s="641"/>
      <c r="B2122" s="642"/>
      <c r="C2122" s="643"/>
      <c r="D2122" s="644"/>
      <c r="E2122" s="644"/>
      <c r="F2122" s="644"/>
      <c r="G2122" s="644"/>
      <c r="H2122" s="643"/>
      <c r="I2122" s="644"/>
      <c r="J2122" s="644"/>
      <c r="K2122" s="644"/>
    </row>
    <row r="2123" spans="1:11" s="547" customFormat="1" ht="11.4">
      <c r="A2123" s="641"/>
      <c r="B2123" s="642"/>
      <c r="C2123" s="643"/>
      <c r="D2123" s="644"/>
      <c r="E2123" s="644"/>
      <c r="F2123" s="644"/>
      <c r="G2123" s="644"/>
      <c r="H2123" s="643"/>
      <c r="I2123" s="644"/>
      <c r="J2123" s="644"/>
      <c r="K2123" s="644"/>
    </row>
    <row r="2124" spans="1:11" s="547" customFormat="1" ht="11.4">
      <c r="A2124" s="641"/>
      <c r="B2124" s="642"/>
      <c r="C2124" s="643"/>
      <c r="D2124" s="644"/>
      <c r="E2124" s="644"/>
      <c r="F2124" s="644"/>
      <c r="G2124" s="644"/>
      <c r="H2124" s="643"/>
      <c r="I2124" s="644"/>
      <c r="J2124" s="644"/>
      <c r="K2124" s="644"/>
    </row>
    <row r="2125" spans="1:11" s="547" customFormat="1" ht="11.4">
      <c r="A2125" s="641"/>
      <c r="B2125" s="642"/>
      <c r="C2125" s="643"/>
      <c r="D2125" s="644"/>
      <c r="E2125" s="644"/>
      <c r="F2125" s="644"/>
      <c r="G2125" s="644"/>
      <c r="H2125" s="643"/>
      <c r="I2125" s="644"/>
      <c r="J2125" s="644"/>
      <c r="K2125" s="644"/>
    </row>
    <row r="2126" spans="1:11" s="547" customFormat="1" ht="11.4">
      <c r="A2126" s="641"/>
      <c r="B2126" s="642"/>
      <c r="C2126" s="643"/>
      <c r="D2126" s="644"/>
      <c r="E2126" s="644"/>
      <c r="F2126" s="644"/>
      <c r="G2126" s="644"/>
      <c r="H2126" s="643"/>
      <c r="I2126" s="644"/>
      <c r="J2126" s="644"/>
      <c r="K2126" s="644"/>
    </row>
    <row r="2127" spans="1:11" s="547" customFormat="1" ht="11.4">
      <c r="A2127" s="641"/>
      <c r="B2127" s="642"/>
      <c r="C2127" s="643"/>
      <c r="D2127" s="644"/>
      <c r="E2127" s="644"/>
      <c r="F2127" s="644"/>
      <c r="G2127" s="644"/>
      <c r="H2127" s="643"/>
      <c r="I2127" s="644"/>
      <c r="J2127" s="644"/>
      <c r="K2127" s="644"/>
    </row>
    <row r="2128" spans="1:11" s="547" customFormat="1" ht="11.4">
      <c r="A2128" s="641"/>
      <c r="B2128" s="642"/>
      <c r="C2128" s="643"/>
      <c r="D2128" s="644"/>
      <c r="E2128" s="644"/>
      <c r="F2128" s="644"/>
      <c r="G2128" s="644"/>
      <c r="H2128" s="643"/>
      <c r="I2128" s="644"/>
      <c r="J2128" s="644"/>
      <c r="K2128" s="644"/>
    </row>
    <row r="2129" spans="1:11" s="547" customFormat="1" ht="11.4">
      <c r="A2129" s="641"/>
      <c r="B2129" s="642"/>
      <c r="C2129" s="643"/>
      <c r="D2129" s="644"/>
      <c r="E2129" s="644"/>
      <c r="F2129" s="644"/>
      <c r="G2129" s="644"/>
      <c r="H2129" s="643"/>
      <c r="I2129" s="644"/>
      <c r="J2129" s="644"/>
      <c r="K2129" s="644"/>
    </row>
    <row r="2130" spans="1:11" s="547" customFormat="1" ht="11.4">
      <c r="A2130" s="641"/>
      <c r="B2130" s="642"/>
      <c r="C2130" s="643"/>
      <c r="D2130" s="644"/>
      <c r="E2130" s="644"/>
      <c r="F2130" s="644"/>
      <c r="G2130" s="644"/>
      <c r="H2130" s="643"/>
      <c r="I2130" s="644"/>
      <c r="J2130" s="644"/>
      <c r="K2130" s="644"/>
    </row>
    <row r="2131" spans="1:11" s="547" customFormat="1" ht="11.4">
      <c r="A2131" s="641"/>
      <c r="B2131" s="642"/>
      <c r="C2131" s="643"/>
      <c r="D2131" s="644"/>
      <c r="E2131" s="644"/>
      <c r="F2131" s="644"/>
      <c r="G2131" s="644"/>
      <c r="H2131" s="643"/>
      <c r="I2131" s="644"/>
      <c r="J2131" s="644"/>
      <c r="K2131" s="644"/>
    </row>
    <row r="2132" spans="1:11" s="547" customFormat="1" ht="11.4">
      <c r="A2132" s="641"/>
      <c r="B2132" s="642"/>
      <c r="C2132" s="643"/>
      <c r="D2132" s="644"/>
      <c r="E2132" s="644"/>
      <c r="F2132" s="644"/>
      <c r="G2132" s="644"/>
      <c r="H2132" s="643"/>
      <c r="I2132" s="644"/>
      <c r="J2132" s="644"/>
      <c r="K2132" s="644"/>
    </row>
    <row r="2133" spans="1:11" s="547" customFormat="1" ht="11.4">
      <c r="A2133" s="641"/>
      <c r="B2133" s="642"/>
      <c r="C2133" s="643"/>
      <c r="D2133" s="644"/>
      <c r="E2133" s="644"/>
      <c r="F2133" s="644"/>
      <c r="G2133" s="644"/>
      <c r="H2133" s="643"/>
      <c r="I2133" s="644"/>
      <c r="J2133" s="644"/>
      <c r="K2133" s="644"/>
    </row>
    <row r="2134" spans="1:11" s="547" customFormat="1" ht="11.4">
      <c r="A2134" s="641"/>
      <c r="B2134" s="642"/>
      <c r="C2134" s="643"/>
      <c r="D2134" s="644"/>
      <c r="E2134" s="644"/>
      <c r="F2134" s="644"/>
      <c r="G2134" s="644"/>
      <c r="H2134" s="643"/>
      <c r="I2134" s="644"/>
      <c r="J2134" s="644"/>
      <c r="K2134" s="644"/>
    </row>
    <row r="2135" spans="1:11" s="547" customFormat="1" ht="11.4">
      <c r="A2135" s="641"/>
      <c r="B2135" s="642"/>
      <c r="C2135" s="643"/>
      <c r="D2135" s="644"/>
      <c r="E2135" s="644"/>
      <c r="F2135" s="644"/>
      <c r="G2135" s="644"/>
      <c r="H2135" s="643"/>
      <c r="I2135" s="644"/>
      <c r="J2135" s="644"/>
      <c r="K2135" s="644"/>
    </row>
    <row r="2136" spans="1:11" s="547" customFormat="1" ht="11.4">
      <c r="A2136" s="641"/>
      <c r="B2136" s="642"/>
      <c r="C2136" s="643"/>
      <c r="D2136" s="644"/>
      <c r="E2136" s="644"/>
      <c r="F2136" s="644"/>
      <c r="G2136" s="644"/>
      <c r="H2136" s="643"/>
      <c r="I2136" s="644"/>
      <c r="J2136" s="644"/>
      <c r="K2136" s="644"/>
    </row>
    <row r="2137" spans="1:11" s="547" customFormat="1" ht="11.4">
      <c r="A2137" s="641"/>
      <c r="B2137" s="642"/>
      <c r="C2137" s="643"/>
      <c r="D2137" s="644"/>
      <c r="E2137" s="644"/>
      <c r="F2137" s="644"/>
      <c r="G2137" s="644"/>
      <c r="H2137" s="643"/>
      <c r="I2137" s="644"/>
      <c r="J2137" s="644"/>
      <c r="K2137" s="644"/>
    </row>
    <row r="2138" spans="1:11" s="547" customFormat="1" ht="11.4">
      <c r="A2138" s="641"/>
      <c r="B2138" s="642"/>
      <c r="C2138" s="643"/>
      <c r="D2138" s="644"/>
      <c r="E2138" s="644"/>
      <c r="F2138" s="644"/>
      <c r="G2138" s="644"/>
      <c r="H2138" s="643"/>
      <c r="I2138" s="644"/>
      <c r="J2138" s="644"/>
      <c r="K2138" s="644"/>
    </row>
    <row r="2139" spans="1:11" s="547" customFormat="1" ht="11.4">
      <c r="A2139" s="641"/>
      <c r="B2139" s="642"/>
      <c r="C2139" s="643"/>
      <c r="D2139" s="644"/>
      <c r="E2139" s="644"/>
      <c r="F2139" s="644"/>
      <c r="G2139" s="644"/>
      <c r="H2139" s="643"/>
      <c r="I2139" s="644"/>
      <c r="J2139" s="644"/>
      <c r="K2139" s="644"/>
    </row>
    <row r="2140" spans="1:11" s="547" customFormat="1" ht="11.4">
      <c r="A2140" s="641"/>
      <c r="B2140" s="642"/>
      <c r="C2140" s="643"/>
      <c r="D2140" s="644"/>
      <c r="E2140" s="644"/>
      <c r="F2140" s="644"/>
      <c r="G2140" s="644"/>
      <c r="H2140" s="643"/>
      <c r="I2140" s="644"/>
      <c r="J2140" s="644"/>
      <c r="K2140" s="644"/>
    </row>
    <row r="2141" spans="1:11" s="547" customFormat="1" ht="11.4">
      <c r="A2141" s="641"/>
      <c r="B2141" s="642"/>
      <c r="C2141" s="643"/>
      <c r="D2141" s="644"/>
      <c r="E2141" s="644"/>
      <c r="F2141" s="644"/>
      <c r="G2141" s="644"/>
      <c r="H2141" s="643"/>
      <c r="I2141" s="644"/>
      <c r="J2141" s="644"/>
      <c r="K2141" s="644"/>
    </row>
    <row r="2142" spans="1:11" s="547" customFormat="1" ht="11.4">
      <c r="A2142" s="641"/>
      <c r="B2142" s="642"/>
      <c r="C2142" s="643"/>
      <c r="D2142" s="644"/>
      <c r="E2142" s="644"/>
      <c r="F2142" s="644"/>
      <c r="G2142" s="644"/>
      <c r="H2142" s="643"/>
      <c r="I2142" s="644"/>
      <c r="J2142" s="644"/>
      <c r="K2142" s="644"/>
    </row>
    <row r="2143" spans="1:11" s="547" customFormat="1" ht="11.4">
      <c r="A2143" s="641"/>
      <c r="B2143" s="642"/>
      <c r="C2143" s="643"/>
      <c r="D2143" s="644"/>
      <c r="E2143" s="644"/>
      <c r="F2143" s="644"/>
      <c r="G2143" s="644"/>
      <c r="H2143" s="643"/>
      <c r="I2143" s="644"/>
      <c r="J2143" s="644"/>
      <c r="K2143" s="644"/>
    </row>
    <row r="2144" spans="1:11" s="547" customFormat="1" ht="11.4">
      <c r="A2144" s="641"/>
      <c r="B2144" s="642"/>
      <c r="C2144" s="643"/>
      <c r="D2144" s="644"/>
      <c r="E2144" s="644"/>
      <c r="F2144" s="644"/>
      <c r="G2144" s="644"/>
      <c r="H2144" s="643"/>
      <c r="I2144" s="644"/>
      <c r="J2144" s="644"/>
      <c r="K2144" s="644"/>
    </row>
    <row r="2145" spans="1:11" s="547" customFormat="1" ht="11.4">
      <c r="A2145" s="641"/>
      <c r="B2145" s="642"/>
      <c r="C2145" s="643"/>
      <c r="D2145" s="644"/>
      <c r="E2145" s="644"/>
      <c r="F2145" s="644"/>
      <c r="G2145" s="644"/>
      <c r="H2145" s="643"/>
      <c r="I2145" s="644"/>
      <c r="J2145" s="644"/>
      <c r="K2145" s="644"/>
    </row>
    <row r="2146" spans="1:11" s="547" customFormat="1" ht="11.4">
      <c r="A2146" s="641"/>
      <c r="B2146" s="642"/>
      <c r="C2146" s="643"/>
      <c r="D2146" s="644"/>
      <c r="E2146" s="644"/>
      <c r="F2146" s="644"/>
      <c r="G2146" s="644"/>
      <c r="H2146" s="643"/>
      <c r="I2146" s="644"/>
      <c r="J2146" s="644"/>
      <c r="K2146" s="644"/>
    </row>
    <row r="2147" spans="1:11" s="547" customFormat="1" ht="11.4">
      <c r="A2147" s="641"/>
      <c r="B2147" s="642"/>
      <c r="C2147" s="643"/>
      <c r="D2147" s="644"/>
      <c r="E2147" s="644"/>
      <c r="F2147" s="644"/>
      <c r="G2147" s="644"/>
      <c r="H2147" s="643"/>
      <c r="I2147" s="644"/>
      <c r="J2147" s="644"/>
      <c r="K2147" s="644"/>
    </row>
    <row r="2148" spans="1:11" s="547" customFormat="1" ht="11.4">
      <c r="A2148" s="641"/>
      <c r="B2148" s="642"/>
      <c r="C2148" s="643"/>
      <c r="D2148" s="644"/>
      <c r="E2148" s="644"/>
      <c r="F2148" s="644"/>
      <c r="G2148" s="644"/>
      <c r="H2148" s="643"/>
      <c r="I2148" s="644"/>
      <c r="J2148" s="644"/>
      <c r="K2148" s="644"/>
    </row>
    <row r="2149" spans="1:11" s="547" customFormat="1" ht="11.4">
      <c r="A2149" s="641"/>
      <c r="B2149" s="642"/>
      <c r="C2149" s="643"/>
      <c r="D2149" s="644"/>
      <c r="E2149" s="644"/>
      <c r="F2149" s="644"/>
      <c r="G2149" s="644"/>
      <c r="H2149" s="643"/>
      <c r="I2149" s="644"/>
      <c r="J2149" s="644"/>
      <c r="K2149" s="644"/>
    </row>
    <row r="2150" spans="1:11" s="547" customFormat="1" ht="11.4">
      <c r="A2150" s="641"/>
      <c r="B2150" s="642"/>
      <c r="C2150" s="643"/>
      <c r="D2150" s="644"/>
      <c r="E2150" s="644"/>
      <c r="F2150" s="644"/>
      <c r="G2150" s="644"/>
      <c r="H2150" s="643"/>
      <c r="I2150" s="644"/>
      <c r="J2150" s="644"/>
      <c r="K2150" s="644"/>
    </row>
    <row r="2151" spans="1:11" s="547" customFormat="1" ht="11.4">
      <c r="A2151" s="641"/>
      <c r="B2151" s="642"/>
      <c r="C2151" s="643"/>
      <c r="D2151" s="644"/>
      <c r="E2151" s="644"/>
      <c r="F2151" s="644"/>
      <c r="G2151" s="644"/>
      <c r="H2151" s="643"/>
      <c r="I2151" s="644"/>
      <c r="J2151" s="644"/>
      <c r="K2151" s="644"/>
    </row>
    <row r="2152" spans="1:11" s="547" customFormat="1" ht="11.4">
      <c r="A2152" s="641"/>
      <c r="B2152" s="642"/>
      <c r="C2152" s="643"/>
      <c r="D2152" s="644"/>
      <c r="E2152" s="644"/>
      <c r="F2152" s="644"/>
      <c r="G2152" s="644"/>
      <c r="H2152" s="643"/>
      <c r="I2152" s="644"/>
      <c r="J2152" s="644"/>
      <c r="K2152" s="644"/>
    </row>
    <row r="2153" spans="1:11" s="547" customFormat="1" ht="11.4">
      <c r="A2153" s="641"/>
      <c r="B2153" s="642"/>
      <c r="C2153" s="643"/>
      <c r="D2153" s="644"/>
      <c r="E2153" s="644"/>
      <c r="F2153" s="644"/>
      <c r="G2153" s="644"/>
      <c r="H2153" s="643"/>
      <c r="I2153" s="644"/>
      <c r="J2153" s="644"/>
      <c r="K2153" s="644"/>
    </row>
    <row r="2154" spans="1:11" s="547" customFormat="1" ht="11.4">
      <c r="A2154" s="641"/>
      <c r="B2154" s="642"/>
      <c r="C2154" s="643"/>
      <c r="D2154" s="644"/>
      <c r="E2154" s="644"/>
      <c r="F2154" s="644"/>
      <c r="G2154" s="644"/>
      <c r="H2154" s="643"/>
      <c r="I2154" s="644"/>
      <c r="J2154" s="644"/>
      <c r="K2154" s="644"/>
    </row>
    <row r="2155" spans="1:11" s="547" customFormat="1" ht="11.4">
      <c r="A2155" s="641"/>
      <c r="B2155" s="642"/>
      <c r="C2155" s="643"/>
      <c r="D2155" s="644"/>
      <c r="E2155" s="644"/>
      <c r="F2155" s="644"/>
      <c r="G2155" s="644"/>
      <c r="H2155" s="643"/>
      <c r="I2155" s="644"/>
      <c r="J2155" s="644"/>
      <c r="K2155" s="644"/>
    </row>
    <row r="2156" spans="1:11" s="547" customFormat="1" ht="11.4">
      <c r="A2156" s="641"/>
      <c r="B2156" s="642"/>
      <c r="C2156" s="643"/>
      <c r="D2156" s="644"/>
      <c r="E2156" s="644"/>
      <c r="F2156" s="644"/>
      <c r="G2156" s="644"/>
      <c r="H2156" s="643"/>
      <c r="I2156" s="644"/>
      <c r="J2156" s="644"/>
      <c r="K2156" s="644"/>
    </row>
    <row r="2157" spans="1:11" s="547" customFormat="1" ht="11.4">
      <c r="A2157" s="641"/>
      <c r="B2157" s="642"/>
      <c r="C2157" s="643"/>
      <c r="D2157" s="644"/>
      <c r="E2157" s="644"/>
      <c r="F2157" s="644"/>
      <c r="G2157" s="644"/>
      <c r="H2157" s="643"/>
      <c r="I2157" s="644"/>
      <c r="J2157" s="644"/>
      <c r="K2157" s="644"/>
    </row>
    <row r="2158" spans="1:11" s="547" customFormat="1" ht="11.4">
      <c r="A2158" s="641"/>
      <c r="B2158" s="642"/>
      <c r="C2158" s="643"/>
      <c r="D2158" s="644"/>
      <c r="E2158" s="644"/>
      <c r="F2158" s="644"/>
      <c r="G2158" s="644"/>
      <c r="H2158" s="643"/>
      <c r="I2158" s="644"/>
      <c r="J2158" s="644"/>
      <c r="K2158" s="644"/>
    </row>
    <row r="2159" spans="1:11" s="547" customFormat="1" ht="11.4">
      <c r="A2159" s="641"/>
      <c r="B2159" s="642"/>
      <c r="C2159" s="643"/>
      <c r="D2159" s="644"/>
      <c r="E2159" s="644"/>
      <c r="F2159" s="644"/>
      <c r="G2159" s="644"/>
      <c r="H2159" s="643"/>
      <c r="I2159" s="644"/>
      <c r="J2159" s="644"/>
      <c r="K2159" s="644"/>
    </row>
    <row r="2160" spans="1:11" s="547" customFormat="1" ht="11.4">
      <c r="A2160" s="641"/>
      <c r="B2160" s="642"/>
      <c r="C2160" s="643"/>
      <c r="D2160" s="644"/>
      <c r="E2160" s="644"/>
      <c r="F2160" s="644"/>
      <c r="G2160" s="644"/>
      <c r="H2160" s="643"/>
      <c r="I2160" s="644"/>
      <c r="J2160" s="644"/>
      <c r="K2160" s="644"/>
    </row>
    <row r="2161" spans="1:11" s="547" customFormat="1" ht="11.4">
      <c r="A2161" s="641"/>
      <c r="B2161" s="642"/>
      <c r="C2161" s="643"/>
      <c r="D2161" s="644"/>
      <c r="E2161" s="644"/>
      <c r="F2161" s="644"/>
      <c r="G2161" s="644"/>
      <c r="H2161" s="643"/>
      <c r="I2161" s="644"/>
      <c r="J2161" s="644"/>
      <c r="K2161" s="644"/>
    </row>
    <row r="2162" spans="1:11" s="547" customFormat="1" ht="11.4">
      <c r="A2162" s="641"/>
      <c r="B2162" s="642"/>
      <c r="C2162" s="643"/>
      <c r="D2162" s="644"/>
      <c r="E2162" s="644"/>
      <c r="F2162" s="644"/>
      <c r="G2162" s="644"/>
      <c r="H2162" s="643"/>
      <c r="I2162" s="644"/>
      <c r="J2162" s="644"/>
      <c r="K2162" s="644"/>
    </row>
    <row r="2163" spans="1:11" s="547" customFormat="1" ht="11.4">
      <c r="A2163" s="641"/>
      <c r="B2163" s="642"/>
      <c r="C2163" s="643"/>
      <c r="D2163" s="644"/>
      <c r="E2163" s="644"/>
      <c r="F2163" s="644"/>
      <c r="G2163" s="644"/>
      <c r="H2163" s="643"/>
      <c r="I2163" s="644"/>
      <c r="J2163" s="644"/>
      <c r="K2163" s="644"/>
    </row>
    <row r="2164" spans="1:11" s="547" customFormat="1" ht="11.4">
      <c r="A2164" s="641"/>
      <c r="B2164" s="642"/>
      <c r="C2164" s="643"/>
      <c r="D2164" s="644"/>
      <c r="E2164" s="644"/>
      <c r="F2164" s="644"/>
      <c r="G2164" s="644"/>
      <c r="H2164" s="643"/>
      <c r="I2164" s="644"/>
      <c r="J2164" s="644"/>
      <c r="K2164" s="644"/>
    </row>
    <row r="2165" spans="1:11" s="547" customFormat="1" ht="11.4">
      <c r="A2165" s="641"/>
      <c r="B2165" s="642"/>
      <c r="C2165" s="643"/>
      <c r="D2165" s="644"/>
      <c r="E2165" s="644"/>
      <c r="F2165" s="644"/>
      <c r="G2165" s="644"/>
      <c r="H2165" s="643"/>
      <c r="I2165" s="644"/>
      <c r="J2165" s="644"/>
      <c r="K2165" s="644"/>
    </row>
    <row r="2166" spans="1:11" s="547" customFormat="1" ht="11.4">
      <c r="A2166" s="641"/>
      <c r="B2166" s="642"/>
      <c r="C2166" s="643"/>
      <c r="D2166" s="644"/>
      <c r="E2166" s="644"/>
      <c r="F2166" s="644"/>
      <c r="G2166" s="644"/>
      <c r="H2166" s="643"/>
      <c r="I2166" s="644"/>
      <c r="J2166" s="644"/>
      <c r="K2166" s="644"/>
    </row>
    <row r="2167" spans="1:11" s="547" customFormat="1" ht="11.4">
      <c r="A2167" s="641"/>
      <c r="B2167" s="642"/>
      <c r="C2167" s="643"/>
      <c r="D2167" s="644"/>
      <c r="E2167" s="644"/>
      <c r="F2167" s="644"/>
      <c r="G2167" s="644"/>
      <c r="H2167" s="643"/>
      <c r="I2167" s="644"/>
      <c r="J2167" s="644"/>
      <c r="K2167" s="644"/>
    </row>
    <row r="2168" spans="1:11" s="547" customFormat="1" ht="11.4">
      <c r="A2168" s="641"/>
      <c r="B2168" s="642"/>
      <c r="C2168" s="643"/>
      <c r="D2168" s="644"/>
      <c r="E2168" s="644"/>
      <c r="F2168" s="644"/>
      <c r="G2168" s="644"/>
      <c r="H2168" s="643"/>
      <c r="I2168" s="644"/>
      <c r="J2168" s="644"/>
      <c r="K2168" s="644"/>
    </row>
    <row r="2169" spans="1:11" s="547" customFormat="1" ht="11.4">
      <c r="A2169" s="641"/>
      <c r="B2169" s="642"/>
      <c r="C2169" s="643"/>
      <c r="D2169" s="644"/>
      <c r="E2169" s="644"/>
      <c r="F2169" s="644"/>
      <c r="G2169" s="644"/>
      <c r="H2169" s="643"/>
      <c r="I2169" s="644"/>
      <c r="J2169" s="644"/>
      <c r="K2169" s="644"/>
    </row>
    <row r="2170" spans="1:11" s="547" customFormat="1" ht="11.4">
      <c r="A2170" s="641"/>
      <c r="B2170" s="642"/>
      <c r="C2170" s="643"/>
      <c r="D2170" s="644"/>
      <c r="E2170" s="644"/>
      <c r="F2170" s="644"/>
      <c r="G2170" s="644"/>
      <c r="H2170" s="643"/>
      <c r="I2170" s="644"/>
      <c r="J2170" s="644"/>
      <c r="K2170" s="644"/>
    </row>
    <row r="2171" spans="1:11" s="547" customFormat="1" ht="11.4">
      <c r="A2171" s="641"/>
      <c r="B2171" s="642"/>
      <c r="C2171" s="643"/>
      <c r="D2171" s="644"/>
      <c r="E2171" s="644"/>
      <c r="F2171" s="644"/>
      <c r="G2171" s="644"/>
      <c r="H2171" s="643"/>
      <c r="I2171" s="644"/>
      <c r="J2171" s="644"/>
      <c r="K2171" s="644"/>
    </row>
    <row r="2172" spans="1:11" s="547" customFormat="1" ht="11.4">
      <c r="A2172" s="641"/>
      <c r="B2172" s="642"/>
      <c r="C2172" s="643"/>
      <c r="D2172" s="644"/>
      <c r="E2172" s="644"/>
      <c r="F2172" s="644"/>
      <c r="G2172" s="644"/>
      <c r="H2172" s="643"/>
      <c r="I2172" s="644"/>
      <c r="J2172" s="644"/>
      <c r="K2172" s="644"/>
    </row>
    <row r="2173" spans="1:11" s="547" customFormat="1" ht="11.4">
      <c r="A2173" s="641"/>
      <c r="B2173" s="642"/>
      <c r="C2173" s="643"/>
      <c r="D2173" s="644"/>
      <c r="E2173" s="644"/>
      <c r="F2173" s="644"/>
      <c r="G2173" s="644"/>
      <c r="H2173" s="643"/>
      <c r="I2173" s="644"/>
      <c r="J2173" s="644"/>
      <c r="K2173" s="644"/>
    </row>
    <row r="2174" spans="1:11" s="547" customFormat="1" ht="11.4">
      <c r="A2174" s="641"/>
      <c r="B2174" s="642"/>
      <c r="C2174" s="643"/>
      <c r="D2174" s="644"/>
      <c r="E2174" s="644"/>
      <c r="F2174" s="644"/>
      <c r="G2174" s="644"/>
      <c r="H2174" s="643"/>
      <c r="I2174" s="644"/>
      <c r="J2174" s="644"/>
      <c r="K2174" s="644"/>
    </row>
    <row r="2175" spans="1:11" s="547" customFormat="1" ht="11.4">
      <c r="A2175" s="641"/>
      <c r="B2175" s="642"/>
      <c r="C2175" s="643"/>
      <c r="D2175" s="644"/>
      <c r="E2175" s="644"/>
      <c r="F2175" s="644"/>
      <c r="G2175" s="644"/>
      <c r="H2175" s="643"/>
      <c r="I2175" s="644"/>
      <c r="J2175" s="644"/>
      <c r="K2175" s="644"/>
    </row>
    <row r="2176" spans="1:11" s="547" customFormat="1" ht="11.4">
      <c r="A2176" s="641"/>
      <c r="B2176" s="642"/>
      <c r="C2176" s="643"/>
      <c r="D2176" s="644"/>
      <c r="E2176" s="644"/>
      <c r="F2176" s="644"/>
      <c r="G2176" s="644"/>
      <c r="H2176" s="643"/>
      <c r="I2176" s="644"/>
      <c r="J2176" s="644"/>
      <c r="K2176" s="644"/>
    </row>
    <row r="2177" spans="1:11" s="547" customFormat="1" ht="11.4">
      <c r="A2177" s="641"/>
      <c r="B2177" s="642"/>
      <c r="C2177" s="643"/>
      <c r="D2177" s="644"/>
      <c r="E2177" s="644"/>
      <c r="F2177" s="644"/>
      <c r="G2177" s="644"/>
      <c r="H2177" s="643"/>
      <c r="I2177" s="644"/>
      <c r="J2177" s="644"/>
      <c r="K2177" s="644"/>
    </row>
    <row r="2178" spans="1:11" s="547" customFormat="1" ht="11.4">
      <c r="A2178" s="641"/>
      <c r="B2178" s="642"/>
      <c r="C2178" s="643"/>
      <c r="D2178" s="644"/>
      <c r="E2178" s="644"/>
      <c r="F2178" s="644"/>
      <c r="G2178" s="644"/>
      <c r="H2178" s="643"/>
      <c r="I2178" s="644"/>
      <c r="J2178" s="644"/>
      <c r="K2178" s="644"/>
    </row>
    <row r="2179" spans="1:11" s="547" customFormat="1" ht="11.4">
      <c r="A2179" s="641"/>
      <c r="B2179" s="642"/>
      <c r="C2179" s="643"/>
      <c r="D2179" s="644"/>
      <c r="E2179" s="644"/>
      <c r="F2179" s="644"/>
      <c r="G2179" s="644"/>
      <c r="H2179" s="643"/>
      <c r="I2179" s="644"/>
      <c r="J2179" s="644"/>
      <c r="K2179" s="644"/>
    </row>
    <row r="2180" spans="1:11" s="547" customFormat="1" ht="11.4">
      <c r="A2180" s="641"/>
      <c r="B2180" s="642"/>
      <c r="C2180" s="643"/>
      <c r="D2180" s="644"/>
      <c r="E2180" s="644"/>
      <c r="F2180" s="644"/>
      <c r="G2180" s="644"/>
      <c r="H2180" s="643"/>
      <c r="I2180" s="644"/>
      <c r="J2180" s="644"/>
      <c r="K2180" s="644"/>
    </row>
    <row r="2181" spans="1:11" s="547" customFormat="1" ht="11.4">
      <c r="A2181" s="641"/>
      <c r="B2181" s="642"/>
      <c r="C2181" s="643"/>
      <c r="D2181" s="644"/>
      <c r="E2181" s="644"/>
      <c r="F2181" s="644"/>
      <c r="G2181" s="644"/>
      <c r="H2181" s="643"/>
      <c r="I2181" s="644"/>
      <c r="J2181" s="644"/>
      <c r="K2181" s="644"/>
    </row>
    <row r="2182" spans="1:11" s="547" customFormat="1" ht="11.4">
      <c r="A2182" s="641"/>
      <c r="B2182" s="642"/>
      <c r="C2182" s="643"/>
      <c r="D2182" s="644"/>
      <c r="E2182" s="644"/>
      <c r="F2182" s="644"/>
      <c r="G2182" s="644"/>
      <c r="H2182" s="643"/>
      <c r="I2182" s="644"/>
      <c r="J2182" s="644"/>
      <c r="K2182" s="644"/>
    </row>
    <row r="2183" spans="1:11" s="547" customFormat="1" ht="11.4">
      <c r="A2183" s="641"/>
      <c r="B2183" s="642"/>
      <c r="C2183" s="643"/>
      <c r="D2183" s="644"/>
      <c r="E2183" s="644"/>
      <c r="F2183" s="644"/>
      <c r="G2183" s="644"/>
      <c r="H2183" s="643"/>
      <c r="I2183" s="644"/>
      <c r="J2183" s="644"/>
      <c r="K2183" s="644"/>
    </row>
    <row r="2184" spans="1:11" s="547" customFormat="1" ht="11.4">
      <c r="A2184" s="641"/>
      <c r="B2184" s="642"/>
      <c r="C2184" s="643"/>
      <c r="D2184" s="644"/>
      <c r="E2184" s="644"/>
      <c r="F2184" s="644"/>
      <c r="G2184" s="644"/>
      <c r="H2184" s="643"/>
      <c r="I2184" s="644"/>
      <c r="J2184" s="644"/>
      <c r="K2184" s="644"/>
    </row>
    <row r="2185" spans="1:11" s="547" customFormat="1" ht="11.4">
      <c r="A2185" s="641"/>
      <c r="B2185" s="642"/>
      <c r="C2185" s="643"/>
      <c r="D2185" s="644"/>
      <c r="E2185" s="644"/>
      <c r="F2185" s="644"/>
      <c r="G2185" s="644"/>
      <c r="H2185" s="643"/>
      <c r="I2185" s="644"/>
      <c r="J2185" s="644"/>
      <c r="K2185" s="644"/>
    </row>
    <row r="2186" spans="1:11" s="547" customFormat="1" ht="11.4">
      <c r="A2186" s="641"/>
      <c r="B2186" s="642"/>
      <c r="C2186" s="643"/>
      <c r="D2186" s="644"/>
      <c r="E2186" s="644"/>
      <c r="F2186" s="644"/>
      <c r="G2186" s="644"/>
      <c r="H2186" s="643"/>
      <c r="I2186" s="644"/>
      <c r="J2186" s="644"/>
      <c r="K2186" s="644"/>
    </row>
    <row r="2187" spans="1:11" s="547" customFormat="1" ht="11.4">
      <c r="A2187" s="641"/>
      <c r="B2187" s="642"/>
      <c r="C2187" s="643"/>
      <c r="D2187" s="644"/>
      <c r="E2187" s="644"/>
      <c r="F2187" s="644"/>
      <c r="G2187" s="644"/>
      <c r="H2187" s="643"/>
      <c r="I2187" s="644"/>
      <c r="J2187" s="644"/>
      <c r="K2187" s="644"/>
    </row>
    <row r="2188" spans="1:11" s="547" customFormat="1" ht="11.4">
      <c r="A2188" s="641"/>
      <c r="B2188" s="642"/>
      <c r="C2188" s="643"/>
      <c r="D2188" s="644"/>
      <c r="E2188" s="644"/>
      <c r="F2188" s="644"/>
      <c r="G2188" s="644"/>
      <c r="H2188" s="643"/>
      <c r="I2188" s="644"/>
      <c r="J2188" s="644"/>
      <c r="K2188" s="644"/>
    </row>
    <row r="2189" spans="1:11" s="547" customFormat="1" ht="11.4">
      <c r="A2189" s="641"/>
      <c r="B2189" s="642"/>
      <c r="C2189" s="643"/>
      <c r="D2189" s="644"/>
      <c r="E2189" s="644"/>
      <c r="F2189" s="644"/>
      <c r="G2189" s="644"/>
      <c r="H2189" s="643"/>
      <c r="I2189" s="644"/>
      <c r="J2189" s="644"/>
      <c r="K2189" s="644"/>
    </row>
    <row r="2190" spans="1:11" s="547" customFormat="1" ht="11.4">
      <c r="A2190" s="641"/>
      <c r="B2190" s="642"/>
      <c r="C2190" s="643"/>
      <c r="D2190" s="644"/>
      <c r="E2190" s="644"/>
      <c r="F2190" s="644"/>
      <c r="G2190" s="644"/>
      <c r="H2190" s="643"/>
      <c r="I2190" s="644"/>
      <c r="J2190" s="644"/>
      <c r="K2190" s="644"/>
    </row>
    <row r="2191" spans="1:11" s="547" customFormat="1" ht="11.4">
      <c r="A2191" s="641"/>
      <c r="B2191" s="642"/>
      <c r="C2191" s="643"/>
      <c r="D2191" s="644"/>
      <c r="E2191" s="644"/>
      <c r="F2191" s="644"/>
      <c r="G2191" s="644"/>
      <c r="H2191" s="643"/>
      <c r="I2191" s="644"/>
      <c r="J2191" s="644"/>
      <c r="K2191" s="644"/>
    </row>
    <row r="2192" spans="1:11" s="547" customFormat="1" ht="11.4">
      <c r="A2192" s="641"/>
      <c r="B2192" s="642"/>
      <c r="C2192" s="643"/>
      <c r="D2192" s="644"/>
      <c r="E2192" s="644"/>
      <c r="F2192" s="644"/>
      <c r="G2192" s="644"/>
      <c r="H2192" s="643"/>
      <c r="I2192" s="644"/>
      <c r="J2192" s="644"/>
      <c r="K2192" s="644"/>
    </row>
    <row r="2193" spans="1:11" s="547" customFormat="1" ht="11.4">
      <c r="A2193" s="641"/>
      <c r="B2193" s="642"/>
      <c r="C2193" s="643"/>
      <c r="D2193" s="644"/>
      <c r="E2193" s="644"/>
      <c r="F2193" s="644"/>
      <c r="G2193" s="644"/>
      <c r="H2193" s="643"/>
      <c r="I2193" s="644"/>
      <c r="J2193" s="644"/>
      <c r="K2193" s="644"/>
    </row>
    <row r="2194" spans="1:11" s="547" customFormat="1" ht="11.4">
      <c r="A2194" s="641"/>
      <c r="B2194" s="642"/>
      <c r="C2194" s="643"/>
      <c r="D2194" s="644"/>
      <c r="E2194" s="644"/>
      <c r="F2194" s="644"/>
      <c r="G2194" s="644"/>
      <c r="H2194" s="643"/>
      <c r="I2194" s="644"/>
      <c r="J2194" s="644"/>
      <c r="K2194" s="644"/>
    </row>
    <row r="2195" spans="1:11" s="547" customFormat="1" ht="11.4">
      <c r="A2195" s="641"/>
      <c r="B2195" s="642"/>
      <c r="C2195" s="643"/>
      <c r="D2195" s="644"/>
      <c r="E2195" s="644"/>
      <c r="F2195" s="644"/>
      <c r="G2195" s="644"/>
      <c r="H2195" s="643"/>
      <c r="I2195" s="644"/>
      <c r="J2195" s="644"/>
      <c r="K2195" s="644"/>
    </row>
    <row r="2196" spans="1:11" s="547" customFormat="1" ht="11.4">
      <c r="A2196" s="641"/>
      <c r="B2196" s="642"/>
      <c r="C2196" s="643"/>
      <c r="D2196" s="644"/>
      <c r="E2196" s="644"/>
      <c r="F2196" s="644"/>
      <c r="G2196" s="644"/>
      <c r="H2196" s="643"/>
      <c r="I2196" s="644"/>
      <c r="J2196" s="644"/>
      <c r="K2196" s="644"/>
    </row>
    <row r="2197" spans="1:11" s="547" customFormat="1" ht="11.4">
      <c r="A2197" s="641"/>
      <c r="B2197" s="642"/>
      <c r="C2197" s="643"/>
      <c r="D2197" s="644"/>
      <c r="E2197" s="644"/>
      <c r="F2197" s="644"/>
      <c r="G2197" s="644"/>
      <c r="H2197" s="643"/>
      <c r="I2197" s="644"/>
      <c r="J2197" s="644"/>
      <c r="K2197" s="644"/>
    </row>
    <row r="2198" spans="1:11" s="547" customFormat="1" ht="11.4">
      <c r="A2198" s="641"/>
      <c r="B2198" s="642"/>
      <c r="C2198" s="643"/>
      <c r="D2198" s="644"/>
      <c r="E2198" s="644"/>
      <c r="F2198" s="644"/>
      <c r="G2198" s="644"/>
      <c r="H2198" s="643"/>
      <c r="I2198" s="644"/>
      <c r="J2198" s="644"/>
      <c r="K2198" s="644"/>
    </row>
    <row r="2199" spans="1:11" s="547" customFormat="1" ht="11.4">
      <c r="A2199" s="641"/>
      <c r="B2199" s="642"/>
      <c r="C2199" s="643"/>
      <c r="D2199" s="644"/>
      <c r="E2199" s="644"/>
      <c r="F2199" s="644"/>
      <c r="G2199" s="644"/>
      <c r="H2199" s="643"/>
      <c r="I2199" s="644"/>
      <c r="J2199" s="644"/>
      <c r="K2199" s="644"/>
    </row>
    <row r="2200" spans="1:11" s="547" customFormat="1" ht="11.4">
      <c r="A2200" s="641"/>
      <c r="B2200" s="642"/>
      <c r="C2200" s="643"/>
      <c r="D2200" s="644"/>
      <c r="E2200" s="644"/>
      <c r="F2200" s="644"/>
      <c r="G2200" s="644"/>
      <c r="H2200" s="643"/>
      <c r="I2200" s="644"/>
      <c r="J2200" s="644"/>
      <c r="K2200" s="644"/>
    </row>
    <row r="2201" spans="1:11" s="547" customFormat="1" ht="11.4">
      <c r="A2201" s="641"/>
      <c r="B2201" s="642"/>
      <c r="C2201" s="643"/>
      <c r="D2201" s="644"/>
      <c r="E2201" s="644"/>
      <c r="F2201" s="644"/>
      <c r="G2201" s="644"/>
      <c r="H2201" s="643"/>
      <c r="I2201" s="644"/>
      <c r="J2201" s="644"/>
      <c r="K2201" s="644"/>
    </row>
    <row r="2202" spans="1:11" s="547" customFormat="1" ht="11.4">
      <c r="A2202" s="641"/>
      <c r="B2202" s="642"/>
      <c r="C2202" s="643"/>
      <c r="D2202" s="644"/>
      <c r="E2202" s="644"/>
      <c r="F2202" s="644"/>
      <c r="G2202" s="644"/>
      <c r="H2202" s="643"/>
      <c r="I2202" s="644"/>
      <c r="J2202" s="644"/>
      <c r="K2202" s="644"/>
    </row>
    <row r="2203" spans="1:11" s="547" customFormat="1" ht="11.4">
      <c r="A2203" s="641"/>
      <c r="B2203" s="642"/>
      <c r="C2203" s="643"/>
      <c r="D2203" s="644"/>
      <c r="E2203" s="644"/>
      <c r="F2203" s="644"/>
      <c r="G2203" s="644"/>
      <c r="H2203" s="643"/>
      <c r="I2203" s="644"/>
      <c r="J2203" s="644"/>
      <c r="K2203" s="644"/>
    </row>
    <row r="2204" spans="1:11" s="547" customFormat="1" ht="11.4">
      <c r="A2204" s="641"/>
      <c r="B2204" s="642"/>
      <c r="C2204" s="643"/>
      <c r="D2204" s="644"/>
      <c r="E2204" s="644"/>
      <c r="F2204" s="644"/>
      <c r="G2204" s="644"/>
      <c r="H2204" s="643"/>
      <c r="I2204" s="644"/>
      <c r="J2204" s="644"/>
      <c r="K2204" s="644"/>
    </row>
    <row r="2205" spans="1:11" s="547" customFormat="1" ht="11.4">
      <c r="A2205" s="641"/>
      <c r="B2205" s="642"/>
      <c r="C2205" s="643"/>
      <c r="D2205" s="644"/>
      <c r="E2205" s="644"/>
      <c r="F2205" s="644"/>
      <c r="G2205" s="644"/>
      <c r="H2205" s="643"/>
      <c r="I2205" s="644"/>
      <c r="J2205" s="644"/>
      <c r="K2205" s="644"/>
    </row>
    <row r="2206" spans="1:11" s="547" customFormat="1" ht="11.4">
      <c r="A2206" s="641"/>
      <c r="B2206" s="642"/>
      <c r="C2206" s="643"/>
      <c r="D2206" s="644"/>
      <c r="E2206" s="644"/>
      <c r="F2206" s="644"/>
      <c r="G2206" s="644"/>
      <c r="H2206" s="643"/>
      <c r="I2206" s="644"/>
      <c r="J2206" s="644"/>
      <c r="K2206" s="644"/>
    </row>
    <row r="2207" spans="1:11" s="547" customFormat="1" ht="11.4">
      <c r="A2207" s="641"/>
      <c r="B2207" s="642"/>
      <c r="C2207" s="643"/>
      <c r="D2207" s="644"/>
      <c r="E2207" s="644"/>
      <c r="F2207" s="644"/>
      <c r="G2207" s="644"/>
      <c r="H2207" s="643"/>
      <c r="I2207" s="644"/>
      <c r="J2207" s="644"/>
      <c r="K2207" s="644"/>
    </row>
    <row r="2208" spans="1:11" s="547" customFormat="1" ht="11.4">
      <c r="A2208" s="641"/>
      <c r="B2208" s="642"/>
      <c r="C2208" s="643"/>
      <c r="D2208" s="644"/>
      <c r="E2208" s="644"/>
      <c r="F2208" s="644"/>
      <c r="G2208" s="644"/>
      <c r="H2208" s="643"/>
      <c r="I2208" s="644"/>
      <c r="J2208" s="644"/>
      <c r="K2208" s="644"/>
    </row>
    <row r="2209" spans="1:11" s="547" customFormat="1" ht="11.4">
      <c r="A2209" s="641"/>
      <c r="B2209" s="642"/>
      <c r="C2209" s="643"/>
      <c r="D2209" s="644"/>
      <c r="E2209" s="644"/>
      <c r="F2209" s="644"/>
      <c r="G2209" s="644"/>
      <c r="H2209" s="643"/>
      <c r="I2209" s="644"/>
      <c r="J2209" s="644"/>
      <c r="K2209" s="644"/>
    </row>
    <row r="2210" spans="1:11" s="547" customFormat="1" ht="11.4">
      <c r="A2210" s="641"/>
      <c r="B2210" s="642"/>
      <c r="C2210" s="643"/>
      <c r="D2210" s="644"/>
      <c r="E2210" s="644"/>
      <c r="F2210" s="644"/>
      <c r="G2210" s="644"/>
      <c r="H2210" s="643"/>
      <c r="I2210" s="644"/>
      <c r="J2210" s="644"/>
      <c r="K2210" s="644"/>
    </row>
    <row r="2211" spans="1:11" s="547" customFormat="1" ht="11.4">
      <c r="A2211" s="641"/>
      <c r="B2211" s="642"/>
      <c r="C2211" s="643"/>
      <c r="D2211" s="644"/>
      <c r="E2211" s="644"/>
      <c r="F2211" s="644"/>
      <c r="G2211" s="644"/>
      <c r="H2211" s="643"/>
      <c r="I2211" s="644"/>
      <c r="J2211" s="644"/>
      <c r="K2211" s="644"/>
    </row>
    <row r="2212" spans="1:11" s="547" customFormat="1" ht="11.4">
      <c r="A2212" s="641"/>
      <c r="B2212" s="642"/>
      <c r="C2212" s="643"/>
      <c r="D2212" s="644"/>
      <c r="E2212" s="644"/>
      <c r="F2212" s="644"/>
      <c r="G2212" s="644"/>
      <c r="H2212" s="643"/>
      <c r="I2212" s="644"/>
      <c r="J2212" s="644"/>
      <c r="K2212" s="644"/>
    </row>
    <row r="2213" spans="1:11" s="547" customFormat="1" ht="11.4">
      <c r="A2213" s="641"/>
      <c r="B2213" s="642"/>
      <c r="C2213" s="643"/>
      <c r="D2213" s="644"/>
      <c r="E2213" s="644"/>
      <c r="F2213" s="644"/>
      <c r="G2213" s="644"/>
      <c r="H2213" s="643"/>
      <c r="I2213" s="644"/>
      <c r="J2213" s="644"/>
      <c r="K2213" s="644"/>
    </row>
    <row r="2214" spans="1:11" s="547" customFormat="1" ht="11.4">
      <c r="A2214" s="641"/>
      <c r="B2214" s="642"/>
      <c r="C2214" s="643"/>
      <c r="D2214" s="644"/>
      <c r="E2214" s="644"/>
      <c r="F2214" s="644"/>
      <c r="G2214" s="644"/>
      <c r="H2214" s="643"/>
      <c r="I2214" s="644"/>
      <c r="J2214" s="644"/>
      <c r="K2214" s="644"/>
    </row>
    <row r="2215" spans="1:11" s="547" customFormat="1" ht="11.4">
      <c r="A2215" s="641"/>
      <c r="B2215" s="642"/>
      <c r="C2215" s="643"/>
      <c r="D2215" s="644"/>
      <c r="E2215" s="644"/>
      <c r="F2215" s="644"/>
      <c r="G2215" s="644"/>
      <c r="H2215" s="643"/>
      <c r="I2215" s="644"/>
      <c r="J2215" s="644"/>
      <c r="K2215" s="644"/>
    </row>
    <row r="2216" spans="1:11" s="547" customFormat="1" ht="11.4">
      <c r="A2216" s="641"/>
      <c r="B2216" s="642"/>
      <c r="C2216" s="643"/>
      <c r="D2216" s="644"/>
      <c r="E2216" s="644"/>
      <c r="F2216" s="644"/>
      <c r="G2216" s="644"/>
      <c r="H2216" s="643"/>
      <c r="I2216" s="644"/>
      <c r="J2216" s="644"/>
      <c r="K2216" s="644"/>
    </row>
    <row r="2217" spans="1:11" s="547" customFormat="1" ht="11.4">
      <c r="A2217" s="641"/>
      <c r="B2217" s="642"/>
      <c r="C2217" s="643"/>
      <c r="D2217" s="644"/>
      <c r="E2217" s="644"/>
      <c r="F2217" s="644"/>
      <c r="G2217" s="644"/>
      <c r="H2217" s="643"/>
      <c r="I2217" s="644"/>
      <c r="J2217" s="644"/>
      <c r="K2217" s="644"/>
    </row>
    <row r="2218" spans="1:11" s="547" customFormat="1" ht="11.4">
      <c r="A2218" s="641"/>
      <c r="B2218" s="642"/>
      <c r="C2218" s="643"/>
      <c r="D2218" s="644"/>
      <c r="E2218" s="644"/>
      <c r="F2218" s="644"/>
      <c r="G2218" s="644"/>
      <c r="H2218" s="643"/>
      <c r="I2218" s="644"/>
      <c r="J2218" s="644"/>
      <c r="K2218" s="644"/>
    </row>
    <row r="2219" spans="1:11" s="547" customFormat="1" ht="11.4">
      <c r="A2219" s="641"/>
      <c r="B2219" s="642"/>
      <c r="C2219" s="643"/>
      <c r="D2219" s="644"/>
      <c r="E2219" s="644"/>
      <c r="F2219" s="644"/>
      <c r="G2219" s="644"/>
      <c r="H2219" s="643"/>
      <c r="I2219" s="644"/>
      <c r="J2219" s="644"/>
      <c r="K2219" s="644"/>
    </row>
    <row r="2220" spans="1:11" s="547" customFormat="1" ht="11.4">
      <c r="A2220" s="641"/>
      <c r="B2220" s="642"/>
      <c r="C2220" s="643"/>
      <c r="D2220" s="644"/>
      <c r="E2220" s="644"/>
      <c r="F2220" s="644"/>
      <c r="G2220" s="644"/>
      <c r="H2220" s="643"/>
      <c r="I2220" s="644"/>
      <c r="J2220" s="644"/>
      <c r="K2220" s="644"/>
    </row>
    <row r="2221" spans="1:11" s="547" customFormat="1" ht="11.4">
      <c r="A2221" s="641"/>
      <c r="B2221" s="642"/>
      <c r="C2221" s="643"/>
      <c r="D2221" s="644"/>
      <c r="E2221" s="644"/>
      <c r="F2221" s="644"/>
      <c r="G2221" s="644"/>
      <c r="H2221" s="643"/>
      <c r="I2221" s="644"/>
      <c r="J2221" s="644"/>
      <c r="K2221" s="644"/>
    </row>
    <row r="2222" spans="1:11" s="547" customFormat="1" ht="11.4">
      <c r="A2222" s="641"/>
      <c r="B2222" s="642"/>
      <c r="C2222" s="643"/>
      <c r="D2222" s="644"/>
      <c r="E2222" s="644"/>
      <c r="F2222" s="644"/>
      <c r="G2222" s="644"/>
      <c r="H2222" s="643"/>
      <c r="I2222" s="644"/>
      <c r="J2222" s="644"/>
      <c r="K2222" s="644"/>
    </row>
    <row r="2223" spans="1:11" s="547" customFormat="1" ht="11.4">
      <c r="A2223" s="641"/>
      <c r="B2223" s="642"/>
      <c r="C2223" s="643"/>
      <c r="D2223" s="644"/>
      <c r="E2223" s="644"/>
      <c r="F2223" s="644"/>
      <c r="G2223" s="644"/>
      <c r="H2223" s="643"/>
      <c r="I2223" s="644"/>
      <c r="J2223" s="644"/>
      <c r="K2223" s="644"/>
    </row>
    <row r="2224" spans="1:11" s="547" customFormat="1" ht="11.4">
      <c r="A2224" s="641"/>
      <c r="B2224" s="642"/>
      <c r="C2224" s="643"/>
      <c r="D2224" s="644"/>
      <c r="E2224" s="644"/>
      <c r="F2224" s="644"/>
      <c r="G2224" s="644"/>
      <c r="H2224" s="643"/>
      <c r="I2224" s="644"/>
      <c r="J2224" s="644"/>
      <c r="K2224" s="644"/>
    </row>
    <row r="2225" spans="1:11" s="547" customFormat="1" ht="11.4">
      <c r="A2225" s="641"/>
      <c r="B2225" s="642"/>
      <c r="C2225" s="643"/>
      <c r="D2225" s="644"/>
      <c r="E2225" s="644"/>
      <c r="F2225" s="644"/>
      <c r="G2225" s="644"/>
      <c r="H2225" s="643"/>
      <c r="I2225" s="644"/>
      <c r="J2225" s="644"/>
      <c r="K2225" s="644"/>
    </row>
    <row r="2226" spans="1:11" s="547" customFormat="1" ht="11.4">
      <c r="A2226" s="641"/>
      <c r="B2226" s="642"/>
      <c r="C2226" s="643"/>
      <c r="D2226" s="644"/>
      <c r="E2226" s="644"/>
      <c r="F2226" s="644"/>
      <c r="G2226" s="644"/>
      <c r="H2226" s="643"/>
      <c r="I2226" s="644"/>
      <c r="J2226" s="644"/>
      <c r="K2226" s="644"/>
    </row>
    <row r="2227" spans="1:11" s="547" customFormat="1" ht="11.4">
      <c r="A2227" s="641"/>
      <c r="B2227" s="642"/>
      <c r="C2227" s="643"/>
      <c r="D2227" s="644"/>
      <c r="E2227" s="644"/>
      <c r="F2227" s="644"/>
      <c r="G2227" s="644"/>
      <c r="H2227" s="643"/>
      <c r="I2227" s="644"/>
      <c r="J2227" s="644"/>
      <c r="K2227" s="644"/>
    </row>
    <row r="2228" spans="1:11" s="547" customFormat="1" ht="11.4">
      <c r="A2228" s="641"/>
      <c r="B2228" s="642"/>
      <c r="C2228" s="643"/>
      <c r="D2228" s="644"/>
      <c r="E2228" s="644"/>
      <c r="F2228" s="644"/>
      <c r="G2228" s="644"/>
      <c r="H2228" s="643"/>
      <c r="I2228" s="644"/>
      <c r="J2228" s="644"/>
      <c r="K2228" s="644"/>
    </row>
    <row r="2229" spans="1:11" s="547" customFormat="1" ht="11.4">
      <c r="A2229" s="641"/>
      <c r="B2229" s="642"/>
      <c r="C2229" s="643"/>
      <c r="D2229" s="644"/>
      <c r="E2229" s="644"/>
      <c r="F2229" s="644"/>
      <c r="G2229" s="644"/>
      <c r="H2229" s="643"/>
      <c r="I2229" s="644"/>
      <c r="J2229" s="644"/>
      <c r="K2229" s="644"/>
    </row>
    <row r="2230" spans="1:11" s="547" customFormat="1" ht="11.4">
      <c r="A2230" s="641"/>
      <c r="B2230" s="642"/>
      <c r="C2230" s="643"/>
      <c r="D2230" s="644"/>
      <c r="E2230" s="644"/>
      <c r="F2230" s="644"/>
      <c r="G2230" s="644"/>
      <c r="H2230" s="643"/>
      <c r="I2230" s="644"/>
      <c r="J2230" s="644"/>
      <c r="K2230" s="644"/>
    </row>
    <row r="2231" spans="1:11" s="547" customFormat="1" ht="11.4">
      <c r="A2231" s="641"/>
      <c r="B2231" s="642"/>
      <c r="C2231" s="643"/>
      <c r="D2231" s="644"/>
      <c r="E2231" s="644"/>
      <c r="F2231" s="644"/>
      <c r="G2231" s="644"/>
      <c r="H2231" s="643"/>
      <c r="I2231" s="644"/>
      <c r="J2231" s="644"/>
      <c r="K2231" s="644"/>
    </row>
    <row r="2232" spans="1:11" s="547" customFormat="1" ht="11.4">
      <c r="A2232" s="641"/>
      <c r="B2232" s="642"/>
      <c r="C2232" s="643"/>
      <c r="D2232" s="644"/>
      <c r="E2232" s="644"/>
      <c r="F2232" s="644"/>
      <c r="G2232" s="644"/>
      <c r="H2232" s="643"/>
      <c r="I2232" s="644"/>
      <c r="J2232" s="644"/>
      <c r="K2232" s="644"/>
    </row>
    <row r="2233" spans="1:11" s="547" customFormat="1" ht="11.4">
      <c r="A2233" s="641"/>
      <c r="B2233" s="642"/>
      <c r="C2233" s="643"/>
      <c r="D2233" s="644"/>
      <c r="E2233" s="644"/>
      <c r="F2233" s="644"/>
      <c r="G2233" s="644"/>
      <c r="H2233" s="643"/>
      <c r="I2233" s="644"/>
      <c r="J2233" s="644"/>
      <c r="K2233" s="644"/>
    </row>
    <row r="2234" spans="1:11" s="547" customFormat="1" ht="11.4">
      <c r="A2234" s="641"/>
      <c r="B2234" s="642"/>
      <c r="C2234" s="643"/>
      <c r="D2234" s="644"/>
      <c r="E2234" s="644"/>
      <c r="F2234" s="644"/>
      <c r="G2234" s="644"/>
      <c r="H2234" s="643"/>
      <c r="I2234" s="644"/>
      <c r="J2234" s="644"/>
      <c r="K2234" s="644"/>
    </row>
    <row r="2235" spans="1:11" s="547" customFormat="1" ht="11.4">
      <c r="A2235" s="641"/>
      <c r="B2235" s="642"/>
      <c r="C2235" s="643"/>
      <c r="D2235" s="644"/>
      <c r="E2235" s="644"/>
      <c r="F2235" s="644"/>
      <c r="G2235" s="644"/>
      <c r="H2235" s="643"/>
      <c r="I2235" s="644"/>
      <c r="J2235" s="644"/>
      <c r="K2235" s="644"/>
    </row>
    <row r="2236" spans="1:11" s="547" customFormat="1" ht="11.4">
      <c r="A2236" s="641"/>
      <c r="B2236" s="642"/>
      <c r="C2236" s="643"/>
      <c r="D2236" s="644"/>
      <c r="E2236" s="644"/>
      <c r="F2236" s="644"/>
      <c r="G2236" s="644"/>
      <c r="H2236" s="643"/>
      <c r="I2236" s="644"/>
      <c r="J2236" s="644"/>
      <c r="K2236" s="644"/>
    </row>
    <row r="2237" spans="1:11" s="547" customFormat="1" ht="11.4">
      <c r="A2237" s="641"/>
      <c r="B2237" s="642"/>
      <c r="C2237" s="643"/>
      <c r="D2237" s="644"/>
      <c r="E2237" s="644"/>
      <c r="F2237" s="644"/>
      <c r="G2237" s="644"/>
      <c r="H2237" s="643"/>
      <c r="I2237" s="644"/>
      <c r="J2237" s="644"/>
      <c r="K2237" s="644"/>
    </row>
    <row r="2238" spans="1:11" s="547" customFormat="1" ht="11.4">
      <c r="A2238" s="641"/>
      <c r="B2238" s="642"/>
      <c r="C2238" s="643"/>
      <c r="D2238" s="644"/>
      <c r="E2238" s="644"/>
      <c r="F2238" s="644"/>
      <c r="G2238" s="644"/>
      <c r="H2238" s="643"/>
      <c r="I2238" s="644"/>
      <c r="J2238" s="644"/>
      <c r="K2238" s="644"/>
    </row>
    <row r="2239" spans="1:11" s="547" customFormat="1" ht="11.4">
      <c r="A2239" s="641"/>
      <c r="B2239" s="642"/>
      <c r="C2239" s="643"/>
      <c r="D2239" s="644"/>
      <c r="E2239" s="644"/>
      <c r="F2239" s="644"/>
      <c r="G2239" s="644"/>
      <c r="H2239" s="643"/>
      <c r="I2239" s="644"/>
      <c r="J2239" s="644"/>
      <c r="K2239" s="644"/>
    </row>
    <row r="2240" spans="1:11" s="547" customFormat="1" ht="11.4">
      <c r="A2240" s="641"/>
      <c r="B2240" s="642"/>
      <c r="C2240" s="643"/>
      <c r="D2240" s="644"/>
      <c r="E2240" s="644"/>
      <c r="F2240" s="644"/>
      <c r="G2240" s="644"/>
      <c r="H2240" s="643"/>
      <c r="I2240" s="644"/>
      <c r="J2240" s="644"/>
      <c r="K2240" s="644"/>
    </row>
    <row r="2241" spans="1:11" s="547" customFormat="1" ht="11.4">
      <c r="A2241" s="641"/>
      <c r="B2241" s="642"/>
      <c r="C2241" s="643"/>
      <c r="D2241" s="644"/>
      <c r="E2241" s="644"/>
      <c r="F2241" s="644"/>
      <c r="G2241" s="644"/>
      <c r="H2241" s="643"/>
      <c r="I2241" s="644"/>
      <c r="J2241" s="644"/>
      <c r="K2241" s="644"/>
    </row>
    <row r="2242" spans="1:11" s="547" customFormat="1" ht="11.4">
      <c r="A2242" s="641"/>
      <c r="B2242" s="642"/>
      <c r="C2242" s="643"/>
      <c r="D2242" s="644"/>
      <c r="E2242" s="644"/>
      <c r="F2242" s="644"/>
      <c r="G2242" s="644"/>
      <c r="H2242" s="643"/>
      <c r="I2242" s="644"/>
      <c r="J2242" s="644"/>
      <c r="K2242" s="644"/>
    </row>
    <row r="2243" spans="1:11" s="547" customFormat="1" ht="11.4">
      <c r="A2243" s="641"/>
      <c r="B2243" s="642"/>
      <c r="C2243" s="643"/>
      <c r="D2243" s="644"/>
      <c r="E2243" s="644"/>
      <c r="F2243" s="644"/>
      <c r="G2243" s="644"/>
      <c r="H2243" s="643"/>
      <c r="I2243" s="644"/>
      <c r="J2243" s="644"/>
      <c r="K2243" s="644"/>
    </row>
    <row r="2244" spans="1:11" s="547" customFormat="1" ht="11.4">
      <c r="A2244" s="641"/>
      <c r="B2244" s="642"/>
      <c r="C2244" s="643"/>
      <c r="D2244" s="644"/>
      <c r="E2244" s="644"/>
      <c r="F2244" s="644"/>
      <c r="G2244" s="644"/>
      <c r="H2244" s="643"/>
      <c r="I2244" s="644"/>
      <c r="J2244" s="644"/>
      <c r="K2244" s="644"/>
    </row>
    <row r="2245" spans="1:11" s="547" customFormat="1" ht="11.4">
      <c r="A2245" s="641"/>
      <c r="B2245" s="642"/>
      <c r="C2245" s="643"/>
      <c r="D2245" s="644"/>
      <c r="E2245" s="644"/>
      <c r="F2245" s="644"/>
      <c r="G2245" s="644"/>
      <c r="H2245" s="643"/>
      <c r="I2245" s="644"/>
      <c r="J2245" s="644"/>
      <c r="K2245" s="644"/>
    </row>
    <row r="2246" spans="1:11" s="547" customFormat="1" ht="11.4">
      <c r="A2246" s="641"/>
      <c r="B2246" s="642"/>
      <c r="C2246" s="643"/>
      <c r="D2246" s="644"/>
      <c r="E2246" s="644"/>
      <c r="F2246" s="644"/>
      <c r="G2246" s="644"/>
      <c r="H2246" s="643"/>
      <c r="I2246" s="644"/>
      <c r="J2246" s="644"/>
      <c r="K2246" s="644"/>
    </row>
    <row r="2247" spans="1:11" s="547" customFormat="1" ht="11.4">
      <c r="A2247" s="641"/>
      <c r="B2247" s="642"/>
      <c r="C2247" s="643"/>
      <c r="D2247" s="644"/>
      <c r="E2247" s="644"/>
      <c r="F2247" s="644"/>
      <c r="G2247" s="644"/>
      <c r="H2247" s="643"/>
      <c r="I2247" s="644"/>
      <c r="J2247" s="644"/>
      <c r="K2247" s="644"/>
    </row>
    <row r="2248" spans="1:11" s="547" customFormat="1" ht="11.4">
      <c r="A2248" s="641"/>
      <c r="B2248" s="642"/>
      <c r="C2248" s="643"/>
      <c r="D2248" s="644"/>
      <c r="E2248" s="644"/>
      <c r="F2248" s="644"/>
      <c r="G2248" s="644"/>
      <c r="H2248" s="643"/>
      <c r="I2248" s="644"/>
      <c r="J2248" s="644"/>
      <c r="K2248" s="644"/>
    </row>
    <row r="2249" spans="1:11" s="547" customFormat="1" ht="11.4">
      <c r="A2249" s="641"/>
      <c r="B2249" s="642"/>
      <c r="C2249" s="643"/>
      <c r="D2249" s="644"/>
      <c r="E2249" s="644"/>
      <c r="F2249" s="644"/>
      <c r="G2249" s="644"/>
      <c r="H2249" s="643"/>
      <c r="I2249" s="644"/>
      <c r="J2249" s="644"/>
      <c r="K2249" s="644"/>
    </row>
    <row r="2250" spans="1:11" s="547" customFormat="1" ht="11.4">
      <c r="A2250" s="641"/>
      <c r="B2250" s="642"/>
      <c r="C2250" s="643"/>
      <c r="D2250" s="644"/>
      <c r="E2250" s="644"/>
      <c r="F2250" s="644"/>
      <c r="G2250" s="644"/>
      <c r="H2250" s="643"/>
      <c r="I2250" s="644"/>
      <c r="J2250" s="644"/>
      <c r="K2250" s="644"/>
    </row>
    <row r="2251" spans="1:11" s="547" customFormat="1" ht="11.4">
      <c r="A2251" s="641"/>
      <c r="B2251" s="642"/>
      <c r="C2251" s="643"/>
      <c r="D2251" s="644"/>
      <c r="E2251" s="644"/>
      <c r="F2251" s="644"/>
      <c r="G2251" s="644"/>
      <c r="H2251" s="643"/>
      <c r="I2251" s="644"/>
      <c r="J2251" s="644"/>
      <c r="K2251" s="644"/>
    </row>
    <row r="2252" spans="1:11" s="547" customFormat="1" ht="11.4">
      <c r="A2252" s="641"/>
      <c r="B2252" s="642"/>
      <c r="C2252" s="643"/>
      <c r="D2252" s="644"/>
      <c r="E2252" s="644"/>
      <c r="F2252" s="644"/>
      <c r="G2252" s="644"/>
      <c r="H2252" s="643"/>
      <c r="I2252" s="644"/>
      <c r="J2252" s="644"/>
      <c r="K2252" s="644"/>
    </row>
    <row r="2253" spans="1:11" s="547" customFormat="1" ht="11.4">
      <c r="A2253" s="641"/>
      <c r="B2253" s="642"/>
      <c r="C2253" s="643"/>
      <c r="D2253" s="644"/>
      <c r="E2253" s="644"/>
      <c r="F2253" s="644"/>
      <c r="G2253" s="644"/>
      <c r="H2253" s="643"/>
      <c r="I2253" s="644"/>
      <c r="J2253" s="644"/>
      <c r="K2253" s="644"/>
    </row>
    <row r="2254" spans="1:11" s="547" customFormat="1" ht="11.4">
      <c r="A2254" s="641"/>
      <c r="B2254" s="642"/>
      <c r="C2254" s="643"/>
      <c r="D2254" s="644"/>
      <c r="E2254" s="644"/>
      <c r="F2254" s="644"/>
      <c r="G2254" s="644"/>
      <c r="H2254" s="643"/>
      <c r="I2254" s="644"/>
      <c r="J2254" s="644"/>
      <c r="K2254" s="644"/>
    </row>
    <row r="2255" spans="1:11" s="547" customFormat="1" ht="11.4">
      <c r="A2255" s="641"/>
      <c r="B2255" s="642"/>
      <c r="C2255" s="643"/>
      <c r="D2255" s="644"/>
      <c r="E2255" s="644"/>
      <c r="F2255" s="644"/>
      <c r="G2255" s="644"/>
      <c r="H2255" s="643"/>
      <c r="I2255" s="644"/>
      <c r="J2255" s="644"/>
      <c r="K2255" s="644"/>
    </row>
    <row r="2256" spans="1:11" s="547" customFormat="1" ht="11.4">
      <c r="A2256" s="641"/>
      <c r="B2256" s="642"/>
      <c r="C2256" s="643"/>
      <c r="D2256" s="644"/>
      <c r="E2256" s="644"/>
      <c r="F2256" s="644"/>
      <c r="G2256" s="644"/>
      <c r="H2256" s="643"/>
      <c r="I2256" s="644"/>
      <c r="J2256" s="644"/>
      <c r="K2256" s="644"/>
    </row>
    <row r="2257" spans="1:11" s="547" customFormat="1" ht="11.4">
      <c r="A2257" s="641"/>
      <c r="B2257" s="642"/>
      <c r="C2257" s="643"/>
      <c r="D2257" s="644"/>
      <c r="E2257" s="644"/>
      <c r="F2257" s="644"/>
      <c r="G2257" s="644"/>
      <c r="H2257" s="643"/>
      <c r="I2257" s="644"/>
      <c r="J2257" s="644"/>
      <c r="K2257" s="644"/>
    </row>
    <row r="2258" spans="1:11" s="547" customFormat="1" ht="11.4">
      <c r="A2258" s="641"/>
      <c r="B2258" s="642"/>
      <c r="C2258" s="643"/>
      <c r="D2258" s="644"/>
      <c r="E2258" s="644"/>
      <c r="F2258" s="644"/>
      <c r="G2258" s="644"/>
      <c r="H2258" s="643"/>
      <c r="I2258" s="644"/>
      <c r="J2258" s="644"/>
      <c r="K2258" s="644"/>
    </row>
    <row r="2259" spans="1:11" s="547" customFormat="1" ht="11.4">
      <c r="A2259" s="641"/>
      <c r="B2259" s="642"/>
      <c r="C2259" s="643"/>
      <c r="D2259" s="644"/>
      <c r="E2259" s="644"/>
      <c r="F2259" s="644"/>
      <c r="G2259" s="644"/>
      <c r="H2259" s="643"/>
      <c r="I2259" s="644"/>
      <c r="J2259" s="644"/>
      <c r="K2259" s="644"/>
    </row>
    <row r="2260" spans="1:11" s="547" customFormat="1" ht="11.4">
      <c r="A2260" s="641"/>
      <c r="B2260" s="642"/>
      <c r="C2260" s="643"/>
      <c r="D2260" s="644"/>
      <c r="E2260" s="644"/>
      <c r="F2260" s="644"/>
      <c r="G2260" s="644"/>
      <c r="H2260" s="643"/>
      <c r="I2260" s="644"/>
      <c r="J2260" s="644"/>
      <c r="K2260" s="644"/>
    </row>
    <row r="2261" spans="1:11" s="547" customFormat="1" ht="11.4">
      <c r="A2261" s="641"/>
      <c r="B2261" s="642"/>
      <c r="C2261" s="643"/>
      <c r="D2261" s="644"/>
      <c r="E2261" s="644"/>
      <c r="F2261" s="644"/>
      <c r="G2261" s="644"/>
      <c r="H2261" s="643"/>
      <c r="I2261" s="644"/>
      <c r="J2261" s="644"/>
      <c r="K2261" s="644"/>
    </row>
    <row r="2262" spans="1:11" s="547" customFormat="1" ht="11.4">
      <c r="A2262" s="641"/>
      <c r="B2262" s="642"/>
      <c r="C2262" s="643"/>
      <c r="D2262" s="644"/>
      <c r="E2262" s="644"/>
      <c r="F2262" s="644"/>
      <c r="G2262" s="644"/>
      <c r="H2262" s="643"/>
      <c r="I2262" s="644"/>
      <c r="J2262" s="644"/>
      <c r="K2262" s="644"/>
    </row>
    <row r="2263" spans="1:11" s="547" customFormat="1" ht="11.4">
      <c r="A2263" s="641"/>
      <c r="B2263" s="642"/>
      <c r="C2263" s="643"/>
      <c r="D2263" s="644"/>
      <c r="E2263" s="644"/>
      <c r="F2263" s="644"/>
      <c r="G2263" s="644"/>
      <c r="H2263" s="643"/>
      <c r="I2263" s="644"/>
      <c r="J2263" s="644"/>
      <c r="K2263" s="644"/>
    </row>
    <row r="2264" spans="1:11" s="547" customFormat="1" ht="11.4">
      <c r="A2264" s="641"/>
      <c r="B2264" s="642"/>
      <c r="C2264" s="643"/>
      <c r="D2264" s="644"/>
      <c r="E2264" s="644"/>
      <c r="F2264" s="644"/>
      <c r="G2264" s="644"/>
      <c r="H2264" s="643"/>
      <c r="I2264" s="644"/>
      <c r="J2264" s="644"/>
      <c r="K2264" s="644"/>
    </row>
    <row r="2265" spans="1:11" s="547" customFormat="1" ht="11.4">
      <c r="A2265" s="641"/>
      <c r="B2265" s="642"/>
      <c r="C2265" s="643"/>
      <c r="D2265" s="644"/>
      <c r="E2265" s="644"/>
      <c r="F2265" s="644"/>
      <c r="G2265" s="644"/>
      <c r="H2265" s="643"/>
      <c r="I2265" s="644"/>
      <c r="J2265" s="644"/>
      <c r="K2265" s="644"/>
    </row>
    <row r="2266" spans="1:11" s="547" customFormat="1" ht="11.4">
      <c r="A2266" s="641"/>
      <c r="B2266" s="642"/>
      <c r="C2266" s="643"/>
      <c r="D2266" s="644"/>
      <c r="E2266" s="644"/>
      <c r="F2266" s="644"/>
      <c r="G2266" s="644"/>
      <c r="H2266" s="643"/>
      <c r="I2266" s="644"/>
      <c r="J2266" s="644"/>
      <c r="K2266" s="644"/>
    </row>
    <row r="2267" spans="1:11" s="547" customFormat="1" ht="11.4">
      <c r="A2267" s="641"/>
      <c r="B2267" s="642"/>
      <c r="C2267" s="643"/>
      <c r="D2267" s="644"/>
      <c r="E2267" s="644"/>
      <c r="F2267" s="644"/>
      <c r="G2267" s="644"/>
      <c r="H2267" s="643"/>
      <c r="I2267" s="644"/>
      <c r="J2267" s="644"/>
      <c r="K2267" s="644"/>
    </row>
    <row r="2268" spans="1:11" s="547" customFormat="1" ht="11.4">
      <c r="A2268" s="641"/>
      <c r="B2268" s="642"/>
      <c r="C2268" s="643"/>
      <c r="D2268" s="644"/>
      <c r="E2268" s="644"/>
      <c r="F2268" s="644"/>
      <c r="G2268" s="644"/>
      <c r="H2268" s="643"/>
      <c r="I2268" s="644"/>
      <c r="J2268" s="644"/>
      <c r="K2268" s="644"/>
    </row>
    <row r="2269" spans="1:11" s="547" customFormat="1" ht="11.4">
      <c r="A2269" s="641"/>
      <c r="B2269" s="642"/>
      <c r="C2269" s="643"/>
      <c r="D2269" s="644"/>
      <c r="E2269" s="644"/>
      <c r="F2269" s="644"/>
      <c r="G2269" s="644"/>
      <c r="H2269" s="643"/>
      <c r="I2269" s="644"/>
      <c r="J2269" s="644"/>
      <c r="K2269" s="644"/>
    </row>
    <row r="2270" spans="1:11" s="547" customFormat="1" ht="11.4">
      <c r="A2270" s="641"/>
      <c r="B2270" s="642"/>
      <c r="C2270" s="643"/>
      <c r="D2270" s="644"/>
      <c r="E2270" s="644"/>
      <c r="F2270" s="644"/>
      <c r="G2270" s="644"/>
      <c r="H2270" s="643"/>
      <c r="I2270" s="644"/>
      <c r="J2270" s="644"/>
      <c r="K2270" s="644"/>
    </row>
    <row r="2271" spans="1:11" s="547" customFormat="1" ht="11.4">
      <c r="A2271" s="641"/>
      <c r="B2271" s="642"/>
      <c r="C2271" s="643"/>
      <c r="D2271" s="644"/>
      <c r="E2271" s="644"/>
      <c r="F2271" s="644"/>
      <c r="G2271" s="644"/>
      <c r="H2271" s="643"/>
      <c r="I2271" s="644"/>
      <c r="J2271" s="644"/>
      <c r="K2271" s="644"/>
    </row>
    <row r="2272" spans="1:11" s="547" customFormat="1" ht="11.4">
      <c r="A2272" s="641"/>
      <c r="B2272" s="642"/>
      <c r="C2272" s="643"/>
      <c r="D2272" s="644"/>
      <c r="E2272" s="644"/>
      <c r="F2272" s="644"/>
      <c r="G2272" s="644"/>
      <c r="H2272" s="643"/>
      <c r="I2272" s="644"/>
      <c r="J2272" s="644"/>
      <c r="K2272" s="644"/>
    </row>
    <row r="2273" spans="1:11" s="547" customFormat="1" ht="11.4">
      <c r="A2273" s="641"/>
      <c r="B2273" s="642"/>
      <c r="C2273" s="643"/>
      <c r="D2273" s="644"/>
      <c r="E2273" s="644"/>
      <c r="F2273" s="644"/>
      <c r="G2273" s="644"/>
      <c r="H2273" s="643"/>
      <c r="I2273" s="644"/>
      <c r="J2273" s="644"/>
      <c r="K2273" s="644"/>
    </row>
    <row r="2274" spans="1:11" s="547" customFormat="1" ht="11.4">
      <c r="A2274" s="641"/>
      <c r="B2274" s="642"/>
      <c r="C2274" s="643"/>
      <c r="D2274" s="644"/>
      <c r="E2274" s="644"/>
      <c r="F2274" s="644"/>
      <c r="G2274" s="644"/>
      <c r="H2274" s="643"/>
      <c r="I2274" s="644"/>
      <c r="J2274" s="644"/>
      <c r="K2274" s="644"/>
    </row>
    <row r="2275" spans="1:11" s="547" customFormat="1" ht="11.4">
      <c r="A2275" s="641"/>
      <c r="B2275" s="642"/>
      <c r="C2275" s="643"/>
      <c r="D2275" s="644"/>
      <c r="E2275" s="644"/>
      <c r="F2275" s="644"/>
      <c r="G2275" s="644"/>
      <c r="H2275" s="643"/>
      <c r="I2275" s="644"/>
      <c r="J2275" s="644"/>
      <c r="K2275" s="644"/>
    </row>
    <row r="2276" spans="1:11" s="547" customFormat="1" ht="11.4">
      <c r="A2276" s="641"/>
      <c r="B2276" s="642"/>
      <c r="C2276" s="643"/>
      <c r="D2276" s="644"/>
      <c r="E2276" s="644"/>
      <c r="F2276" s="644"/>
      <c r="G2276" s="644"/>
      <c r="H2276" s="643"/>
      <c r="I2276" s="644"/>
      <c r="J2276" s="644"/>
      <c r="K2276" s="644"/>
    </row>
    <row r="2277" spans="1:11" s="547" customFormat="1" ht="11.4">
      <c r="A2277" s="641"/>
      <c r="B2277" s="642"/>
      <c r="C2277" s="643"/>
      <c r="D2277" s="644"/>
      <c r="E2277" s="644"/>
      <c r="F2277" s="644"/>
      <c r="G2277" s="644"/>
      <c r="H2277" s="643"/>
      <c r="I2277" s="644"/>
      <c r="J2277" s="644"/>
      <c r="K2277" s="644"/>
    </row>
    <row r="2278" spans="1:11" s="547" customFormat="1" ht="11.4">
      <c r="A2278" s="641"/>
      <c r="B2278" s="642"/>
      <c r="C2278" s="643"/>
      <c r="D2278" s="644"/>
      <c r="E2278" s="644"/>
      <c r="F2278" s="644"/>
      <c r="G2278" s="644"/>
      <c r="H2278" s="643"/>
      <c r="I2278" s="644"/>
      <c r="J2278" s="644"/>
      <c r="K2278" s="644"/>
    </row>
    <row r="2279" spans="1:11" s="547" customFormat="1" ht="11.4">
      <c r="A2279" s="641"/>
      <c r="B2279" s="642"/>
      <c r="C2279" s="643"/>
      <c r="D2279" s="644"/>
      <c r="E2279" s="644"/>
      <c r="F2279" s="644"/>
      <c r="G2279" s="644"/>
      <c r="H2279" s="643"/>
      <c r="I2279" s="644"/>
      <c r="J2279" s="644"/>
      <c r="K2279" s="644"/>
    </row>
    <row r="2280" spans="1:11" s="547" customFormat="1" ht="11.4">
      <c r="A2280" s="641"/>
      <c r="B2280" s="642"/>
      <c r="C2280" s="643"/>
      <c r="D2280" s="644"/>
      <c r="E2280" s="644"/>
      <c r="F2280" s="644"/>
      <c r="G2280" s="644"/>
      <c r="H2280" s="643"/>
      <c r="I2280" s="644"/>
      <c r="J2280" s="644"/>
      <c r="K2280" s="644"/>
    </row>
    <row r="2281" spans="1:11" s="547" customFormat="1" ht="11.4">
      <c r="A2281" s="641"/>
      <c r="B2281" s="642"/>
      <c r="C2281" s="643"/>
      <c r="D2281" s="644"/>
      <c r="E2281" s="644"/>
      <c r="F2281" s="644"/>
      <c r="G2281" s="644"/>
      <c r="H2281" s="643"/>
      <c r="I2281" s="644"/>
      <c r="J2281" s="644"/>
      <c r="K2281" s="644"/>
    </row>
    <row r="2282" spans="1:11" s="547" customFormat="1" ht="11.4">
      <c r="A2282" s="641"/>
      <c r="B2282" s="642"/>
      <c r="C2282" s="643"/>
      <c r="D2282" s="644"/>
      <c r="E2282" s="644"/>
      <c r="F2282" s="644"/>
      <c r="G2282" s="644"/>
      <c r="H2282" s="643"/>
      <c r="I2282" s="644"/>
      <c r="J2282" s="644"/>
      <c r="K2282" s="644"/>
    </row>
    <row r="2283" spans="1:11" s="547" customFormat="1" ht="11.4">
      <c r="A2283" s="641"/>
      <c r="B2283" s="642"/>
      <c r="C2283" s="643"/>
      <c r="D2283" s="644"/>
      <c r="E2283" s="644"/>
      <c r="F2283" s="644"/>
      <c r="G2283" s="644"/>
      <c r="H2283" s="643"/>
      <c r="I2283" s="644"/>
      <c r="J2283" s="644"/>
      <c r="K2283" s="644"/>
    </row>
    <row r="2284" spans="1:11" s="547" customFormat="1" ht="11.4">
      <c r="A2284" s="641"/>
      <c r="B2284" s="642"/>
      <c r="C2284" s="643"/>
      <c r="D2284" s="644"/>
      <c r="E2284" s="644"/>
      <c r="F2284" s="644"/>
      <c r="G2284" s="644"/>
      <c r="H2284" s="643"/>
      <c r="I2284" s="644"/>
      <c r="J2284" s="644"/>
      <c r="K2284" s="644"/>
    </row>
    <row r="2285" spans="1:11" s="547" customFormat="1" ht="11.4">
      <c r="A2285" s="641"/>
      <c r="B2285" s="642"/>
      <c r="C2285" s="643"/>
      <c r="D2285" s="644"/>
      <c r="E2285" s="644"/>
      <c r="F2285" s="644"/>
      <c r="G2285" s="644"/>
      <c r="H2285" s="643"/>
      <c r="I2285" s="644"/>
      <c r="J2285" s="644"/>
      <c r="K2285" s="644"/>
    </row>
    <row r="2286" spans="1:11" s="547" customFormat="1" ht="11.4">
      <c r="A2286" s="641"/>
      <c r="B2286" s="642"/>
      <c r="C2286" s="643"/>
      <c r="D2286" s="644"/>
      <c r="E2286" s="644"/>
      <c r="F2286" s="644"/>
      <c r="G2286" s="644"/>
      <c r="H2286" s="643"/>
      <c r="I2286" s="644"/>
      <c r="J2286" s="644"/>
      <c r="K2286" s="644"/>
    </row>
    <row r="2287" spans="1:11" s="547" customFormat="1" ht="11.4">
      <c r="A2287" s="641"/>
      <c r="B2287" s="642"/>
      <c r="C2287" s="643"/>
      <c r="D2287" s="644"/>
      <c r="E2287" s="644"/>
      <c r="F2287" s="644"/>
      <c r="G2287" s="644"/>
      <c r="H2287" s="643"/>
      <c r="I2287" s="644"/>
      <c r="J2287" s="644"/>
      <c r="K2287" s="644"/>
    </row>
    <row r="2288" spans="1:11" s="547" customFormat="1" ht="11.4">
      <c r="A2288" s="641"/>
      <c r="B2288" s="642"/>
      <c r="C2288" s="643"/>
      <c r="D2288" s="644"/>
      <c r="E2288" s="644"/>
      <c r="F2288" s="644"/>
      <c r="G2288" s="644"/>
      <c r="H2288" s="643"/>
      <c r="I2288" s="644"/>
      <c r="J2288" s="644"/>
      <c r="K2288" s="644"/>
    </row>
    <row r="2289" spans="1:11" s="547" customFormat="1" ht="11.4">
      <c r="A2289" s="641"/>
      <c r="B2289" s="642"/>
      <c r="C2289" s="643"/>
      <c r="D2289" s="644"/>
      <c r="E2289" s="644"/>
      <c r="F2289" s="644"/>
      <c r="G2289" s="644"/>
      <c r="H2289" s="643"/>
      <c r="I2289" s="644"/>
      <c r="J2289" s="644"/>
      <c r="K2289" s="644"/>
    </row>
    <row r="2290" spans="1:11" s="547" customFormat="1" ht="11.4">
      <c r="A2290" s="641"/>
      <c r="B2290" s="642"/>
      <c r="C2290" s="643"/>
      <c r="D2290" s="644"/>
      <c r="E2290" s="644"/>
      <c r="F2290" s="644"/>
      <c r="G2290" s="644"/>
      <c r="H2290" s="643"/>
      <c r="I2290" s="644"/>
      <c r="J2290" s="644"/>
      <c r="K2290" s="644"/>
    </row>
    <row r="2291" spans="1:11" s="547" customFormat="1" ht="11.4">
      <c r="A2291" s="641"/>
      <c r="B2291" s="642"/>
      <c r="C2291" s="643"/>
      <c r="D2291" s="644"/>
      <c r="E2291" s="644"/>
      <c r="F2291" s="644"/>
      <c r="G2291" s="644"/>
      <c r="H2291" s="643"/>
      <c r="I2291" s="644"/>
      <c r="J2291" s="644"/>
      <c r="K2291" s="644"/>
    </row>
    <row r="2292" spans="1:11" s="547" customFormat="1" ht="11.4">
      <c r="A2292" s="641"/>
      <c r="B2292" s="642"/>
      <c r="C2292" s="643"/>
      <c r="D2292" s="644"/>
      <c r="E2292" s="644"/>
      <c r="F2292" s="644"/>
      <c r="G2292" s="644"/>
      <c r="H2292" s="643"/>
      <c r="I2292" s="644"/>
      <c r="J2292" s="644"/>
      <c r="K2292" s="644"/>
    </row>
    <row r="2293" spans="1:11" s="547" customFormat="1" ht="11.4">
      <c r="A2293" s="641"/>
      <c r="B2293" s="642"/>
      <c r="C2293" s="643"/>
      <c r="D2293" s="644"/>
      <c r="E2293" s="644"/>
      <c r="F2293" s="644"/>
      <c r="G2293" s="644"/>
      <c r="H2293" s="643"/>
      <c r="I2293" s="644"/>
      <c r="J2293" s="644"/>
      <c r="K2293" s="644"/>
    </row>
    <row r="2294" spans="1:11" s="547" customFormat="1" ht="11.4">
      <c r="A2294" s="641"/>
      <c r="B2294" s="642"/>
      <c r="C2294" s="643"/>
      <c r="D2294" s="644"/>
      <c r="E2294" s="644"/>
      <c r="F2294" s="644"/>
      <c r="G2294" s="644"/>
      <c r="H2294" s="643"/>
      <c r="I2294" s="644"/>
      <c r="J2294" s="644"/>
      <c r="K2294" s="644"/>
    </row>
    <row r="2295" spans="1:11" s="547" customFormat="1" ht="11.4">
      <c r="A2295" s="641"/>
      <c r="B2295" s="642"/>
      <c r="C2295" s="643"/>
      <c r="D2295" s="644"/>
      <c r="E2295" s="644"/>
      <c r="F2295" s="644"/>
      <c r="G2295" s="644"/>
      <c r="H2295" s="643"/>
      <c r="I2295" s="644"/>
      <c r="J2295" s="644"/>
      <c r="K2295" s="644"/>
    </row>
    <row r="2296" spans="1:11" s="547" customFormat="1" ht="11.4">
      <c r="A2296" s="641"/>
      <c r="B2296" s="642"/>
      <c r="C2296" s="643"/>
      <c r="D2296" s="644"/>
      <c r="E2296" s="644"/>
      <c r="F2296" s="644"/>
      <c r="G2296" s="644"/>
      <c r="H2296" s="643"/>
      <c r="I2296" s="644"/>
      <c r="J2296" s="644"/>
      <c r="K2296" s="644"/>
    </row>
    <row r="2297" spans="1:11" s="547" customFormat="1" ht="11.4">
      <c r="A2297" s="641"/>
      <c r="B2297" s="642"/>
      <c r="C2297" s="643"/>
      <c r="D2297" s="644"/>
      <c r="E2297" s="644"/>
      <c r="F2297" s="644"/>
      <c r="G2297" s="644"/>
      <c r="H2297" s="643"/>
      <c r="I2297" s="644"/>
      <c r="J2297" s="644"/>
      <c r="K2297" s="644"/>
    </row>
    <row r="2298" spans="1:11" s="547" customFormat="1" ht="11.4">
      <c r="A2298" s="641"/>
      <c r="B2298" s="642"/>
      <c r="C2298" s="643"/>
      <c r="D2298" s="644"/>
      <c r="E2298" s="644"/>
      <c r="F2298" s="644"/>
      <c r="G2298" s="644"/>
      <c r="H2298" s="643"/>
      <c r="I2298" s="644"/>
      <c r="J2298" s="644"/>
      <c r="K2298" s="644"/>
    </row>
    <row r="2299" spans="1:11" s="547" customFormat="1" ht="11.4">
      <c r="A2299" s="641"/>
      <c r="B2299" s="642"/>
      <c r="C2299" s="643"/>
      <c r="D2299" s="644"/>
      <c r="E2299" s="644"/>
      <c r="F2299" s="644"/>
      <c r="G2299" s="644"/>
      <c r="H2299" s="643"/>
      <c r="I2299" s="644"/>
      <c r="J2299" s="644"/>
      <c r="K2299" s="644"/>
    </row>
    <row r="2300" spans="1:11" s="547" customFormat="1" ht="11.4">
      <c r="A2300" s="641"/>
      <c r="B2300" s="642"/>
      <c r="C2300" s="643"/>
      <c r="D2300" s="644"/>
      <c r="E2300" s="644"/>
      <c r="F2300" s="644"/>
      <c r="G2300" s="644"/>
      <c r="H2300" s="643"/>
      <c r="I2300" s="644"/>
      <c r="J2300" s="644"/>
      <c r="K2300" s="644"/>
    </row>
    <row r="2301" spans="1:11" s="547" customFormat="1" ht="11.4">
      <c r="A2301" s="641"/>
      <c r="B2301" s="642"/>
      <c r="C2301" s="643"/>
      <c r="D2301" s="644"/>
      <c r="E2301" s="644"/>
      <c r="F2301" s="644"/>
      <c r="G2301" s="644"/>
      <c r="H2301" s="643"/>
      <c r="I2301" s="644"/>
      <c r="J2301" s="644"/>
      <c r="K2301" s="644"/>
    </row>
    <row r="2302" spans="1:11" s="547" customFormat="1" ht="11.4">
      <c r="A2302" s="641"/>
      <c r="B2302" s="642"/>
      <c r="C2302" s="643"/>
      <c r="D2302" s="644"/>
      <c r="E2302" s="644"/>
      <c r="F2302" s="644"/>
      <c r="G2302" s="644"/>
      <c r="H2302" s="643"/>
      <c r="I2302" s="644"/>
      <c r="J2302" s="644"/>
      <c r="K2302" s="644"/>
    </row>
    <row r="2303" spans="1:11" s="547" customFormat="1" ht="11.4">
      <c r="A2303" s="641"/>
      <c r="B2303" s="642"/>
      <c r="C2303" s="643"/>
      <c r="D2303" s="644"/>
      <c r="E2303" s="644"/>
      <c r="F2303" s="644"/>
      <c r="G2303" s="644"/>
      <c r="H2303" s="643"/>
      <c r="I2303" s="644"/>
      <c r="J2303" s="644"/>
      <c r="K2303" s="644"/>
    </row>
    <row r="2304" spans="1:11" s="547" customFormat="1" ht="11.4">
      <c r="A2304" s="641"/>
      <c r="B2304" s="642"/>
      <c r="C2304" s="643"/>
      <c r="D2304" s="644"/>
      <c r="E2304" s="644"/>
      <c r="F2304" s="644"/>
      <c r="G2304" s="644"/>
      <c r="H2304" s="643"/>
      <c r="I2304" s="644"/>
      <c r="J2304" s="644"/>
      <c r="K2304" s="644"/>
    </row>
    <row r="2305" spans="1:11" s="547" customFormat="1" ht="11.4">
      <c r="A2305" s="641"/>
      <c r="B2305" s="642"/>
      <c r="C2305" s="643"/>
      <c r="D2305" s="644"/>
      <c r="E2305" s="644"/>
      <c r="F2305" s="644"/>
      <c r="G2305" s="644"/>
      <c r="H2305" s="643"/>
      <c r="I2305" s="644"/>
      <c r="J2305" s="644"/>
      <c r="K2305" s="644"/>
    </row>
    <row r="2306" spans="1:11" s="547" customFormat="1" ht="11.4">
      <c r="A2306" s="641"/>
      <c r="B2306" s="642"/>
      <c r="C2306" s="643"/>
      <c r="D2306" s="644"/>
      <c r="E2306" s="644"/>
      <c r="F2306" s="644"/>
      <c r="G2306" s="644"/>
      <c r="H2306" s="643"/>
      <c r="I2306" s="644"/>
      <c r="J2306" s="644"/>
      <c r="K2306" s="644"/>
    </row>
    <row r="2307" spans="1:11" s="547" customFormat="1" ht="11.4">
      <c r="A2307" s="641"/>
      <c r="B2307" s="642"/>
      <c r="C2307" s="643"/>
      <c r="D2307" s="644"/>
      <c r="E2307" s="644"/>
      <c r="F2307" s="644"/>
      <c r="G2307" s="644"/>
      <c r="H2307" s="643"/>
      <c r="I2307" s="644"/>
      <c r="J2307" s="644"/>
      <c r="K2307" s="644"/>
    </row>
    <row r="2308" spans="1:11" s="547" customFormat="1" ht="11.4">
      <c r="A2308" s="641"/>
      <c r="B2308" s="642"/>
      <c r="C2308" s="643"/>
      <c r="D2308" s="644"/>
      <c r="E2308" s="644"/>
      <c r="F2308" s="644"/>
      <c r="G2308" s="644"/>
      <c r="H2308" s="643"/>
      <c r="I2308" s="644"/>
      <c r="J2308" s="644"/>
      <c r="K2308" s="644"/>
    </row>
    <row r="2309" spans="1:11" s="547" customFormat="1" ht="11.4">
      <c r="A2309" s="641"/>
      <c r="B2309" s="642"/>
      <c r="C2309" s="643"/>
      <c r="D2309" s="644"/>
      <c r="E2309" s="644"/>
      <c r="F2309" s="644"/>
      <c r="G2309" s="644"/>
      <c r="H2309" s="643"/>
      <c r="I2309" s="644"/>
      <c r="J2309" s="644"/>
      <c r="K2309" s="644"/>
    </row>
    <row r="2310" spans="1:11" s="547" customFormat="1" ht="11.4">
      <c r="A2310" s="641"/>
      <c r="B2310" s="642"/>
      <c r="C2310" s="643"/>
      <c r="D2310" s="644"/>
      <c r="E2310" s="644"/>
      <c r="F2310" s="644"/>
      <c r="G2310" s="644"/>
      <c r="H2310" s="643"/>
      <c r="I2310" s="644"/>
      <c r="J2310" s="644"/>
      <c r="K2310" s="644"/>
    </row>
    <row r="2311" spans="1:11" s="547" customFormat="1" ht="11.4">
      <c r="A2311" s="641"/>
      <c r="B2311" s="642"/>
      <c r="C2311" s="643"/>
      <c r="D2311" s="644"/>
      <c r="E2311" s="644"/>
      <c r="F2311" s="644"/>
      <c r="G2311" s="644"/>
      <c r="H2311" s="643"/>
      <c r="I2311" s="644"/>
      <c r="J2311" s="644"/>
      <c r="K2311" s="644"/>
    </row>
    <row r="2312" spans="1:11" s="547" customFormat="1" ht="11.4">
      <c r="A2312" s="641"/>
      <c r="B2312" s="642"/>
      <c r="C2312" s="643"/>
      <c r="D2312" s="644"/>
      <c r="E2312" s="644"/>
      <c r="F2312" s="644"/>
      <c r="G2312" s="644"/>
      <c r="H2312" s="643"/>
      <c r="I2312" s="644"/>
      <c r="J2312" s="644"/>
      <c r="K2312" s="644"/>
    </row>
    <row r="2313" spans="1:11" s="547" customFormat="1" ht="11.4">
      <c r="A2313" s="641"/>
      <c r="B2313" s="642"/>
      <c r="C2313" s="643"/>
      <c r="D2313" s="644"/>
      <c r="E2313" s="644"/>
      <c r="F2313" s="644"/>
      <c r="G2313" s="644"/>
      <c r="H2313" s="643"/>
      <c r="I2313" s="644"/>
      <c r="J2313" s="644"/>
      <c r="K2313" s="644"/>
    </row>
    <row r="2314" spans="1:11" s="547" customFormat="1" ht="11.4">
      <c r="A2314" s="641"/>
      <c r="B2314" s="642"/>
      <c r="C2314" s="643"/>
      <c r="D2314" s="644"/>
      <c r="E2314" s="644"/>
      <c r="F2314" s="644"/>
      <c r="G2314" s="644"/>
      <c r="H2314" s="643"/>
      <c r="I2314" s="644"/>
      <c r="J2314" s="644"/>
      <c r="K2314" s="644"/>
    </row>
    <row r="2315" spans="1:11" s="547" customFormat="1" ht="11.4">
      <c r="A2315" s="641"/>
      <c r="B2315" s="642"/>
      <c r="C2315" s="643"/>
      <c r="D2315" s="644"/>
      <c r="E2315" s="644"/>
      <c r="F2315" s="644"/>
      <c r="G2315" s="644"/>
      <c r="H2315" s="643"/>
      <c r="I2315" s="644"/>
      <c r="J2315" s="644"/>
      <c r="K2315" s="644"/>
    </row>
    <row r="2316" spans="1:11" s="547" customFormat="1" ht="11.4">
      <c r="A2316" s="641"/>
      <c r="B2316" s="642"/>
      <c r="C2316" s="643"/>
      <c r="D2316" s="644"/>
      <c r="E2316" s="644"/>
      <c r="F2316" s="644"/>
      <c r="G2316" s="644"/>
      <c r="H2316" s="643"/>
      <c r="I2316" s="644"/>
      <c r="J2316" s="644"/>
      <c r="K2316" s="644"/>
    </row>
    <row r="2317" spans="1:11" s="547" customFormat="1" ht="11.4">
      <c r="A2317" s="641"/>
      <c r="B2317" s="642"/>
      <c r="C2317" s="643"/>
      <c r="D2317" s="644"/>
      <c r="E2317" s="644"/>
      <c r="F2317" s="644"/>
      <c r="G2317" s="644"/>
      <c r="H2317" s="643"/>
      <c r="I2317" s="644"/>
      <c r="J2317" s="644"/>
      <c r="K2317" s="644"/>
    </row>
    <row r="2318" spans="1:11" s="547" customFormat="1" ht="11.4">
      <c r="A2318" s="641"/>
      <c r="B2318" s="642"/>
      <c r="C2318" s="643"/>
      <c r="D2318" s="644"/>
      <c r="E2318" s="644"/>
      <c r="F2318" s="644"/>
      <c r="G2318" s="644"/>
      <c r="H2318" s="643"/>
      <c r="I2318" s="644"/>
      <c r="J2318" s="644"/>
      <c r="K2318" s="644"/>
    </row>
    <row r="2319" spans="1:11" s="547" customFormat="1" ht="11.4">
      <c r="A2319" s="641"/>
      <c r="B2319" s="642"/>
      <c r="C2319" s="643"/>
      <c r="D2319" s="644"/>
      <c r="E2319" s="644"/>
      <c r="F2319" s="644"/>
      <c r="G2319" s="644"/>
      <c r="H2319" s="643"/>
      <c r="I2319" s="644"/>
      <c r="J2319" s="644"/>
      <c r="K2319" s="644"/>
    </row>
    <row r="2320" spans="1:11" s="547" customFormat="1" ht="11.4">
      <c r="A2320" s="641"/>
      <c r="B2320" s="642"/>
      <c r="C2320" s="643"/>
      <c r="D2320" s="644"/>
      <c r="E2320" s="644"/>
      <c r="F2320" s="644"/>
      <c r="G2320" s="644"/>
      <c r="H2320" s="643"/>
      <c r="I2320" s="644"/>
      <c r="J2320" s="644"/>
      <c r="K2320" s="644"/>
    </row>
    <row r="2321" spans="1:11" s="547" customFormat="1" ht="11.4">
      <c r="A2321" s="641"/>
      <c r="B2321" s="642"/>
      <c r="C2321" s="643"/>
      <c r="D2321" s="644"/>
      <c r="E2321" s="644"/>
      <c r="F2321" s="644"/>
      <c r="G2321" s="644"/>
      <c r="H2321" s="643"/>
      <c r="I2321" s="644"/>
      <c r="J2321" s="644"/>
      <c r="K2321" s="644"/>
    </row>
    <row r="2322" spans="1:11" s="547" customFormat="1" ht="11.4">
      <c r="A2322" s="641"/>
      <c r="B2322" s="642"/>
      <c r="C2322" s="643"/>
      <c r="D2322" s="644"/>
      <c r="E2322" s="644"/>
      <c r="F2322" s="644"/>
      <c r="G2322" s="644"/>
      <c r="H2322" s="643"/>
      <c r="I2322" s="644"/>
      <c r="J2322" s="644"/>
      <c r="K2322" s="644"/>
    </row>
    <row r="2323" spans="1:11" s="547" customFormat="1" ht="11.4">
      <c r="A2323" s="641"/>
      <c r="B2323" s="642"/>
      <c r="C2323" s="643"/>
      <c r="D2323" s="644"/>
      <c r="E2323" s="644"/>
      <c r="F2323" s="644"/>
      <c r="G2323" s="644"/>
      <c r="H2323" s="643"/>
      <c r="I2323" s="644"/>
      <c r="J2323" s="644"/>
      <c r="K2323" s="644"/>
    </row>
    <row r="2324" spans="1:11" s="547" customFormat="1" ht="11.4">
      <c r="A2324" s="641"/>
      <c r="B2324" s="642"/>
      <c r="C2324" s="643"/>
      <c r="D2324" s="644"/>
      <c r="E2324" s="644"/>
      <c r="F2324" s="644"/>
      <c r="G2324" s="644"/>
      <c r="H2324" s="643"/>
      <c r="I2324" s="644"/>
      <c r="J2324" s="644"/>
      <c r="K2324" s="644"/>
    </row>
    <row r="2325" spans="1:11" s="547" customFormat="1" ht="11.4">
      <c r="A2325" s="641"/>
      <c r="B2325" s="642"/>
      <c r="C2325" s="643"/>
      <c r="D2325" s="644"/>
      <c r="E2325" s="644"/>
      <c r="F2325" s="644"/>
      <c r="G2325" s="644"/>
      <c r="H2325" s="643"/>
      <c r="I2325" s="644"/>
      <c r="J2325" s="644"/>
      <c r="K2325" s="644"/>
    </row>
    <row r="2326" spans="1:11" s="547" customFormat="1" ht="11.4">
      <c r="A2326" s="641"/>
      <c r="B2326" s="642"/>
      <c r="C2326" s="643"/>
      <c r="D2326" s="644"/>
      <c r="E2326" s="644"/>
      <c r="F2326" s="644"/>
      <c r="G2326" s="644"/>
      <c r="H2326" s="643"/>
      <c r="I2326" s="644"/>
      <c r="J2326" s="644"/>
      <c r="K2326" s="644"/>
    </row>
    <row r="2327" spans="1:11" s="547" customFormat="1" ht="11.4">
      <c r="A2327" s="641"/>
      <c r="B2327" s="642"/>
      <c r="C2327" s="643"/>
      <c r="D2327" s="644"/>
      <c r="E2327" s="644"/>
      <c r="F2327" s="644"/>
      <c r="G2327" s="644"/>
      <c r="H2327" s="643"/>
      <c r="I2327" s="644"/>
      <c r="J2327" s="644"/>
      <c r="K2327" s="644"/>
    </row>
    <row r="2328" spans="1:11" s="547" customFormat="1" ht="11.4">
      <c r="A2328" s="641"/>
      <c r="B2328" s="642"/>
      <c r="C2328" s="643"/>
      <c r="D2328" s="644"/>
      <c r="E2328" s="644"/>
      <c r="F2328" s="644"/>
      <c r="G2328" s="644"/>
      <c r="H2328" s="643"/>
      <c r="I2328" s="644"/>
      <c r="J2328" s="644"/>
      <c r="K2328" s="644"/>
    </row>
    <row r="2329" spans="1:11" s="547" customFormat="1" ht="11.4">
      <c r="A2329" s="641"/>
      <c r="B2329" s="642"/>
      <c r="C2329" s="643"/>
      <c r="D2329" s="644"/>
      <c r="E2329" s="644"/>
      <c r="F2329" s="644"/>
      <c r="G2329" s="644"/>
      <c r="H2329" s="643"/>
      <c r="I2329" s="644"/>
      <c r="J2329" s="644"/>
      <c r="K2329" s="644"/>
    </row>
    <row r="2330" spans="1:11" s="547" customFormat="1" ht="11.4">
      <c r="A2330" s="641"/>
      <c r="B2330" s="642"/>
      <c r="C2330" s="643"/>
      <c r="D2330" s="644"/>
      <c r="E2330" s="644"/>
      <c r="F2330" s="644"/>
      <c r="G2330" s="644"/>
      <c r="H2330" s="643"/>
      <c r="I2330" s="644"/>
      <c r="J2330" s="644"/>
      <c r="K2330" s="644"/>
    </row>
    <row r="2331" spans="1:11" s="547" customFormat="1" ht="11.4">
      <c r="A2331" s="641"/>
      <c r="B2331" s="642"/>
      <c r="C2331" s="643"/>
      <c r="D2331" s="644"/>
      <c r="E2331" s="644"/>
      <c r="F2331" s="644"/>
      <c r="G2331" s="644"/>
      <c r="H2331" s="643"/>
      <c r="I2331" s="644"/>
      <c r="J2331" s="644"/>
      <c r="K2331" s="644"/>
    </row>
    <row r="2332" spans="1:11" s="547" customFormat="1" ht="11.4">
      <c r="A2332" s="641"/>
      <c r="B2332" s="642"/>
      <c r="C2332" s="643"/>
      <c r="D2332" s="644"/>
      <c r="E2332" s="644"/>
      <c r="F2332" s="644"/>
      <c r="G2332" s="644"/>
      <c r="H2332" s="643"/>
      <c r="I2332" s="644"/>
      <c r="J2332" s="644"/>
      <c r="K2332" s="644"/>
    </row>
    <row r="2333" spans="1:11" s="547" customFormat="1" ht="11.4">
      <c r="A2333" s="641"/>
      <c r="B2333" s="642"/>
      <c r="C2333" s="643"/>
      <c r="D2333" s="644"/>
      <c r="E2333" s="644"/>
      <c r="F2333" s="644"/>
      <c r="G2333" s="644"/>
      <c r="H2333" s="643"/>
      <c r="I2333" s="644"/>
      <c r="J2333" s="644"/>
      <c r="K2333" s="644"/>
    </row>
    <row r="2334" spans="1:11" s="547" customFormat="1" ht="11.4">
      <c r="A2334" s="641"/>
      <c r="B2334" s="642"/>
      <c r="C2334" s="643"/>
      <c r="D2334" s="644"/>
      <c r="E2334" s="644"/>
      <c r="F2334" s="644"/>
      <c r="G2334" s="644"/>
      <c r="H2334" s="643"/>
      <c r="I2334" s="644"/>
      <c r="J2334" s="644"/>
      <c r="K2334" s="644"/>
    </row>
    <row r="2335" spans="1:11" s="547" customFormat="1" ht="11.4">
      <c r="A2335" s="641"/>
      <c r="B2335" s="642"/>
      <c r="C2335" s="643"/>
      <c r="D2335" s="644"/>
      <c r="E2335" s="644"/>
      <c r="F2335" s="644"/>
      <c r="G2335" s="644"/>
      <c r="H2335" s="643"/>
      <c r="I2335" s="644"/>
      <c r="J2335" s="644"/>
      <c r="K2335" s="644"/>
    </row>
    <row r="2336" spans="1:11" s="547" customFormat="1" ht="11.4">
      <c r="A2336" s="641"/>
      <c r="B2336" s="642"/>
      <c r="C2336" s="643"/>
      <c r="D2336" s="644"/>
      <c r="E2336" s="644"/>
      <c r="F2336" s="644"/>
      <c r="G2336" s="644"/>
      <c r="H2336" s="643"/>
      <c r="I2336" s="644"/>
      <c r="J2336" s="644"/>
      <c r="K2336" s="644"/>
    </row>
    <row r="2337" spans="1:11" s="547" customFormat="1" ht="11.4">
      <c r="A2337" s="641"/>
      <c r="B2337" s="642"/>
      <c r="C2337" s="643"/>
      <c r="D2337" s="644"/>
      <c r="E2337" s="644"/>
      <c r="F2337" s="644"/>
      <c r="G2337" s="644"/>
      <c r="H2337" s="643"/>
      <c r="I2337" s="644"/>
      <c r="J2337" s="644"/>
      <c r="K2337" s="644"/>
    </row>
    <row r="2338" spans="1:11" s="547" customFormat="1" ht="11.4">
      <c r="A2338" s="641"/>
      <c r="B2338" s="642"/>
      <c r="C2338" s="643"/>
      <c r="D2338" s="644"/>
      <c r="E2338" s="644"/>
      <c r="F2338" s="644"/>
      <c r="G2338" s="644"/>
      <c r="H2338" s="643"/>
      <c r="I2338" s="644"/>
      <c r="J2338" s="644"/>
      <c r="K2338" s="644"/>
    </row>
    <row r="2339" spans="1:11" s="547" customFormat="1" ht="11.4">
      <c r="A2339" s="641"/>
      <c r="B2339" s="642"/>
      <c r="C2339" s="643"/>
      <c r="D2339" s="644"/>
      <c r="E2339" s="644"/>
      <c r="F2339" s="644"/>
      <c r="G2339" s="644"/>
      <c r="H2339" s="643"/>
      <c r="I2339" s="644"/>
      <c r="J2339" s="644"/>
      <c r="K2339" s="644"/>
    </row>
    <row r="2340" spans="1:11" s="547" customFormat="1" ht="11.4">
      <c r="A2340" s="641"/>
      <c r="B2340" s="642"/>
      <c r="C2340" s="643"/>
      <c r="D2340" s="644"/>
      <c r="E2340" s="644"/>
      <c r="F2340" s="644"/>
      <c r="G2340" s="644"/>
      <c r="H2340" s="643"/>
      <c r="I2340" s="644"/>
      <c r="J2340" s="644"/>
      <c r="K2340" s="644"/>
    </row>
    <row r="2341" spans="1:11" s="547" customFormat="1" ht="11.4">
      <c r="A2341" s="641"/>
      <c r="B2341" s="642"/>
      <c r="C2341" s="643"/>
      <c r="D2341" s="644"/>
      <c r="E2341" s="644"/>
      <c r="F2341" s="644"/>
      <c r="G2341" s="644"/>
      <c r="H2341" s="643"/>
      <c r="I2341" s="644"/>
      <c r="J2341" s="644"/>
      <c r="K2341" s="644"/>
    </row>
    <row r="2342" spans="1:11" s="547" customFormat="1" ht="11.4">
      <c r="A2342" s="641"/>
      <c r="B2342" s="642"/>
      <c r="C2342" s="643"/>
      <c r="D2342" s="644"/>
      <c r="E2342" s="644"/>
      <c r="F2342" s="644"/>
      <c r="G2342" s="644"/>
      <c r="H2342" s="643"/>
      <c r="I2342" s="644"/>
      <c r="J2342" s="644"/>
      <c r="K2342" s="644"/>
    </row>
    <row r="2343" spans="1:11" s="547" customFormat="1" ht="11.4">
      <c r="A2343" s="641"/>
      <c r="B2343" s="642"/>
      <c r="C2343" s="643"/>
      <c r="D2343" s="644"/>
      <c r="E2343" s="644"/>
      <c r="F2343" s="644"/>
      <c r="G2343" s="644"/>
      <c r="H2343" s="643"/>
      <c r="I2343" s="644"/>
      <c r="J2343" s="644"/>
      <c r="K2343" s="644"/>
    </row>
    <row r="2344" spans="1:11" s="547" customFormat="1" ht="11.4">
      <c r="A2344" s="641"/>
      <c r="B2344" s="642"/>
      <c r="C2344" s="643"/>
      <c r="D2344" s="644"/>
      <c r="E2344" s="644"/>
      <c r="F2344" s="644"/>
      <c r="G2344" s="644"/>
      <c r="H2344" s="643"/>
      <c r="I2344" s="644"/>
      <c r="J2344" s="644"/>
      <c r="K2344" s="644"/>
    </row>
    <row r="2345" spans="1:11" s="547" customFormat="1" ht="11.4">
      <c r="A2345" s="641"/>
      <c r="B2345" s="642"/>
      <c r="C2345" s="643"/>
      <c r="D2345" s="644"/>
      <c r="E2345" s="644"/>
      <c r="F2345" s="644"/>
      <c r="G2345" s="644"/>
      <c r="H2345" s="643"/>
      <c r="I2345" s="644"/>
      <c r="J2345" s="644"/>
      <c r="K2345" s="644"/>
    </row>
    <row r="2346" spans="1:11" s="547" customFormat="1" ht="11.4">
      <c r="A2346" s="641"/>
      <c r="B2346" s="642"/>
      <c r="C2346" s="643"/>
      <c r="D2346" s="644"/>
      <c r="E2346" s="644"/>
      <c r="F2346" s="644"/>
      <c r="G2346" s="644"/>
      <c r="H2346" s="643"/>
      <c r="I2346" s="644"/>
      <c r="J2346" s="644"/>
      <c r="K2346" s="644"/>
    </row>
    <row r="2347" spans="1:11" s="547" customFormat="1" ht="11.4">
      <c r="A2347" s="641"/>
      <c r="B2347" s="642"/>
      <c r="C2347" s="643"/>
      <c r="D2347" s="644"/>
      <c r="E2347" s="644"/>
      <c r="F2347" s="644"/>
      <c r="G2347" s="644"/>
      <c r="H2347" s="643"/>
      <c r="I2347" s="644"/>
      <c r="J2347" s="644"/>
      <c r="K2347" s="644"/>
    </row>
    <row r="2348" spans="1:11" s="547" customFormat="1" ht="11.4">
      <c r="A2348" s="641"/>
      <c r="B2348" s="642"/>
      <c r="C2348" s="643"/>
      <c r="D2348" s="644"/>
      <c r="E2348" s="644"/>
      <c r="F2348" s="644"/>
      <c r="G2348" s="644"/>
      <c r="H2348" s="643"/>
      <c r="I2348" s="644"/>
      <c r="J2348" s="644"/>
      <c r="K2348" s="644"/>
    </row>
    <row r="2349" spans="1:11" s="547" customFormat="1" ht="11.4">
      <c r="A2349" s="641"/>
      <c r="B2349" s="642"/>
      <c r="C2349" s="643"/>
      <c r="D2349" s="644"/>
      <c r="E2349" s="644"/>
      <c r="F2349" s="644"/>
      <c r="G2349" s="644"/>
      <c r="H2349" s="643"/>
      <c r="I2349" s="644"/>
      <c r="J2349" s="644"/>
      <c r="K2349" s="644"/>
    </row>
    <row r="2350" spans="1:11" s="547" customFormat="1" ht="11.4">
      <c r="A2350" s="641"/>
      <c r="B2350" s="642"/>
      <c r="C2350" s="643"/>
      <c r="D2350" s="644"/>
      <c r="E2350" s="644"/>
      <c r="F2350" s="644"/>
      <c r="G2350" s="644"/>
      <c r="H2350" s="643"/>
      <c r="I2350" s="644"/>
      <c r="J2350" s="644"/>
      <c r="K2350" s="644"/>
    </row>
    <row r="2351" spans="1:11" s="547" customFormat="1" ht="11.4">
      <c r="A2351" s="641"/>
      <c r="B2351" s="642"/>
      <c r="C2351" s="643"/>
      <c r="D2351" s="644"/>
      <c r="E2351" s="644"/>
      <c r="F2351" s="644"/>
      <c r="G2351" s="644"/>
      <c r="H2351" s="643"/>
      <c r="I2351" s="644"/>
      <c r="J2351" s="644"/>
      <c r="K2351" s="644"/>
    </row>
    <row r="2352" spans="1:11" s="547" customFormat="1" ht="11.4">
      <c r="A2352" s="641"/>
      <c r="B2352" s="642"/>
      <c r="C2352" s="643"/>
      <c r="D2352" s="644"/>
      <c r="E2352" s="644"/>
      <c r="F2352" s="644"/>
      <c r="G2352" s="644"/>
      <c r="H2352" s="643"/>
      <c r="I2352" s="644"/>
      <c r="J2352" s="644"/>
      <c r="K2352" s="644"/>
    </row>
    <row r="2353" spans="1:11" s="547" customFormat="1" ht="11.4">
      <c r="A2353" s="641"/>
      <c r="B2353" s="642"/>
      <c r="C2353" s="643"/>
      <c r="D2353" s="644"/>
      <c r="E2353" s="644"/>
      <c r="F2353" s="644"/>
      <c r="G2353" s="644"/>
      <c r="H2353" s="643"/>
      <c r="I2353" s="644"/>
      <c r="J2353" s="644"/>
      <c r="K2353" s="644"/>
    </row>
    <row r="2354" spans="1:11" s="547" customFormat="1" ht="11.4">
      <c r="A2354" s="641"/>
      <c r="B2354" s="642"/>
      <c r="C2354" s="643"/>
      <c r="D2354" s="644"/>
      <c r="E2354" s="644"/>
      <c r="F2354" s="644"/>
      <c r="G2354" s="644"/>
      <c r="H2354" s="643"/>
      <c r="I2354" s="644"/>
      <c r="J2354" s="644"/>
      <c r="K2354" s="644"/>
    </row>
    <row r="2355" spans="1:11" s="547" customFormat="1" ht="11.4">
      <c r="A2355" s="641"/>
      <c r="B2355" s="642"/>
      <c r="C2355" s="643"/>
      <c r="D2355" s="644"/>
      <c r="E2355" s="644"/>
      <c r="F2355" s="644"/>
      <c r="G2355" s="644"/>
      <c r="H2355" s="643"/>
      <c r="I2355" s="644"/>
      <c r="J2355" s="644"/>
      <c r="K2355" s="644"/>
    </row>
    <row r="2356" spans="1:11" s="547" customFormat="1" ht="11.4">
      <c r="A2356" s="641"/>
      <c r="B2356" s="642"/>
      <c r="C2356" s="643"/>
      <c r="D2356" s="644"/>
      <c r="E2356" s="644"/>
      <c r="F2356" s="644"/>
      <c r="G2356" s="644"/>
      <c r="H2356" s="643"/>
      <c r="I2356" s="644"/>
      <c r="J2356" s="644"/>
      <c r="K2356" s="644"/>
    </row>
    <row r="2357" spans="1:11" s="547" customFormat="1" ht="11.4">
      <c r="A2357" s="641"/>
      <c r="B2357" s="642"/>
      <c r="C2357" s="643"/>
      <c r="D2357" s="644"/>
      <c r="E2357" s="644"/>
      <c r="F2357" s="644"/>
      <c r="G2357" s="644"/>
      <c r="H2357" s="643"/>
      <c r="I2357" s="644"/>
      <c r="J2357" s="644"/>
      <c r="K2357" s="644"/>
    </row>
    <row r="2358" spans="1:11" s="547" customFormat="1" ht="11.4">
      <c r="A2358" s="641"/>
      <c r="B2358" s="642"/>
      <c r="C2358" s="643"/>
      <c r="D2358" s="644"/>
      <c r="E2358" s="644"/>
      <c r="F2358" s="644"/>
      <c r="G2358" s="644"/>
      <c r="H2358" s="643"/>
      <c r="I2358" s="644"/>
      <c r="J2358" s="644"/>
      <c r="K2358" s="644"/>
    </row>
    <row r="2359" spans="1:11" s="547" customFormat="1" ht="11.4">
      <c r="A2359" s="641"/>
      <c r="B2359" s="642"/>
      <c r="C2359" s="643"/>
      <c r="D2359" s="644"/>
      <c r="E2359" s="644"/>
      <c r="F2359" s="644"/>
      <c r="G2359" s="644"/>
      <c r="H2359" s="643"/>
      <c r="I2359" s="644"/>
      <c r="J2359" s="644"/>
      <c r="K2359" s="644"/>
    </row>
    <row r="2360" spans="1:11" s="547" customFormat="1" ht="11.4">
      <c r="A2360" s="641"/>
      <c r="B2360" s="642"/>
      <c r="C2360" s="643"/>
      <c r="D2360" s="644"/>
      <c r="E2360" s="644"/>
      <c r="F2360" s="644"/>
      <c r="G2360" s="644"/>
      <c r="H2360" s="643"/>
      <c r="I2360" s="644"/>
      <c r="J2360" s="644"/>
      <c r="K2360" s="644"/>
    </row>
    <row r="2361" spans="1:11" s="547" customFormat="1" ht="11.4">
      <c r="A2361" s="641"/>
      <c r="B2361" s="642"/>
      <c r="C2361" s="643"/>
      <c r="D2361" s="644"/>
      <c r="E2361" s="644"/>
      <c r="F2361" s="644"/>
      <c r="G2361" s="644"/>
      <c r="H2361" s="643"/>
      <c r="I2361" s="644"/>
      <c r="J2361" s="644"/>
      <c r="K2361" s="644"/>
    </row>
    <row r="2362" spans="1:11" s="547" customFormat="1" ht="11.4">
      <c r="A2362" s="641"/>
      <c r="B2362" s="642"/>
      <c r="C2362" s="643"/>
      <c r="D2362" s="644"/>
      <c r="E2362" s="644"/>
      <c r="F2362" s="644"/>
      <c r="G2362" s="644"/>
      <c r="H2362" s="643"/>
      <c r="I2362" s="644"/>
      <c r="J2362" s="644"/>
      <c r="K2362" s="644"/>
    </row>
    <row r="2363" spans="1:11" s="547" customFormat="1" ht="11.4">
      <c r="A2363" s="641"/>
      <c r="B2363" s="642"/>
      <c r="C2363" s="643"/>
      <c r="D2363" s="644"/>
      <c r="E2363" s="644"/>
      <c r="F2363" s="644"/>
      <c r="G2363" s="644"/>
      <c r="H2363" s="643"/>
      <c r="I2363" s="644"/>
      <c r="J2363" s="644"/>
      <c r="K2363" s="644"/>
    </row>
    <row r="2364" spans="1:11" s="547" customFormat="1" ht="11.4">
      <c r="A2364" s="641"/>
      <c r="B2364" s="642"/>
      <c r="C2364" s="643"/>
      <c r="D2364" s="644"/>
      <c r="E2364" s="644"/>
      <c r="F2364" s="644"/>
      <c r="G2364" s="644"/>
      <c r="H2364" s="643"/>
      <c r="I2364" s="644"/>
      <c r="J2364" s="644"/>
      <c r="K2364" s="644"/>
    </row>
    <row r="2365" spans="1:11" s="547" customFormat="1" ht="11.4">
      <c r="A2365" s="641"/>
      <c r="B2365" s="642"/>
      <c r="C2365" s="643"/>
      <c r="D2365" s="644"/>
      <c r="E2365" s="644"/>
      <c r="F2365" s="644"/>
      <c r="G2365" s="644"/>
      <c r="H2365" s="643"/>
      <c r="I2365" s="644"/>
      <c r="J2365" s="644"/>
      <c r="K2365" s="644"/>
    </row>
    <row r="2366" spans="1:11" s="547" customFormat="1" ht="11.4">
      <c r="A2366" s="641"/>
      <c r="B2366" s="642"/>
      <c r="C2366" s="643"/>
      <c r="D2366" s="644"/>
      <c r="E2366" s="644"/>
      <c r="F2366" s="644"/>
      <c r="G2366" s="644"/>
      <c r="H2366" s="643"/>
      <c r="I2366" s="644"/>
      <c r="J2366" s="644"/>
      <c r="K2366" s="644"/>
    </row>
    <row r="2367" spans="1:11" s="547" customFormat="1" ht="11.4">
      <c r="A2367" s="641"/>
      <c r="B2367" s="642"/>
      <c r="C2367" s="643"/>
      <c r="D2367" s="644"/>
      <c r="E2367" s="644"/>
      <c r="F2367" s="644"/>
      <c r="G2367" s="644"/>
      <c r="H2367" s="643"/>
      <c r="I2367" s="644"/>
      <c r="J2367" s="644"/>
      <c r="K2367" s="644"/>
    </row>
    <row r="2368" spans="1:11" s="547" customFormat="1" ht="11.4">
      <c r="A2368" s="641"/>
      <c r="B2368" s="642"/>
      <c r="C2368" s="643"/>
      <c r="D2368" s="644"/>
      <c r="E2368" s="644"/>
      <c r="F2368" s="644"/>
      <c r="G2368" s="644"/>
      <c r="H2368" s="643"/>
      <c r="I2368" s="644"/>
      <c r="J2368" s="644"/>
      <c r="K2368" s="644"/>
    </row>
    <row r="2369" spans="1:11" s="547" customFormat="1" ht="11.4">
      <c r="A2369" s="641"/>
      <c r="B2369" s="642"/>
      <c r="C2369" s="643"/>
      <c r="D2369" s="644"/>
      <c r="E2369" s="644"/>
      <c r="F2369" s="644"/>
      <c r="G2369" s="644"/>
      <c r="H2369" s="643"/>
      <c r="I2369" s="644"/>
      <c r="J2369" s="644"/>
      <c r="K2369" s="644"/>
    </row>
    <row r="2370" spans="1:11" s="547" customFormat="1" ht="11.4">
      <c r="A2370" s="641"/>
      <c r="B2370" s="642"/>
      <c r="C2370" s="643"/>
      <c r="D2370" s="644"/>
      <c r="E2370" s="644"/>
      <c r="F2370" s="644"/>
      <c r="G2370" s="644"/>
      <c r="H2370" s="643"/>
      <c r="I2370" s="644"/>
      <c r="J2370" s="644"/>
      <c r="K2370" s="644"/>
    </row>
    <row r="2371" spans="1:11" s="547" customFormat="1" ht="11.4">
      <c r="A2371" s="641"/>
      <c r="B2371" s="642"/>
      <c r="C2371" s="643"/>
      <c r="D2371" s="644"/>
      <c r="E2371" s="644"/>
      <c r="F2371" s="644"/>
      <c r="G2371" s="644"/>
      <c r="H2371" s="643"/>
      <c r="I2371" s="644"/>
      <c r="J2371" s="644"/>
      <c r="K2371" s="644"/>
    </row>
    <row r="2372" spans="1:11" s="547" customFormat="1" ht="11.4">
      <c r="A2372" s="641"/>
      <c r="B2372" s="642"/>
      <c r="C2372" s="643"/>
      <c r="D2372" s="644"/>
      <c r="E2372" s="644"/>
      <c r="F2372" s="644"/>
      <c r="G2372" s="644"/>
      <c r="H2372" s="643"/>
      <c r="I2372" s="644"/>
      <c r="J2372" s="644"/>
      <c r="K2372" s="644"/>
    </row>
    <row r="2373" spans="1:11" s="547" customFormat="1" ht="11.4">
      <c r="A2373" s="641"/>
      <c r="B2373" s="642"/>
      <c r="C2373" s="643"/>
      <c r="D2373" s="644"/>
      <c r="E2373" s="644"/>
      <c r="F2373" s="644"/>
      <c r="G2373" s="644"/>
      <c r="H2373" s="643"/>
      <c r="I2373" s="644"/>
      <c r="J2373" s="644"/>
      <c r="K2373" s="644"/>
    </row>
    <row r="2374" spans="1:11" s="547" customFormat="1" ht="11.4">
      <c r="A2374" s="641"/>
      <c r="B2374" s="642"/>
      <c r="C2374" s="643"/>
      <c r="D2374" s="644"/>
      <c r="E2374" s="644"/>
      <c r="F2374" s="644"/>
      <c r="G2374" s="644"/>
      <c r="H2374" s="643"/>
      <c r="I2374" s="644"/>
      <c r="J2374" s="644"/>
      <c r="K2374" s="644"/>
    </row>
    <row r="2375" spans="1:11" s="547" customFormat="1" ht="11.4">
      <c r="A2375" s="641"/>
      <c r="B2375" s="642"/>
      <c r="C2375" s="643"/>
      <c r="D2375" s="644"/>
      <c r="E2375" s="644"/>
      <c r="F2375" s="644"/>
      <c r="G2375" s="644"/>
      <c r="H2375" s="643"/>
      <c r="I2375" s="644"/>
      <c r="J2375" s="644"/>
      <c r="K2375" s="644"/>
    </row>
    <row r="2376" spans="1:11" s="547" customFormat="1" ht="11.4">
      <c r="A2376" s="641"/>
      <c r="B2376" s="642"/>
      <c r="C2376" s="643"/>
      <c r="D2376" s="644"/>
      <c r="E2376" s="644"/>
      <c r="F2376" s="644"/>
      <c r="G2376" s="644"/>
      <c r="H2376" s="643"/>
      <c r="I2376" s="644"/>
      <c r="J2376" s="644"/>
      <c r="K2376" s="644"/>
    </row>
    <row r="2377" spans="1:11" s="547" customFormat="1" ht="11.4">
      <c r="A2377" s="641"/>
      <c r="B2377" s="642"/>
      <c r="C2377" s="643"/>
      <c r="D2377" s="644"/>
      <c r="E2377" s="644"/>
      <c r="F2377" s="644"/>
      <c r="G2377" s="644"/>
      <c r="H2377" s="643"/>
      <c r="I2377" s="644"/>
      <c r="J2377" s="644"/>
      <c r="K2377" s="644"/>
    </row>
    <row r="2378" spans="1:11" s="547" customFormat="1" ht="11.4">
      <c r="A2378" s="641"/>
      <c r="B2378" s="642"/>
      <c r="C2378" s="643"/>
      <c r="D2378" s="644"/>
      <c r="E2378" s="644"/>
      <c r="F2378" s="644"/>
      <c r="G2378" s="644"/>
      <c r="H2378" s="643"/>
      <c r="I2378" s="644"/>
      <c r="J2378" s="644"/>
      <c r="K2378" s="644"/>
    </row>
    <row r="2379" spans="1:11" s="547" customFormat="1" ht="11.4">
      <c r="A2379" s="641"/>
      <c r="B2379" s="642"/>
      <c r="C2379" s="643"/>
      <c r="D2379" s="644"/>
      <c r="E2379" s="644"/>
      <c r="F2379" s="644"/>
      <c r="G2379" s="644"/>
      <c r="H2379" s="643"/>
      <c r="I2379" s="644"/>
      <c r="J2379" s="644"/>
      <c r="K2379" s="644"/>
    </row>
    <row r="2380" spans="1:11" s="547" customFormat="1" ht="11.4">
      <c r="A2380" s="641"/>
      <c r="B2380" s="642"/>
      <c r="C2380" s="643"/>
      <c r="D2380" s="644"/>
      <c r="E2380" s="644"/>
      <c r="F2380" s="644"/>
      <c r="G2380" s="644"/>
      <c r="H2380" s="643"/>
      <c r="I2380" s="644"/>
      <c r="J2380" s="644"/>
      <c r="K2380" s="644"/>
    </row>
    <row r="2381" spans="1:11" s="547" customFormat="1" ht="11.4">
      <c r="A2381" s="641"/>
      <c r="B2381" s="642"/>
      <c r="C2381" s="643"/>
      <c r="D2381" s="644"/>
      <c r="E2381" s="644"/>
      <c r="F2381" s="644"/>
      <c r="G2381" s="644"/>
      <c r="H2381" s="643"/>
      <c r="I2381" s="644"/>
      <c r="J2381" s="644"/>
      <c r="K2381" s="644"/>
    </row>
    <row r="2382" spans="1:11" s="547" customFormat="1" ht="11.4">
      <c r="A2382" s="641"/>
      <c r="B2382" s="642"/>
      <c r="C2382" s="643"/>
      <c r="D2382" s="644"/>
      <c r="E2382" s="644"/>
      <c r="F2382" s="644"/>
      <c r="G2382" s="644"/>
      <c r="H2382" s="643"/>
      <c r="I2382" s="644"/>
      <c r="J2382" s="644"/>
      <c r="K2382" s="644"/>
    </row>
    <row r="2383" spans="1:11" s="547" customFormat="1" ht="11.4">
      <c r="A2383" s="641"/>
      <c r="B2383" s="642"/>
      <c r="C2383" s="643"/>
      <c r="D2383" s="644"/>
      <c r="E2383" s="644"/>
      <c r="F2383" s="644"/>
      <c r="G2383" s="644"/>
      <c r="H2383" s="643"/>
      <c r="I2383" s="644"/>
      <c r="J2383" s="644"/>
      <c r="K2383" s="644"/>
    </row>
    <row r="2384" spans="1:11" s="547" customFormat="1" ht="11.4">
      <c r="A2384" s="641"/>
      <c r="B2384" s="642"/>
      <c r="C2384" s="643"/>
      <c r="D2384" s="644"/>
      <c r="E2384" s="644"/>
      <c r="F2384" s="644"/>
      <c r="G2384" s="644"/>
      <c r="H2384" s="643"/>
      <c r="I2384" s="644"/>
      <c r="J2384" s="644"/>
      <c r="K2384" s="644"/>
    </row>
    <row r="2385" spans="1:11" s="547" customFormat="1" ht="11.4">
      <c r="A2385" s="641"/>
      <c r="B2385" s="642"/>
      <c r="C2385" s="643"/>
      <c r="D2385" s="644"/>
      <c r="E2385" s="644"/>
      <c r="F2385" s="644"/>
      <c r="G2385" s="644"/>
      <c r="H2385" s="643"/>
      <c r="I2385" s="644"/>
      <c r="J2385" s="644"/>
      <c r="K2385" s="644"/>
    </row>
    <row r="2386" spans="1:11" s="547" customFormat="1" ht="11.4">
      <c r="A2386" s="641"/>
      <c r="B2386" s="642"/>
      <c r="C2386" s="643"/>
      <c r="D2386" s="644"/>
      <c r="E2386" s="644"/>
      <c r="F2386" s="644"/>
      <c r="G2386" s="644"/>
      <c r="H2386" s="643"/>
      <c r="I2386" s="644"/>
      <c r="J2386" s="644"/>
      <c r="K2386" s="644"/>
    </row>
    <row r="2387" spans="1:11" s="547" customFormat="1" ht="11.4">
      <c r="A2387" s="641"/>
      <c r="B2387" s="642"/>
      <c r="C2387" s="643"/>
      <c r="D2387" s="644"/>
      <c r="E2387" s="644"/>
      <c r="F2387" s="644"/>
      <c r="G2387" s="644"/>
      <c r="H2387" s="643"/>
      <c r="I2387" s="644"/>
      <c r="J2387" s="644"/>
      <c r="K2387" s="644"/>
    </row>
    <row r="2388" spans="1:11" s="547" customFormat="1" ht="11.4">
      <c r="A2388" s="641"/>
      <c r="B2388" s="642"/>
      <c r="C2388" s="643"/>
      <c r="D2388" s="644"/>
      <c r="E2388" s="644"/>
      <c r="F2388" s="644"/>
      <c r="G2388" s="644"/>
      <c r="H2388" s="643"/>
      <c r="I2388" s="644"/>
      <c r="J2388" s="644"/>
      <c r="K2388" s="644"/>
    </row>
    <row r="2389" spans="1:11" s="547" customFormat="1" ht="11.4">
      <c r="A2389" s="641"/>
      <c r="B2389" s="642"/>
      <c r="C2389" s="643"/>
      <c r="D2389" s="644"/>
      <c r="E2389" s="644"/>
      <c r="F2389" s="644"/>
      <c r="G2389" s="644"/>
      <c r="H2389" s="643"/>
      <c r="I2389" s="644"/>
      <c r="J2389" s="644"/>
      <c r="K2389" s="644"/>
    </row>
    <row r="2390" spans="1:11" s="547" customFormat="1" ht="11.4">
      <c r="A2390" s="641"/>
      <c r="B2390" s="642"/>
      <c r="C2390" s="643"/>
      <c r="D2390" s="644"/>
      <c r="E2390" s="644"/>
      <c r="F2390" s="644"/>
      <c r="G2390" s="644"/>
      <c r="H2390" s="643"/>
      <c r="I2390" s="644"/>
      <c r="J2390" s="644"/>
      <c r="K2390" s="644"/>
    </row>
    <row r="2391" spans="1:11" s="547" customFormat="1" ht="11.4">
      <c r="A2391" s="641"/>
      <c r="B2391" s="642"/>
      <c r="C2391" s="643"/>
      <c r="D2391" s="644"/>
      <c r="E2391" s="644"/>
      <c r="F2391" s="644"/>
      <c r="G2391" s="644"/>
      <c r="H2391" s="643"/>
      <c r="I2391" s="644"/>
      <c r="J2391" s="644"/>
      <c r="K2391" s="644"/>
    </row>
    <row r="2392" spans="1:11" s="547" customFormat="1" ht="11.4">
      <c r="A2392" s="641"/>
      <c r="B2392" s="642"/>
      <c r="C2392" s="643"/>
      <c r="D2392" s="644"/>
      <c r="E2392" s="644"/>
      <c r="F2392" s="644"/>
      <c r="G2392" s="644"/>
      <c r="H2392" s="643"/>
      <c r="I2392" s="644"/>
      <c r="J2392" s="644"/>
      <c r="K2392" s="644"/>
    </row>
    <row r="2393" spans="1:11" s="547" customFormat="1" ht="11.4">
      <c r="A2393" s="641"/>
      <c r="B2393" s="642"/>
      <c r="C2393" s="643"/>
      <c r="D2393" s="644"/>
      <c r="E2393" s="644"/>
      <c r="F2393" s="644"/>
      <c r="G2393" s="644"/>
      <c r="H2393" s="643"/>
      <c r="I2393" s="644"/>
      <c r="J2393" s="644"/>
      <c r="K2393" s="644"/>
    </row>
    <row r="2394" spans="1:11" s="547" customFormat="1" ht="11.4">
      <c r="A2394" s="641"/>
      <c r="B2394" s="642"/>
      <c r="C2394" s="643"/>
      <c r="D2394" s="644"/>
      <c r="E2394" s="644"/>
      <c r="F2394" s="644"/>
      <c r="G2394" s="644"/>
      <c r="H2394" s="643"/>
      <c r="I2394" s="644"/>
      <c r="J2394" s="644"/>
      <c r="K2394" s="644"/>
    </row>
    <row r="2395" spans="1:11" s="547" customFormat="1" ht="11.4">
      <c r="A2395" s="641"/>
      <c r="B2395" s="642"/>
      <c r="C2395" s="643"/>
      <c r="D2395" s="644"/>
      <c r="E2395" s="644"/>
      <c r="F2395" s="644"/>
      <c r="G2395" s="644"/>
      <c r="H2395" s="643"/>
      <c r="I2395" s="644"/>
      <c r="J2395" s="644"/>
      <c r="K2395" s="644"/>
    </row>
    <row r="2396" spans="1:11" s="547" customFormat="1" ht="11.4">
      <c r="A2396" s="641"/>
      <c r="B2396" s="642"/>
      <c r="C2396" s="643"/>
      <c r="D2396" s="644"/>
      <c r="E2396" s="644"/>
      <c r="F2396" s="644"/>
      <c r="G2396" s="644"/>
      <c r="H2396" s="643"/>
      <c r="I2396" s="644"/>
      <c r="J2396" s="644"/>
      <c r="K2396" s="644"/>
    </row>
    <row r="2397" spans="1:11" s="547" customFormat="1" ht="11.4">
      <c r="A2397" s="641"/>
      <c r="B2397" s="642"/>
      <c r="C2397" s="643"/>
      <c r="D2397" s="644"/>
      <c r="E2397" s="644"/>
      <c r="F2397" s="644"/>
      <c r="G2397" s="644"/>
      <c r="H2397" s="643"/>
      <c r="I2397" s="644"/>
      <c r="J2397" s="644"/>
      <c r="K2397" s="644"/>
    </row>
    <row r="2398" spans="1:11" s="547" customFormat="1" ht="11.4">
      <c r="A2398" s="641"/>
      <c r="B2398" s="642"/>
      <c r="C2398" s="643"/>
      <c r="D2398" s="644"/>
      <c r="E2398" s="644"/>
      <c r="F2398" s="644"/>
      <c r="G2398" s="644"/>
      <c r="H2398" s="643"/>
      <c r="I2398" s="644"/>
      <c r="J2398" s="644"/>
      <c r="K2398" s="644"/>
    </row>
    <row r="2399" spans="1:11" s="547" customFormat="1" ht="11.4">
      <c r="A2399" s="641"/>
      <c r="B2399" s="642"/>
      <c r="C2399" s="643"/>
      <c r="D2399" s="644"/>
      <c r="E2399" s="644"/>
      <c r="F2399" s="644"/>
      <c r="G2399" s="644"/>
      <c r="H2399" s="643"/>
      <c r="I2399" s="644"/>
      <c r="J2399" s="644"/>
      <c r="K2399" s="644"/>
    </row>
    <row r="2400" spans="1:11" s="547" customFormat="1" ht="11.4">
      <c r="A2400" s="641"/>
      <c r="B2400" s="642"/>
      <c r="C2400" s="643"/>
      <c r="D2400" s="644"/>
      <c r="E2400" s="644"/>
      <c r="F2400" s="644"/>
      <c r="G2400" s="644"/>
      <c r="H2400" s="643"/>
      <c r="I2400" s="644"/>
      <c r="J2400" s="644"/>
      <c r="K2400" s="644"/>
    </row>
    <row r="2401" spans="1:11" s="547" customFormat="1" ht="11.4">
      <c r="A2401" s="641"/>
      <c r="B2401" s="642"/>
      <c r="C2401" s="643"/>
      <c r="D2401" s="644"/>
      <c r="E2401" s="644"/>
      <c r="F2401" s="644"/>
      <c r="G2401" s="644"/>
      <c r="H2401" s="643"/>
      <c r="I2401" s="644"/>
      <c r="J2401" s="644"/>
      <c r="K2401" s="644"/>
    </row>
    <row r="2402" spans="1:11" s="547" customFormat="1" ht="11.4">
      <c r="A2402" s="641"/>
      <c r="B2402" s="642"/>
      <c r="C2402" s="643"/>
      <c r="D2402" s="644"/>
      <c r="E2402" s="644"/>
      <c r="F2402" s="644"/>
      <c r="G2402" s="644"/>
      <c r="H2402" s="643"/>
      <c r="I2402" s="644"/>
      <c r="J2402" s="644"/>
      <c r="K2402" s="644"/>
    </row>
    <row r="2403" spans="1:11" s="547" customFormat="1" ht="11.4">
      <c r="A2403" s="641"/>
      <c r="B2403" s="642"/>
      <c r="C2403" s="643"/>
      <c r="D2403" s="644"/>
      <c r="E2403" s="644"/>
      <c r="F2403" s="644"/>
      <c r="G2403" s="644"/>
      <c r="H2403" s="643"/>
      <c r="I2403" s="644"/>
      <c r="J2403" s="644"/>
      <c r="K2403" s="644"/>
    </row>
    <row r="2404" spans="1:11" s="547" customFormat="1" ht="11.4">
      <c r="A2404" s="641"/>
      <c r="B2404" s="642"/>
      <c r="C2404" s="643"/>
      <c r="D2404" s="644"/>
      <c r="E2404" s="644"/>
      <c r="F2404" s="644"/>
      <c r="G2404" s="644"/>
      <c r="H2404" s="643"/>
      <c r="I2404" s="644"/>
      <c r="J2404" s="644"/>
      <c r="K2404" s="644"/>
    </row>
    <row r="2405" spans="1:11" s="547" customFormat="1" ht="11.4">
      <c r="A2405" s="641"/>
      <c r="B2405" s="642"/>
      <c r="C2405" s="643"/>
      <c r="D2405" s="644"/>
      <c r="E2405" s="644"/>
      <c r="F2405" s="644"/>
      <c r="G2405" s="644"/>
      <c r="H2405" s="643"/>
      <c r="I2405" s="644"/>
      <c r="J2405" s="644"/>
      <c r="K2405" s="644"/>
    </row>
    <row r="2406" spans="1:11" s="547" customFormat="1" ht="11.4">
      <c r="A2406" s="641"/>
      <c r="B2406" s="642"/>
      <c r="C2406" s="643"/>
      <c r="D2406" s="644"/>
      <c r="E2406" s="644"/>
      <c r="F2406" s="644"/>
      <c r="G2406" s="644"/>
      <c r="H2406" s="643"/>
      <c r="I2406" s="644"/>
      <c r="J2406" s="644"/>
      <c r="K2406" s="644"/>
    </row>
    <row r="2407" spans="1:11" s="547" customFormat="1" ht="11.4">
      <c r="A2407" s="641"/>
      <c r="B2407" s="642"/>
      <c r="C2407" s="643"/>
      <c r="D2407" s="644"/>
      <c r="E2407" s="644"/>
      <c r="F2407" s="644"/>
      <c r="G2407" s="644"/>
      <c r="H2407" s="643"/>
      <c r="I2407" s="644"/>
      <c r="J2407" s="644"/>
      <c r="K2407" s="644"/>
    </row>
    <row r="2408" spans="1:11" s="547" customFormat="1" ht="11.4">
      <c r="A2408" s="641"/>
      <c r="B2408" s="642"/>
      <c r="C2408" s="643"/>
      <c r="D2408" s="644"/>
      <c r="E2408" s="644"/>
      <c r="F2408" s="644"/>
      <c r="G2408" s="644"/>
      <c r="H2408" s="643"/>
      <c r="I2408" s="644"/>
      <c r="J2408" s="644"/>
      <c r="K2408" s="644"/>
    </row>
    <row r="2409" spans="1:11" s="547" customFormat="1" ht="11.4">
      <c r="A2409" s="641"/>
      <c r="B2409" s="642"/>
      <c r="C2409" s="643"/>
      <c r="D2409" s="644"/>
      <c r="E2409" s="644"/>
      <c r="F2409" s="644"/>
      <c r="G2409" s="644"/>
      <c r="H2409" s="643"/>
      <c r="I2409" s="644"/>
      <c r="J2409" s="644"/>
      <c r="K2409" s="644"/>
    </row>
    <row r="2410" spans="1:11" s="547" customFormat="1" ht="11.4">
      <c r="A2410" s="641"/>
      <c r="B2410" s="642"/>
      <c r="C2410" s="643"/>
      <c r="D2410" s="644"/>
      <c r="E2410" s="644"/>
      <c r="F2410" s="644"/>
      <c r="G2410" s="644"/>
      <c r="H2410" s="643"/>
      <c r="I2410" s="644"/>
      <c r="J2410" s="644"/>
      <c r="K2410" s="644"/>
    </row>
    <row r="2411" spans="1:11" s="547" customFormat="1" ht="11.4">
      <c r="A2411" s="641"/>
      <c r="B2411" s="642"/>
      <c r="C2411" s="643"/>
      <c r="D2411" s="644"/>
      <c r="E2411" s="644"/>
      <c r="F2411" s="644"/>
      <c r="G2411" s="644"/>
      <c r="H2411" s="643"/>
      <c r="I2411" s="644"/>
      <c r="J2411" s="644"/>
      <c r="K2411" s="644"/>
    </row>
    <row r="2412" spans="1:11" s="547" customFormat="1" ht="11.4">
      <c r="A2412" s="641"/>
      <c r="B2412" s="642"/>
      <c r="C2412" s="643"/>
      <c r="D2412" s="644"/>
      <c r="E2412" s="644"/>
      <c r="F2412" s="644"/>
      <c r="G2412" s="644"/>
      <c r="H2412" s="643"/>
      <c r="I2412" s="644"/>
      <c r="J2412" s="644"/>
      <c r="K2412" s="644"/>
    </row>
    <row r="2413" spans="1:11" s="547" customFormat="1" ht="11.4">
      <c r="A2413" s="641"/>
      <c r="B2413" s="642"/>
      <c r="C2413" s="643"/>
      <c r="D2413" s="644"/>
      <c r="E2413" s="644"/>
      <c r="F2413" s="644"/>
      <c r="G2413" s="644"/>
      <c r="H2413" s="643"/>
      <c r="I2413" s="644"/>
      <c r="J2413" s="644"/>
      <c r="K2413" s="644"/>
    </row>
    <row r="2414" spans="1:11" s="547" customFormat="1" ht="11.4">
      <c r="A2414" s="641"/>
      <c r="B2414" s="642"/>
      <c r="C2414" s="643"/>
      <c r="D2414" s="644"/>
      <c r="E2414" s="644"/>
      <c r="F2414" s="644"/>
      <c r="G2414" s="644"/>
      <c r="H2414" s="643"/>
      <c r="I2414" s="644"/>
      <c r="J2414" s="644"/>
      <c r="K2414" s="644"/>
    </row>
    <row r="2415" spans="1:11" s="547" customFormat="1" ht="11.4">
      <c r="A2415" s="641"/>
      <c r="B2415" s="642"/>
      <c r="C2415" s="643"/>
      <c r="D2415" s="644"/>
      <c r="E2415" s="644"/>
      <c r="F2415" s="644"/>
      <c r="G2415" s="644"/>
      <c r="H2415" s="643"/>
      <c r="I2415" s="644"/>
      <c r="J2415" s="644"/>
      <c r="K2415" s="644"/>
    </row>
    <row r="2416" spans="1:11" s="547" customFormat="1" ht="11.4">
      <c r="A2416" s="641"/>
      <c r="B2416" s="642"/>
      <c r="C2416" s="643"/>
      <c r="D2416" s="644"/>
      <c r="E2416" s="644"/>
      <c r="F2416" s="644"/>
      <c r="G2416" s="644"/>
      <c r="H2416" s="643"/>
      <c r="I2416" s="644"/>
      <c r="J2416" s="644"/>
      <c r="K2416" s="644"/>
    </row>
    <row r="2417" spans="1:11" s="547" customFormat="1" ht="11.4">
      <c r="A2417" s="641"/>
      <c r="B2417" s="642"/>
      <c r="C2417" s="643"/>
      <c r="D2417" s="644"/>
      <c r="E2417" s="644"/>
      <c r="F2417" s="644"/>
      <c r="G2417" s="644"/>
      <c r="H2417" s="643"/>
      <c r="I2417" s="644"/>
      <c r="J2417" s="644"/>
      <c r="K2417" s="644"/>
    </row>
    <row r="2418" spans="1:11" s="547" customFormat="1" ht="11.4">
      <c r="A2418" s="641"/>
      <c r="B2418" s="642"/>
      <c r="C2418" s="643"/>
      <c r="D2418" s="644"/>
      <c r="E2418" s="644"/>
      <c r="F2418" s="644"/>
      <c r="G2418" s="644"/>
      <c r="H2418" s="643"/>
      <c r="I2418" s="644"/>
      <c r="J2418" s="644"/>
      <c r="K2418" s="644"/>
    </row>
    <row r="2419" spans="1:11" s="547" customFormat="1" ht="11.4">
      <c r="A2419" s="641"/>
      <c r="B2419" s="642"/>
      <c r="C2419" s="643"/>
      <c r="D2419" s="644"/>
      <c r="E2419" s="644"/>
      <c r="F2419" s="644"/>
      <c r="G2419" s="644"/>
      <c r="H2419" s="643"/>
      <c r="I2419" s="644"/>
      <c r="J2419" s="644"/>
      <c r="K2419" s="644"/>
    </row>
    <row r="2420" spans="1:11" s="547" customFormat="1" ht="11.4">
      <c r="A2420" s="641"/>
      <c r="B2420" s="642"/>
      <c r="C2420" s="643"/>
      <c r="D2420" s="644"/>
      <c r="E2420" s="644"/>
      <c r="F2420" s="644"/>
      <c r="G2420" s="644"/>
      <c r="H2420" s="643"/>
      <c r="I2420" s="644"/>
      <c r="J2420" s="644"/>
      <c r="K2420" s="644"/>
    </row>
    <row r="2421" spans="1:11" s="547" customFormat="1" ht="11.4">
      <c r="A2421" s="641"/>
      <c r="B2421" s="642"/>
      <c r="C2421" s="643"/>
      <c r="D2421" s="644"/>
      <c r="E2421" s="644"/>
      <c r="F2421" s="644"/>
      <c r="G2421" s="644"/>
      <c r="H2421" s="643"/>
      <c r="I2421" s="644"/>
      <c r="J2421" s="644"/>
      <c r="K2421" s="644"/>
    </row>
    <row r="2422" spans="1:11" s="547" customFormat="1" ht="11.4">
      <c r="A2422" s="641"/>
      <c r="B2422" s="642"/>
      <c r="C2422" s="643"/>
      <c r="D2422" s="644"/>
      <c r="E2422" s="644"/>
      <c r="F2422" s="644"/>
      <c r="G2422" s="644"/>
      <c r="H2422" s="643"/>
      <c r="I2422" s="644"/>
      <c r="J2422" s="644"/>
      <c r="K2422" s="644"/>
    </row>
    <row r="2423" spans="1:11" s="547" customFormat="1" ht="11.4">
      <c r="A2423" s="641"/>
      <c r="B2423" s="642"/>
      <c r="C2423" s="643"/>
      <c r="D2423" s="644"/>
      <c r="E2423" s="644"/>
      <c r="F2423" s="644"/>
      <c r="G2423" s="644"/>
      <c r="H2423" s="643"/>
      <c r="I2423" s="644"/>
      <c r="J2423" s="644"/>
      <c r="K2423" s="644"/>
    </row>
    <row r="2424" spans="1:11" s="547" customFormat="1" ht="11.4">
      <c r="A2424" s="641"/>
      <c r="B2424" s="642"/>
      <c r="C2424" s="643"/>
      <c r="D2424" s="644"/>
      <c r="E2424" s="644"/>
      <c r="F2424" s="644"/>
      <c r="G2424" s="644"/>
      <c r="H2424" s="643"/>
      <c r="I2424" s="644"/>
      <c r="J2424" s="644"/>
      <c r="K2424" s="644"/>
    </row>
    <row r="2425" spans="1:11" s="547" customFormat="1" ht="11.4">
      <c r="A2425" s="641"/>
      <c r="B2425" s="642"/>
      <c r="C2425" s="643"/>
      <c r="D2425" s="644"/>
      <c r="E2425" s="644"/>
      <c r="F2425" s="644"/>
      <c r="G2425" s="644"/>
      <c r="H2425" s="643"/>
      <c r="I2425" s="644"/>
      <c r="J2425" s="644"/>
      <c r="K2425" s="644"/>
    </row>
    <row r="2426" spans="1:11" s="547" customFormat="1" ht="11.4">
      <c r="A2426" s="641"/>
      <c r="B2426" s="642"/>
      <c r="C2426" s="643"/>
      <c r="D2426" s="644"/>
      <c r="E2426" s="644"/>
      <c r="F2426" s="644"/>
      <c r="G2426" s="644"/>
      <c r="H2426" s="643"/>
      <c r="I2426" s="644"/>
      <c r="J2426" s="644"/>
      <c r="K2426" s="644"/>
    </row>
    <row r="2427" spans="1:11" s="547" customFormat="1" ht="11.4">
      <c r="A2427" s="641"/>
      <c r="B2427" s="642"/>
      <c r="C2427" s="643"/>
      <c r="D2427" s="644"/>
      <c r="E2427" s="644"/>
      <c r="F2427" s="644"/>
      <c r="G2427" s="644"/>
      <c r="H2427" s="643"/>
      <c r="I2427" s="644"/>
      <c r="J2427" s="644"/>
      <c r="K2427" s="644"/>
    </row>
    <row r="2428" spans="1:11" s="547" customFormat="1" ht="11.4">
      <c r="A2428" s="641"/>
      <c r="B2428" s="642"/>
      <c r="C2428" s="643"/>
      <c r="D2428" s="644"/>
      <c r="E2428" s="644"/>
      <c r="F2428" s="644"/>
      <c r="G2428" s="644"/>
      <c r="H2428" s="643"/>
      <c r="I2428" s="644"/>
      <c r="J2428" s="644"/>
      <c r="K2428" s="644"/>
    </row>
    <row r="2429" spans="1:11" s="547" customFormat="1" ht="11.4">
      <c r="A2429" s="641"/>
      <c r="B2429" s="642"/>
      <c r="C2429" s="643"/>
      <c r="D2429" s="644"/>
      <c r="E2429" s="644"/>
      <c r="F2429" s="644"/>
      <c r="G2429" s="644"/>
      <c r="H2429" s="643"/>
      <c r="I2429" s="644"/>
      <c r="J2429" s="644"/>
      <c r="K2429" s="644"/>
    </row>
    <row r="2430" spans="1:11" s="547" customFormat="1" ht="11.4">
      <c r="A2430" s="641"/>
      <c r="B2430" s="642"/>
      <c r="C2430" s="643"/>
      <c r="D2430" s="644"/>
      <c r="E2430" s="644"/>
      <c r="F2430" s="644"/>
      <c r="G2430" s="644"/>
      <c r="H2430" s="643"/>
      <c r="I2430" s="644"/>
      <c r="J2430" s="644"/>
      <c r="K2430" s="644"/>
    </row>
    <row r="2431" spans="1:11" s="547" customFormat="1" ht="11.4">
      <c r="A2431" s="641"/>
      <c r="B2431" s="642"/>
      <c r="C2431" s="643"/>
      <c r="D2431" s="644"/>
      <c r="E2431" s="644"/>
      <c r="F2431" s="644"/>
      <c r="G2431" s="644"/>
      <c r="H2431" s="643"/>
      <c r="I2431" s="644"/>
      <c r="J2431" s="644"/>
      <c r="K2431" s="644"/>
    </row>
    <row r="2432" spans="1:11" s="547" customFormat="1" ht="11.4">
      <c r="A2432" s="641"/>
      <c r="B2432" s="642"/>
      <c r="C2432" s="643"/>
      <c r="D2432" s="644"/>
      <c r="E2432" s="644"/>
      <c r="F2432" s="644"/>
      <c r="G2432" s="644"/>
      <c r="H2432" s="643"/>
      <c r="I2432" s="644"/>
      <c r="J2432" s="644"/>
      <c r="K2432" s="644"/>
    </row>
    <row r="2433" spans="1:11" s="547" customFormat="1" ht="11.4">
      <c r="A2433" s="641"/>
      <c r="B2433" s="642"/>
      <c r="C2433" s="643"/>
      <c r="D2433" s="644"/>
      <c r="E2433" s="644"/>
      <c r="F2433" s="644"/>
      <c r="G2433" s="644"/>
      <c r="H2433" s="643"/>
      <c r="I2433" s="644"/>
      <c r="J2433" s="644"/>
      <c r="K2433" s="644"/>
    </row>
    <row r="2434" spans="1:11" s="547" customFormat="1" ht="11.4">
      <c r="A2434" s="641"/>
      <c r="B2434" s="642"/>
      <c r="C2434" s="643"/>
      <c r="D2434" s="644"/>
      <c r="E2434" s="644"/>
      <c r="F2434" s="644"/>
      <c r="G2434" s="644"/>
      <c r="H2434" s="643"/>
      <c r="I2434" s="644"/>
      <c r="J2434" s="644"/>
      <c r="K2434" s="644"/>
    </row>
    <row r="2435" spans="1:11" s="547" customFormat="1" ht="11.4">
      <c r="A2435" s="641"/>
      <c r="B2435" s="642"/>
      <c r="C2435" s="643"/>
      <c r="D2435" s="644"/>
      <c r="E2435" s="644"/>
      <c r="F2435" s="644"/>
      <c r="G2435" s="644"/>
      <c r="H2435" s="643"/>
      <c r="I2435" s="644"/>
      <c r="J2435" s="644"/>
      <c r="K2435" s="644"/>
    </row>
    <row r="2436" spans="1:11" s="547" customFormat="1" ht="11.4">
      <c r="A2436" s="641"/>
      <c r="B2436" s="642"/>
      <c r="C2436" s="643"/>
      <c r="D2436" s="644"/>
      <c r="E2436" s="644"/>
      <c r="F2436" s="644"/>
      <c r="G2436" s="644"/>
      <c r="H2436" s="643"/>
      <c r="I2436" s="644"/>
      <c r="J2436" s="644"/>
      <c r="K2436" s="644"/>
    </row>
    <row r="2437" spans="1:11" s="547" customFormat="1" ht="11.4">
      <c r="A2437" s="641"/>
      <c r="B2437" s="642"/>
      <c r="C2437" s="643"/>
      <c r="D2437" s="644"/>
      <c r="E2437" s="644"/>
      <c r="F2437" s="644"/>
      <c r="G2437" s="644"/>
      <c r="H2437" s="643"/>
      <c r="I2437" s="644"/>
      <c r="J2437" s="644"/>
      <c r="K2437" s="644"/>
    </row>
    <row r="2438" spans="1:11" s="547" customFormat="1" ht="11.4">
      <c r="A2438" s="641"/>
      <c r="B2438" s="642"/>
      <c r="C2438" s="643"/>
      <c r="D2438" s="644"/>
      <c r="E2438" s="644"/>
      <c r="F2438" s="644"/>
      <c r="G2438" s="644"/>
      <c r="H2438" s="643"/>
      <c r="I2438" s="644"/>
      <c r="J2438" s="644"/>
      <c r="K2438" s="644"/>
    </row>
    <row r="2439" spans="1:11" s="547" customFormat="1" ht="11.4">
      <c r="A2439" s="641"/>
      <c r="B2439" s="642"/>
      <c r="C2439" s="643"/>
      <c r="D2439" s="644"/>
      <c r="E2439" s="644"/>
      <c r="F2439" s="644"/>
      <c r="G2439" s="644"/>
      <c r="H2439" s="643"/>
      <c r="I2439" s="644"/>
      <c r="J2439" s="644"/>
      <c r="K2439" s="644"/>
    </row>
    <row r="2440" spans="1:11" s="547" customFormat="1" ht="11.4">
      <c r="A2440" s="641"/>
      <c r="B2440" s="642"/>
      <c r="C2440" s="643"/>
      <c r="D2440" s="644"/>
      <c r="E2440" s="644"/>
      <c r="F2440" s="644"/>
      <c r="G2440" s="644"/>
      <c r="H2440" s="643"/>
      <c r="I2440" s="644"/>
      <c r="J2440" s="644"/>
      <c r="K2440" s="644"/>
    </row>
    <row r="2441" spans="1:11" s="547" customFormat="1" ht="11.4">
      <c r="A2441" s="641"/>
      <c r="B2441" s="642"/>
      <c r="C2441" s="643"/>
      <c r="D2441" s="644"/>
      <c r="E2441" s="644"/>
      <c r="F2441" s="644"/>
      <c r="G2441" s="644"/>
      <c r="H2441" s="643"/>
      <c r="I2441" s="644"/>
      <c r="J2441" s="644"/>
      <c r="K2441" s="644"/>
    </row>
    <row r="2442" spans="1:11" s="547" customFormat="1" ht="11.4">
      <c r="A2442" s="641"/>
      <c r="B2442" s="642"/>
      <c r="C2442" s="643"/>
      <c r="D2442" s="644"/>
      <c r="E2442" s="644"/>
      <c r="F2442" s="644"/>
      <c r="G2442" s="644"/>
      <c r="H2442" s="643"/>
      <c r="I2442" s="644"/>
      <c r="J2442" s="644"/>
      <c r="K2442" s="644"/>
    </row>
    <row r="2443" spans="1:11" s="547" customFormat="1" ht="11.4">
      <c r="A2443" s="641"/>
      <c r="B2443" s="642"/>
      <c r="C2443" s="643"/>
      <c r="D2443" s="644"/>
      <c r="E2443" s="644"/>
      <c r="F2443" s="644"/>
      <c r="G2443" s="644"/>
      <c r="H2443" s="643"/>
      <c r="I2443" s="644"/>
      <c r="J2443" s="644"/>
      <c r="K2443" s="644"/>
    </row>
    <row r="2444" spans="1:11" s="547" customFormat="1" ht="11.4">
      <c r="A2444" s="641"/>
      <c r="B2444" s="642"/>
      <c r="C2444" s="643"/>
      <c r="D2444" s="644"/>
      <c r="E2444" s="644"/>
      <c r="F2444" s="644"/>
      <c r="G2444" s="644"/>
      <c r="H2444" s="643"/>
      <c r="I2444" s="644"/>
      <c r="J2444" s="644"/>
      <c r="K2444" s="644"/>
    </row>
    <row r="2445" spans="1:11" s="547" customFormat="1" ht="11.4">
      <c r="A2445" s="641"/>
      <c r="B2445" s="642"/>
      <c r="C2445" s="643"/>
      <c r="D2445" s="644"/>
      <c r="E2445" s="644"/>
      <c r="F2445" s="644"/>
      <c r="G2445" s="644"/>
      <c r="H2445" s="643"/>
      <c r="I2445" s="644"/>
      <c r="J2445" s="644"/>
      <c r="K2445" s="644"/>
    </row>
    <row r="2446" spans="1:11" s="547" customFormat="1" ht="11.4">
      <c r="A2446" s="641"/>
      <c r="B2446" s="642"/>
      <c r="C2446" s="643"/>
      <c r="D2446" s="644"/>
      <c r="E2446" s="644"/>
      <c r="F2446" s="644"/>
      <c r="G2446" s="644"/>
      <c r="H2446" s="643"/>
      <c r="I2446" s="644"/>
      <c r="J2446" s="644"/>
      <c r="K2446" s="644"/>
    </row>
    <row r="2447" spans="1:11" s="547" customFormat="1" ht="11.4">
      <c r="A2447" s="641"/>
      <c r="B2447" s="642"/>
      <c r="C2447" s="643"/>
      <c r="D2447" s="644"/>
      <c r="E2447" s="644"/>
      <c r="F2447" s="644"/>
      <c r="G2447" s="644"/>
      <c r="H2447" s="643"/>
      <c r="I2447" s="644"/>
      <c r="J2447" s="644"/>
      <c r="K2447" s="644"/>
    </row>
    <row r="2448" spans="1:11" s="547" customFormat="1" ht="11.4">
      <c r="A2448" s="641"/>
      <c r="B2448" s="642"/>
      <c r="C2448" s="643"/>
      <c r="D2448" s="644"/>
      <c r="E2448" s="644"/>
      <c r="F2448" s="644"/>
      <c r="G2448" s="644"/>
      <c r="H2448" s="643"/>
      <c r="I2448" s="644"/>
      <c r="J2448" s="644"/>
      <c r="K2448" s="644"/>
    </row>
    <row r="2449" spans="1:11" s="547" customFormat="1" ht="11.4">
      <c r="A2449" s="641"/>
      <c r="B2449" s="642"/>
      <c r="C2449" s="643"/>
      <c r="D2449" s="644"/>
      <c r="E2449" s="644"/>
      <c r="F2449" s="644"/>
      <c r="G2449" s="644"/>
      <c r="H2449" s="643"/>
      <c r="I2449" s="644"/>
      <c r="J2449" s="644"/>
      <c r="K2449" s="644"/>
    </row>
    <row r="2450" spans="1:11" s="547" customFormat="1" ht="11.4">
      <c r="A2450" s="641"/>
      <c r="B2450" s="642"/>
      <c r="C2450" s="643"/>
      <c r="D2450" s="644"/>
      <c r="E2450" s="644"/>
      <c r="F2450" s="644"/>
      <c r="G2450" s="644"/>
      <c r="H2450" s="643"/>
      <c r="I2450" s="644"/>
      <c r="J2450" s="644"/>
      <c r="K2450" s="644"/>
    </row>
    <row r="2451" spans="1:11" s="547" customFormat="1" ht="11.4">
      <c r="A2451" s="641"/>
      <c r="B2451" s="642"/>
      <c r="C2451" s="643"/>
      <c r="D2451" s="644"/>
      <c r="E2451" s="644"/>
      <c r="F2451" s="644"/>
      <c r="G2451" s="644"/>
      <c r="H2451" s="643"/>
      <c r="I2451" s="644"/>
      <c r="J2451" s="644"/>
      <c r="K2451" s="644"/>
    </row>
    <row r="2452" spans="1:11" s="547" customFormat="1" ht="11.4">
      <c r="A2452" s="641"/>
      <c r="B2452" s="642"/>
      <c r="C2452" s="643"/>
      <c r="D2452" s="644"/>
      <c r="E2452" s="644"/>
      <c r="F2452" s="644"/>
      <c r="G2452" s="644"/>
      <c r="H2452" s="643"/>
      <c r="I2452" s="644"/>
      <c r="J2452" s="644"/>
      <c r="K2452" s="644"/>
    </row>
    <row r="2453" spans="1:11" s="547" customFormat="1" ht="11.4">
      <c r="A2453" s="641"/>
      <c r="B2453" s="642"/>
      <c r="C2453" s="643"/>
      <c r="D2453" s="644"/>
      <c r="E2453" s="644"/>
      <c r="F2453" s="644"/>
      <c r="G2453" s="644"/>
      <c r="H2453" s="643"/>
      <c r="I2453" s="644"/>
      <c r="J2453" s="644"/>
      <c r="K2453" s="644"/>
    </row>
    <row r="2454" spans="1:11" s="547" customFormat="1" ht="11.4">
      <c r="A2454" s="641"/>
      <c r="B2454" s="642"/>
      <c r="C2454" s="643"/>
      <c r="D2454" s="644"/>
      <c r="E2454" s="644"/>
      <c r="F2454" s="644"/>
      <c r="G2454" s="644"/>
      <c r="H2454" s="643"/>
      <c r="I2454" s="644"/>
      <c r="J2454" s="644"/>
      <c r="K2454" s="644"/>
    </row>
    <row r="2455" spans="1:11" s="547" customFormat="1" ht="11.4">
      <c r="A2455" s="641"/>
      <c r="B2455" s="642"/>
      <c r="C2455" s="643"/>
      <c r="D2455" s="644"/>
      <c r="E2455" s="644"/>
      <c r="F2455" s="644"/>
      <c r="G2455" s="644"/>
      <c r="H2455" s="643"/>
      <c r="I2455" s="644"/>
      <c r="J2455" s="644"/>
      <c r="K2455" s="644"/>
    </row>
    <row r="2456" spans="1:11" s="547" customFormat="1" ht="11.4">
      <c r="A2456" s="641"/>
      <c r="B2456" s="642"/>
      <c r="C2456" s="643"/>
      <c r="D2456" s="644"/>
      <c r="E2456" s="644"/>
      <c r="F2456" s="644"/>
      <c r="G2456" s="644"/>
      <c r="H2456" s="643"/>
      <c r="I2456" s="644"/>
      <c r="J2456" s="644"/>
      <c r="K2456" s="644"/>
    </row>
    <row r="2457" spans="1:11" s="547" customFormat="1" ht="11.4">
      <c r="A2457" s="641"/>
      <c r="B2457" s="642"/>
      <c r="C2457" s="643"/>
      <c r="D2457" s="644"/>
      <c r="E2457" s="644"/>
      <c r="F2457" s="644"/>
      <c r="G2457" s="644"/>
      <c r="H2457" s="643"/>
      <c r="I2457" s="644"/>
      <c r="J2457" s="644"/>
      <c r="K2457" s="644"/>
    </row>
    <row r="2458" spans="1:11" s="547" customFormat="1" ht="11.4">
      <c r="A2458" s="641"/>
      <c r="B2458" s="642"/>
      <c r="C2458" s="643"/>
      <c r="D2458" s="644"/>
      <c r="E2458" s="644"/>
      <c r="F2458" s="644"/>
      <c r="G2458" s="644"/>
      <c r="H2458" s="643"/>
      <c r="I2458" s="644"/>
      <c r="J2458" s="644"/>
      <c r="K2458" s="644"/>
    </row>
    <row r="2459" spans="1:11" s="547" customFormat="1" ht="11.4">
      <c r="A2459" s="641"/>
      <c r="B2459" s="642"/>
      <c r="C2459" s="643"/>
      <c r="D2459" s="644"/>
      <c r="E2459" s="644"/>
      <c r="F2459" s="644"/>
      <c r="G2459" s="644"/>
      <c r="H2459" s="643"/>
      <c r="I2459" s="644"/>
      <c r="J2459" s="644"/>
      <c r="K2459" s="644"/>
    </row>
    <row r="2460" spans="1:11" s="547" customFormat="1" ht="11.4">
      <c r="A2460" s="641"/>
      <c r="B2460" s="642"/>
      <c r="C2460" s="643"/>
      <c r="D2460" s="644"/>
      <c r="E2460" s="644"/>
      <c r="F2460" s="644"/>
      <c r="G2460" s="644"/>
      <c r="H2460" s="643"/>
      <c r="I2460" s="644"/>
      <c r="J2460" s="644"/>
      <c r="K2460" s="644"/>
    </row>
    <row r="2461" spans="1:11" s="547" customFormat="1" ht="11.4">
      <c r="A2461" s="641"/>
      <c r="B2461" s="642"/>
      <c r="C2461" s="643"/>
      <c r="D2461" s="644"/>
      <c r="E2461" s="644"/>
      <c r="F2461" s="644"/>
      <c r="G2461" s="644"/>
      <c r="H2461" s="643"/>
      <c r="I2461" s="644"/>
      <c r="J2461" s="644"/>
      <c r="K2461" s="644"/>
    </row>
    <row r="2462" spans="1:11" s="547" customFormat="1" ht="11.4">
      <c r="A2462" s="641"/>
      <c r="B2462" s="642"/>
      <c r="C2462" s="643"/>
      <c r="D2462" s="644"/>
      <c r="E2462" s="644"/>
      <c r="F2462" s="644"/>
      <c r="G2462" s="644"/>
      <c r="H2462" s="643"/>
      <c r="I2462" s="644"/>
      <c r="J2462" s="644"/>
      <c r="K2462" s="644"/>
    </row>
    <row r="2463" spans="1:11" s="547" customFormat="1" ht="11.4">
      <c r="A2463" s="641"/>
      <c r="B2463" s="642"/>
      <c r="C2463" s="643"/>
      <c r="D2463" s="644"/>
      <c r="E2463" s="644"/>
      <c r="F2463" s="644"/>
      <c r="G2463" s="644"/>
      <c r="H2463" s="643"/>
      <c r="I2463" s="644"/>
      <c r="J2463" s="644"/>
      <c r="K2463" s="644"/>
    </row>
    <row r="2464" spans="1:11" s="547" customFormat="1" ht="11.4">
      <c r="A2464" s="641"/>
      <c r="B2464" s="642"/>
      <c r="C2464" s="643"/>
      <c r="D2464" s="644"/>
      <c r="E2464" s="644"/>
      <c r="F2464" s="644"/>
      <c r="G2464" s="644"/>
      <c r="H2464" s="643"/>
      <c r="I2464" s="644"/>
      <c r="J2464" s="644"/>
      <c r="K2464" s="644"/>
    </row>
    <row r="2465" spans="1:11" s="547" customFormat="1" ht="11.4">
      <c r="A2465" s="641"/>
      <c r="B2465" s="642"/>
      <c r="C2465" s="643"/>
      <c r="D2465" s="644"/>
      <c r="E2465" s="644"/>
      <c r="F2465" s="644"/>
      <c r="G2465" s="644"/>
      <c r="H2465" s="643"/>
      <c r="I2465" s="644"/>
      <c r="J2465" s="644"/>
      <c r="K2465" s="644"/>
    </row>
    <row r="2466" spans="1:11" s="547" customFormat="1" ht="11.4">
      <c r="A2466" s="641"/>
      <c r="B2466" s="642"/>
      <c r="C2466" s="643"/>
      <c r="D2466" s="644"/>
      <c r="E2466" s="644"/>
      <c r="F2466" s="644"/>
      <c r="G2466" s="644"/>
      <c r="H2466" s="643"/>
      <c r="I2466" s="644"/>
      <c r="J2466" s="644"/>
      <c r="K2466" s="644"/>
    </row>
    <row r="2467" spans="1:11" s="547" customFormat="1" ht="11.4">
      <c r="A2467" s="641"/>
      <c r="B2467" s="642"/>
      <c r="C2467" s="643"/>
      <c r="D2467" s="644"/>
      <c r="E2467" s="644"/>
      <c r="F2467" s="644"/>
      <c r="G2467" s="644"/>
      <c r="H2467" s="643"/>
      <c r="I2467" s="644"/>
      <c r="J2467" s="644"/>
      <c r="K2467" s="644"/>
    </row>
    <row r="2468" spans="1:11" s="547" customFormat="1" ht="11.4">
      <c r="A2468" s="641"/>
      <c r="B2468" s="642"/>
      <c r="C2468" s="643"/>
      <c r="D2468" s="644"/>
      <c r="E2468" s="644"/>
      <c r="F2468" s="644"/>
      <c r="G2468" s="644"/>
      <c r="H2468" s="643"/>
      <c r="I2468" s="644"/>
      <c r="J2468" s="644"/>
      <c r="K2468" s="644"/>
    </row>
    <row r="2469" spans="1:11" s="547" customFormat="1" ht="11.4">
      <c r="A2469" s="641"/>
      <c r="B2469" s="642"/>
      <c r="C2469" s="643"/>
      <c r="D2469" s="644"/>
      <c r="E2469" s="644"/>
      <c r="F2469" s="644"/>
      <c r="G2469" s="644"/>
      <c r="H2469" s="643"/>
      <c r="I2469" s="644"/>
      <c r="J2469" s="644"/>
      <c r="K2469" s="644"/>
    </row>
    <row r="2470" spans="1:11" s="547" customFormat="1" ht="11.4">
      <c r="A2470" s="641"/>
      <c r="B2470" s="642"/>
      <c r="C2470" s="643"/>
      <c r="D2470" s="644"/>
      <c r="E2470" s="644"/>
      <c r="F2470" s="644"/>
      <c r="G2470" s="644"/>
      <c r="H2470" s="643"/>
      <c r="I2470" s="644"/>
      <c r="J2470" s="644"/>
      <c r="K2470" s="644"/>
    </row>
    <row r="2471" spans="1:11" s="547" customFormat="1" ht="11.4">
      <c r="A2471" s="641"/>
      <c r="B2471" s="642"/>
      <c r="C2471" s="643"/>
      <c r="D2471" s="644"/>
      <c r="E2471" s="644"/>
      <c r="F2471" s="644"/>
      <c r="G2471" s="644"/>
      <c r="H2471" s="643"/>
      <c r="I2471" s="644"/>
      <c r="J2471" s="644"/>
      <c r="K2471" s="644"/>
    </row>
    <row r="2472" spans="1:11" s="547" customFormat="1" ht="11.4">
      <c r="A2472" s="641"/>
      <c r="B2472" s="642"/>
      <c r="C2472" s="643"/>
      <c r="D2472" s="644"/>
      <c r="E2472" s="644"/>
      <c r="F2472" s="644"/>
      <c r="G2472" s="644"/>
      <c r="H2472" s="643"/>
      <c r="I2472" s="644"/>
      <c r="J2472" s="644"/>
      <c r="K2472" s="644"/>
    </row>
    <row r="2473" spans="1:11" s="547" customFormat="1" ht="11.4">
      <c r="A2473" s="641"/>
      <c r="B2473" s="642"/>
      <c r="C2473" s="643"/>
      <c r="D2473" s="644"/>
      <c r="E2473" s="644"/>
      <c r="F2473" s="644"/>
      <c r="G2473" s="644"/>
      <c r="H2473" s="643"/>
      <c r="I2473" s="644"/>
      <c r="J2473" s="644"/>
      <c r="K2473" s="644"/>
    </row>
    <row r="2474" spans="1:11" s="547" customFormat="1" ht="11.4">
      <c r="A2474" s="641"/>
      <c r="B2474" s="642"/>
      <c r="C2474" s="643"/>
      <c r="D2474" s="644"/>
      <c r="E2474" s="644"/>
      <c r="F2474" s="644"/>
      <c r="G2474" s="644"/>
      <c r="H2474" s="643"/>
      <c r="I2474" s="644"/>
      <c r="J2474" s="644"/>
      <c r="K2474" s="644"/>
    </row>
    <row r="2475" spans="1:11" s="547" customFormat="1" ht="11.4">
      <c r="A2475" s="641"/>
      <c r="B2475" s="642"/>
      <c r="C2475" s="643"/>
      <c r="D2475" s="644"/>
      <c r="E2475" s="644"/>
      <c r="F2475" s="644"/>
      <c r="G2475" s="644"/>
      <c r="H2475" s="643"/>
      <c r="I2475" s="644"/>
      <c r="J2475" s="644"/>
      <c r="K2475" s="644"/>
    </row>
    <row r="2476" spans="1:11" s="547" customFormat="1" ht="11.4">
      <c r="A2476" s="641"/>
      <c r="B2476" s="642"/>
      <c r="C2476" s="643"/>
      <c r="D2476" s="644"/>
      <c r="E2476" s="644"/>
      <c r="F2476" s="644"/>
      <c r="G2476" s="644"/>
      <c r="H2476" s="643"/>
      <c r="I2476" s="644"/>
      <c r="J2476" s="644"/>
      <c r="K2476" s="644"/>
    </row>
    <row r="2477" spans="1:11" s="547" customFormat="1" ht="11.4">
      <c r="A2477" s="641"/>
      <c r="B2477" s="642"/>
      <c r="C2477" s="643"/>
      <c r="D2477" s="644"/>
      <c r="E2477" s="644"/>
      <c r="F2477" s="644"/>
      <c r="G2477" s="644"/>
      <c r="H2477" s="643"/>
      <c r="I2477" s="644"/>
      <c r="J2477" s="644"/>
      <c r="K2477" s="644"/>
    </row>
    <row r="2478" spans="1:11" s="547" customFormat="1" ht="11.4">
      <c r="A2478" s="641"/>
      <c r="B2478" s="642"/>
      <c r="C2478" s="643"/>
      <c r="D2478" s="644"/>
      <c r="E2478" s="644"/>
      <c r="F2478" s="644"/>
      <c r="G2478" s="644"/>
      <c r="H2478" s="643"/>
      <c r="I2478" s="644"/>
      <c r="J2478" s="644"/>
      <c r="K2478" s="644"/>
    </row>
    <row r="2479" spans="1:11" s="547" customFormat="1" ht="11.4">
      <c r="A2479" s="641"/>
      <c r="B2479" s="642"/>
      <c r="C2479" s="643"/>
      <c r="D2479" s="644"/>
      <c r="E2479" s="644"/>
      <c r="F2479" s="644"/>
      <c r="G2479" s="644"/>
      <c r="H2479" s="643"/>
      <c r="I2479" s="644"/>
      <c r="J2479" s="644"/>
      <c r="K2479" s="644"/>
    </row>
    <row r="2480" spans="1:11" s="547" customFormat="1" ht="11.4">
      <c r="A2480" s="641"/>
      <c r="B2480" s="642"/>
      <c r="C2480" s="643"/>
      <c r="D2480" s="644"/>
      <c r="E2480" s="644"/>
      <c r="F2480" s="644"/>
      <c r="G2480" s="644"/>
      <c r="H2480" s="643"/>
      <c r="I2480" s="644"/>
      <c r="J2480" s="644"/>
      <c r="K2480" s="644"/>
    </row>
    <row r="2481" spans="1:11" s="547" customFormat="1" ht="11.4">
      <c r="A2481" s="641"/>
      <c r="B2481" s="642"/>
      <c r="C2481" s="643"/>
      <c r="D2481" s="644"/>
      <c r="E2481" s="644"/>
      <c r="F2481" s="644"/>
      <c r="G2481" s="644"/>
      <c r="H2481" s="643"/>
      <c r="I2481" s="644"/>
      <c r="J2481" s="644"/>
      <c r="K2481" s="644"/>
    </row>
    <row r="2482" spans="1:11" s="547" customFormat="1" ht="11.4">
      <c r="A2482" s="641"/>
      <c r="B2482" s="642"/>
      <c r="C2482" s="643"/>
      <c r="D2482" s="644"/>
      <c r="E2482" s="644"/>
      <c r="F2482" s="644"/>
      <c r="G2482" s="644"/>
      <c r="H2482" s="643"/>
      <c r="I2482" s="644"/>
      <c r="J2482" s="644"/>
      <c r="K2482" s="644"/>
    </row>
    <row r="2483" spans="1:11" s="547" customFormat="1" ht="11.4">
      <c r="A2483" s="641"/>
      <c r="B2483" s="642"/>
      <c r="C2483" s="643"/>
      <c r="D2483" s="644"/>
      <c r="E2483" s="644"/>
      <c r="F2483" s="644"/>
      <c r="G2483" s="644"/>
      <c r="H2483" s="643"/>
      <c r="I2483" s="644"/>
      <c r="J2483" s="644"/>
      <c r="K2483" s="644"/>
    </row>
    <row r="2484" spans="1:11" s="547" customFormat="1" ht="11.4">
      <c r="A2484" s="641"/>
      <c r="B2484" s="642"/>
      <c r="C2484" s="643"/>
      <c r="D2484" s="644"/>
      <c r="E2484" s="644"/>
      <c r="F2484" s="644"/>
      <c r="G2484" s="644"/>
      <c r="H2484" s="643"/>
      <c r="I2484" s="644"/>
      <c r="J2484" s="644"/>
      <c r="K2484" s="644"/>
    </row>
    <row r="2485" spans="1:11" s="547" customFormat="1" ht="11.4">
      <c r="A2485" s="641"/>
      <c r="B2485" s="642"/>
      <c r="C2485" s="643"/>
      <c r="D2485" s="644"/>
      <c r="E2485" s="644"/>
      <c r="F2485" s="644"/>
      <c r="G2485" s="644"/>
      <c r="H2485" s="643"/>
      <c r="I2485" s="644"/>
      <c r="J2485" s="644"/>
      <c r="K2485" s="644"/>
    </row>
    <row r="2486" spans="1:11" s="547" customFormat="1" ht="11.4">
      <c r="A2486" s="641"/>
      <c r="B2486" s="642"/>
      <c r="C2486" s="643"/>
      <c r="D2486" s="644"/>
      <c r="E2486" s="644"/>
      <c r="F2486" s="644"/>
      <c r="G2486" s="644"/>
      <c r="H2486" s="643"/>
      <c r="I2486" s="644"/>
      <c r="J2486" s="644"/>
      <c r="K2486" s="644"/>
    </row>
    <row r="2487" spans="1:11" s="547" customFormat="1" ht="11.4">
      <c r="A2487" s="641"/>
      <c r="B2487" s="642"/>
      <c r="C2487" s="643"/>
      <c r="D2487" s="644"/>
      <c r="E2487" s="644"/>
      <c r="F2487" s="644"/>
      <c r="G2487" s="644"/>
      <c r="H2487" s="643"/>
      <c r="I2487" s="644"/>
      <c r="J2487" s="644"/>
      <c r="K2487" s="644"/>
    </row>
    <row r="2488" spans="1:11" s="547" customFormat="1" ht="11.4">
      <c r="A2488" s="641"/>
      <c r="B2488" s="642"/>
      <c r="C2488" s="643"/>
      <c r="D2488" s="644"/>
      <c r="E2488" s="644"/>
      <c r="F2488" s="644"/>
      <c r="G2488" s="644"/>
      <c r="H2488" s="643"/>
      <c r="I2488" s="644"/>
      <c r="J2488" s="644"/>
      <c r="K2488" s="644"/>
    </row>
    <row r="2489" spans="1:11" s="547" customFormat="1" ht="11.4">
      <c r="A2489" s="641"/>
      <c r="B2489" s="642"/>
      <c r="C2489" s="643"/>
      <c r="D2489" s="644"/>
      <c r="E2489" s="644"/>
      <c r="F2489" s="644"/>
      <c r="G2489" s="644"/>
      <c r="H2489" s="643"/>
      <c r="I2489" s="644"/>
      <c r="J2489" s="644"/>
      <c r="K2489" s="644"/>
    </row>
    <row r="2490" spans="1:11" s="547" customFormat="1" ht="11.4">
      <c r="A2490" s="641"/>
      <c r="B2490" s="642"/>
      <c r="C2490" s="643"/>
      <c r="D2490" s="644"/>
      <c r="E2490" s="644"/>
      <c r="F2490" s="644"/>
      <c r="G2490" s="644"/>
      <c r="H2490" s="643"/>
      <c r="I2490" s="644"/>
      <c r="J2490" s="644"/>
      <c r="K2490" s="644"/>
    </row>
    <row r="2491" spans="1:11" s="547" customFormat="1" ht="11.4">
      <c r="A2491" s="641"/>
      <c r="B2491" s="642"/>
      <c r="C2491" s="643"/>
      <c r="D2491" s="644"/>
      <c r="E2491" s="644"/>
      <c r="F2491" s="644"/>
      <c r="G2491" s="644"/>
      <c r="H2491" s="643"/>
      <c r="I2491" s="644"/>
      <c r="J2491" s="644"/>
      <c r="K2491" s="644"/>
    </row>
    <row r="2492" spans="1:11" s="547" customFormat="1" ht="11.4">
      <c r="A2492" s="641"/>
      <c r="B2492" s="642"/>
      <c r="C2492" s="643"/>
      <c r="D2492" s="644"/>
      <c r="E2492" s="644"/>
      <c r="F2492" s="644"/>
      <c r="G2492" s="644"/>
      <c r="H2492" s="643"/>
      <c r="I2492" s="644"/>
      <c r="J2492" s="644"/>
      <c r="K2492" s="644"/>
    </row>
    <row r="2493" spans="1:11" s="547" customFormat="1" ht="11.4">
      <c r="A2493" s="641"/>
      <c r="B2493" s="642"/>
      <c r="C2493" s="643"/>
      <c r="D2493" s="644"/>
      <c r="E2493" s="644"/>
      <c r="F2493" s="644"/>
      <c r="G2493" s="644"/>
      <c r="H2493" s="643"/>
      <c r="I2493" s="644"/>
      <c r="J2493" s="644"/>
      <c r="K2493" s="644"/>
    </row>
    <row r="2494" spans="1:11" s="547" customFormat="1" ht="11.4">
      <c r="A2494" s="641"/>
      <c r="B2494" s="642"/>
      <c r="C2494" s="643"/>
      <c r="D2494" s="644"/>
      <c r="E2494" s="644"/>
      <c r="F2494" s="644"/>
      <c r="G2494" s="644"/>
      <c r="H2494" s="643"/>
      <c r="I2494" s="644"/>
      <c r="J2494" s="644"/>
      <c r="K2494" s="644"/>
    </row>
    <row r="2495" spans="1:11" s="547" customFormat="1" ht="11.4">
      <c r="A2495" s="641"/>
      <c r="B2495" s="642"/>
      <c r="C2495" s="643"/>
      <c r="D2495" s="644"/>
      <c r="E2495" s="644"/>
      <c r="F2495" s="644"/>
      <c r="G2495" s="644"/>
      <c r="H2495" s="643"/>
      <c r="I2495" s="644"/>
      <c r="J2495" s="644"/>
      <c r="K2495" s="644"/>
    </row>
    <row r="2496" spans="1:11" s="547" customFormat="1" ht="11.4">
      <c r="A2496" s="641"/>
      <c r="B2496" s="642"/>
      <c r="C2496" s="643"/>
      <c r="D2496" s="644"/>
      <c r="E2496" s="644"/>
      <c r="F2496" s="644"/>
      <c r="G2496" s="644"/>
      <c r="H2496" s="643"/>
      <c r="I2496" s="644"/>
      <c r="J2496" s="644"/>
      <c r="K2496" s="644"/>
    </row>
    <row r="2497" spans="1:11" s="547" customFormat="1" ht="11.4">
      <c r="A2497" s="641"/>
      <c r="B2497" s="642"/>
      <c r="C2497" s="643"/>
      <c r="D2497" s="644"/>
      <c r="E2497" s="644"/>
      <c r="F2497" s="644"/>
      <c r="G2497" s="644"/>
      <c r="H2497" s="643"/>
      <c r="I2497" s="644"/>
      <c r="J2497" s="644"/>
      <c r="K2497" s="644"/>
    </row>
    <row r="2498" spans="1:11" s="547" customFormat="1" ht="11.4">
      <c r="A2498" s="641"/>
      <c r="B2498" s="642"/>
      <c r="C2498" s="643"/>
      <c r="D2498" s="644"/>
      <c r="E2498" s="644"/>
      <c r="F2498" s="644"/>
      <c r="G2498" s="644"/>
      <c r="H2498" s="643"/>
      <c r="I2498" s="644"/>
      <c r="J2498" s="644"/>
      <c r="K2498" s="644"/>
    </row>
    <row r="2499" spans="1:11" s="547" customFormat="1" ht="11.4">
      <c r="A2499" s="641"/>
      <c r="B2499" s="642"/>
      <c r="C2499" s="643"/>
      <c r="D2499" s="644"/>
      <c r="E2499" s="644"/>
      <c r="F2499" s="644"/>
      <c r="G2499" s="644"/>
      <c r="H2499" s="643"/>
      <c r="I2499" s="644"/>
      <c r="J2499" s="644"/>
      <c r="K2499" s="644"/>
    </row>
    <row r="2500" spans="1:11" s="547" customFormat="1" ht="11.4">
      <c r="A2500" s="641"/>
      <c r="B2500" s="642"/>
      <c r="C2500" s="643"/>
      <c r="D2500" s="644"/>
      <c r="E2500" s="644"/>
      <c r="F2500" s="644"/>
      <c r="G2500" s="644"/>
      <c r="H2500" s="643"/>
      <c r="I2500" s="644"/>
      <c r="J2500" s="644"/>
      <c r="K2500" s="644"/>
    </row>
    <row r="2501" spans="1:11" s="547" customFormat="1" ht="11.4">
      <c r="A2501" s="641"/>
      <c r="B2501" s="642"/>
      <c r="C2501" s="643"/>
      <c r="D2501" s="644"/>
      <c r="E2501" s="644"/>
      <c r="F2501" s="644"/>
      <c r="G2501" s="644"/>
      <c r="H2501" s="643"/>
      <c r="I2501" s="644"/>
      <c r="J2501" s="644"/>
      <c r="K2501" s="644"/>
    </row>
    <row r="2502" spans="1:11" s="547" customFormat="1" ht="11.4">
      <c r="A2502" s="641"/>
      <c r="B2502" s="642"/>
      <c r="C2502" s="643"/>
      <c r="D2502" s="644"/>
      <c r="E2502" s="644"/>
      <c r="F2502" s="644"/>
      <c r="G2502" s="644"/>
      <c r="H2502" s="643"/>
      <c r="I2502" s="644"/>
      <c r="J2502" s="644"/>
      <c r="K2502" s="644"/>
    </row>
    <row r="2503" spans="1:11" s="547" customFormat="1" ht="11.4">
      <c r="A2503" s="641"/>
      <c r="B2503" s="642"/>
      <c r="C2503" s="643"/>
      <c r="D2503" s="644"/>
      <c r="E2503" s="644"/>
      <c r="F2503" s="644"/>
      <c r="G2503" s="644"/>
      <c r="H2503" s="643"/>
      <c r="I2503" s="644"/>
      <c r="J2503" s="644"/>
      <c r="K2503" s="644"/>
    </row>
    <row r="2504" spans="1:11" s="547" customFormat="1" ht="11.4">
      <c r="A2504" s="641"/>
      <c r="B2504" s="642"/>
      <c r="C2504" s="643"/>
      <c r="D2504" s="644"/>
      <c r="E2504" s="644"/>
      <c r="F2504" s="644"/>
      <c r="G2504" s="644"/>
      <c r="H2504" s="643"/>
      <c r="I2504" s="644"/>
      <c r="J2504" s="644"/>
      <c r="K2504" s="644"/>
    </row>
    <row r="2505" spans="1:11" s="547" customFormat="1" ht="11.4">
      <c r="A2505" s="641"/>
      <c r="B2505" s="642"/>
      <c r="C2505" s="643"/>
      <c r="D2505" s="644"/>
      <c r="E2505" s="644"/>
      <c r="F2505" s="644"/>
      <c r="G2505" s="644"/>
      <c r="H2505" s="643"/>
      <c r="I2505" s="644"/>
      <c r="J2505" s="644"/>
      <c r="K2505" s="644"/>
    </row>
    <row r="2506" spans="1:11" s="547" customFormat="1" ht="11.4">
      <c r="A2506" s="641"/>
      <c r="B2506" s="642"/>
      <c r="C2506" s="643"/>
      <c r="D2506" s="644"/>
      <c r="E2506" s="644"/>
      <c r="F2506" s="644"/>
      <c r="G2506" s="644"/>
      <c r="H2506" s="643"/>
      <c r="I2506" s="644"/>
      <c r="J2506" s="644"/>
      <c r="K2506" s="644"/>
    </row>
    <row r="2507" spans="1:11" s="547" customFormat="1" ht="11.4">
      <c r="A2507" s="641"/>
      <c r="B2507" s="642"/>
      <c r="C2507" s="643"/>
      <c r="D2507" s="644"/>
      <c r="E2507" s="644"/>
      <c r="F2507" s="644"/>
      <c r="G2507" s="644"/>
      <c r="H2507" s="643"/>
      <c r="I2507" s="644"/>
      <c r="J2507" s="644"/>
      <c r="K2507" s="644"/>
    </row>
    <row r="2508" spans="1:11" s="547" customFormat="1" ht="11.4">
      <c r="A2508" s="641"/>
      <c r="B2508" s="642"/>
      <c r="C2508" s="643"/>
      <c r="D2508" s="644"/>
      <c r="E2508" s="644"/>
      <c r="F2508" s="644"/>
      <c r="G2508" s="644"/>
      <c r="H2508" s="643"/>
      <c r="I2508" s="644"/>
      <c r="J2508" s="644"/>
      <c r="K2508" s="644"/>
    </row>
    <row r="2509" spans="1:11" s="547" customFormat="1" ht="11.4">
      <c r="A2509" s="641"/>
      <c r="B2509" s="642"/>
      <c r="C2509" s="643"/>
      <c r="D2509" s="644"/>
      <c r="E2509" s="644"/>
      <c r="F2509" s="644"/>
      <c r="G2509" s="644"/>
      <c r="H2509" s="643"/>
      <c r="I2509" s="644"/>
      <c r="J2509" s="644"/>
      <c r="K2509" s="644"/>
    </row>
    <row r="2510" spans="1:11" s="547" customFormat="1" ht="11.4">
      <c r="A2510" s="641"/>
      <c r="B2510" s="642"/>
      <c r="C2510" s="643"/>
      <c r="D2510" s="644"/>
      <c r="E2510" s="644"/>
      <c r="F2510" s="644"/>
      <c r="G2510" s="644"/>
      <c r="H2510" s="643"/>
      <c r="I2510" s="644"/>
      <c r="J2510" s="644"/>
      <c r="K2510" s="644"/>
    </row>
    <row r="2511" spans="1:11" s="547" customFormat="1" ht="11.4">
      <c r="A2511" s="641"/>
      <c r="B2511" s="642"/>
      <c r="C2511" s="643"/>
      <c r="D2511" s="644"/>
      <c r="E2511" s="644"/>
      <c r="F2511" s="644"/>
      <c r="G2511" s="644"/>
      <c r="H2511" s="643"/>
      <c r="I2511" s="644"/>
      <c r="J2511" s="644"/>
      <c r="K2511" s="644"/>
    </row>
    <row r="2512" spans="1:11" s="547" customFormat="1" ht="11.4">
      <c r="A2512" s="641"/>
      <c r="B2512" s="642"/>
      <c r="C2512" s="643"/>
      <c r="D2512" s="644"/>
      <c r="E2512" s="644"/>
      <c r="F2512" s="644"/>
      <c r="G2512" s="644"/>
      <c r="H2512" s="643"/>
      <c r="I2512" s="644"/>
      <c r="J2512" s="644"/>
      <c r="K2512" s="644"/>
    </row>
    <row r="2513" spans="1:11" s="547" customFormat="1" ht="11.4">
      <c r="A2513" s="641"/>
      <c r="B2513" s="642"/>
      <c r="C2513" s="643"/>
      <c r="D2513" s="644"/>
      <c r="E2513" s="644"/>
      <c r="F2513" s="644"/>
      <c r="G2513" s="644"/>
      <c r="H2513" s="643"/>
      <c r="I2513" s="644"/>
      <c r="J2513" s="644"/>
      <c r="K2513" s="644"/>
    </row>
    <row r="2514" spans="1:11" s="547" customFormat="1" ht="11.4">
      <c r="A2514" s="641"/>
      <c r="B2514" s="642"/>
      <c r="C2514" s="643"/>
      <c r="D2514" s="644"/>
      <c r="E2514" s="644"/>
      <c r="F2514" s="644"/>
      <c r="G2514" s="644"/>
      <c r="H2514" s="643"/>
      <c r="I2514" s="644"/>
      <c r="J2514" s="644"/>
      <c r="K2514" s="644"/>
    </row>
    <row r="2515" spans="1:11" s="547" customFormat="1" ht="11.4">
      <c r="A2515" s="641"/>
      <c r="B2515" s="642"/>
      <c r="C2515" s="643"/>
      <c r="D2515" s="644"/>
      <c r="E2515" s="644"/>
      <c r="F2515" s="644"/>
      <c r="G2515" s="644"/>
      <c r="H2515" s="643"/>
      <c r="I2515" s="644"/>
      <c r="J2515" s="644"/>
      <c r="K2515" s="644"/>
    </row>
    <row r="2516" spans="1:11" s="547" customFormat="1" ht="11.4">
      <c r="A2516" s="641"/>
      <c r="B2516" s="642"/>
      <c r="C2516" s="643"/>
      <c r="D2516" s="644"/>
      <c r="E2516" s="644"/>
      <c r="F2516" s="644"/>
      <c r="G2516" s="644"/>
      <c r="H2516" s="643"/>
      <c r="I2516" s="644"/>
      <c r="J2516" s="644"/>
      <c r="K2516" s="644"/>
    </row>
    <row r="2517" spans="1:11" s="547" customFormat="1" ht="11.4">
      <c r="A2517" s="641"/>
      <c r="B2517" s="642"/>
      <c r="C2517" s="643"/>
      <c r="D2517" s="644"/>
      <c r="E2517" s="644"/>
      <c r="F2517" s="644"/>
      <c r="G2517" s="644"/>
      <c r="H2517" s="643"/>
      <c r="I2517" s="644"/>
      <c r="J2517" s="644"/>
      <c r="K2517" s="644"/>
    </row>
    <row r="2518" spans="1:11" s="547" customFormat="1" ht="11.4">
      <c r="A2518" s="641"/>
      <c r="B2518" s="642"/>
      <c r="C2518" s="643"/>
      <c r="D2518" s="644"/>
      <c r="E2518" s="644"/>
      <c r="F2518" s="644"/>
      <c r="G2518" s="644"/>
      <c r="H2518" s="643"/>
      <c r="I2518" s="644"/>
      <c r="J2518" s="644"/>
      <c r="K2518" s="644"/>
    </row>
    <row r="2519" spans="1:11" s="547" customFormat="1" ht="11.4">
      <c r="A2519" s="641"/>
      <c r="B2519" s="642"/>
      <c r="C2519" s="643"/>
      <c r="D2519" s="644"/>
      <c r="E2519" s="644"/>
      <c r="F2519" s="644"/>
      <c r="G2519" s="644"/>
      <c r="H2519" s="643"/>
      <c r="I2519" s="644"/>
      <c r="J2519" s="644"/>
      <c r="K2519" s="644"/>
    </row>
    <row r="2520" spans="1:11" s="547" customFormat="1" ht="11.4">
      <c r="A2520" s="641"/>
      <c r="B2520" s="642"/>
      <c r="C2520" s="643"/>
      <c r="D2520" s="644"/>
      <c r="E2520" s="644"/>
      <c r="F2520" s="644"/>
      <c r="G2520" s="644"/>
      <c r="H2520" s="643"/>
      <c r="I2520" s="644"/>
      <c r="J2520" s="644"/>
      <c r="K2520" s="644"/>
    </row>
    <row r="2521" spans="1:11" s="547" customFormat="1" ht="11.4">
      <c r="A2521" s="641"/>
      <c r="B2521" s="642"/>
      <c r="C2521" s="643"/>
      <c r="D2521" s="644"/>
      <c r="E2521" s="644"/>
      <c r="F2521" s="644"/>
      <c r="G2521" s="644"/>
      <c r="H2521" s="643"/>
      <c r="I2521" s="644"/>
      <c r="J2521" s="644"/>
      <c r="K2521" s="644"/>
    </row>
    <row r="2522" spans="1:11" s="547" customFormat="1" ht="11.4">
      <c r="A2522" s="641"/>
      <c r="B2522" s="642"/>
      <c r="C2522" s="643"/>
      <c r="D2522" s="644"/>
      <c r="E2522" s="644"/>
      <c r="F2522" s="644"/>
      <c r="G2522" s="644"/>
      <c r="H2522" s="643"/>
      <c r="I2522" s="644"/>
      <c r="J2522" s="644"/>
      <c r="K2522" s="644"/>
    </row>
    <row r="2523" spans="1:11" s="547" customFormat="1" ht="11.4">
      <c r="A2523" s="641"/>
      <c r="B2523" s="642"/>
      <c r="C2523" s="643"/>
      <c r="D2523" s="644"/>
      <c r="E2523" s="644"/>
      <c r="F2523" s="644"/>
      <c r="G2523" s="644"/>
      <c r="H2523" s="643"/>
      <c r="I2523" s="644"/>
      <c r="J2523" s="644"/>
      <c r="K2523" s="644"/>
    </row>
    <row r="2524" spans="1:11" s="547" customFormat="1" ht="11.4">
      <c r="A2524" s="641"/>
      <c r="B2524" s="642"/>
      <c r="C2524" s="643"/>
      <c r="D2524" s="644"/>
      <c r="E2524" s="644"/>
      <c r="F2524" s="644"/>
      <c r="G2524" s="644"/>
      <c r="H2524" s="643"/>
      <c r="I2524" s="644"/>
      <c r="J2524" s="644"/>
      <c r="K2524" s="644"/>
    </row>
    <row r="2525" spans="1:11" s="547" customFormat="1" ht="11.4">
      <c r="A2525" s="641"/>
      <c r="B2525" s="642"/>
      <c r="C2525" s="643"/>
      <c r="D2525" s="644"/>
      <c r="E2525" s="644"/>
      <c r="F2525" s="644"/>
      <c r="G2525" s="644"/>
      <c r="H2525" s="643"/>
      <c r="I2525" s="644"/>
      <c r="J2525" s="644"/>
      <c r="K2525" s="644"/>
    </row>
    <row r="2526" spans="1:11" s="547" customFormat="1" ht="11.4">
      <c r="A2526" s="641"/>
      <c r="B2526" s="642"/>
      <c r="C2526" s="643"/>
      <c r="D2526" s="644"/>
      <c r="E2526" s="644"/>
      <c r="F2526" s="644"/>
      <c r="G2526" s="644"/>
      <c r="H2526" s="643"/>
      <c r="I2526" s="644"/>
      <c r="J2526" s="644"/>
      <c r="K2526" s="644"/>
    </row>
    <row r="2527" spans="1:11" s="547" customFormat="1" ht="11.4">
      <c r="A2527" s="641"/>
      <c r="B2527" s="642"/>
      <c r="C2527" s="643"/>
      <c r="D2527" s="644"/>
      <c r="E2527" s="644"/>
      <c r="F2527" s="644"/>
      <c r="G2527" s="644"/>
      <c r="H2527" s="643"/>
      <c r="I2527" s="644"/>
      <c r="J2527" s="644"/>
      <c r="K2527" s="644"/>
    </row>
    <row r="2528" spans="1:11" s="547" customFormat="1" ht="11.4">
      <c r="A2528" s="641"/>
      <c r="B2528" s="642"/>
      <c r="C2528" s="643"/>
      <c r="D2528" s="644"/>
      <c r="E2528" s="644"/>
      <c r="F2528" s="644"/>
      <c r="G2528" s="644"/>
      <c r="H2528" s="643"/>
      <c r="I2528" s="644"/>
      <c r="J2528" s="644"/>
      <c r="K2528" s="644"/>
    </row>
    <row r="2529" spans="1:11" s="547" customFormat="1" ht="11.4">
      <c r="A2529" s="641"/>
      <c r="B2529" s="642"/>
      <c r="C2529" s="643"/>
      <c r="D2529" s="644"/>
      <c r="E2529" s="644"/>
      <c r="F2529" s="644"/>
      <c r="G2529" s="644"/>
      <c r="H2529" s="643"/>
      <c r="I2529" s="644"/>
      <c r="J2529" s="644"/>
      <c r="K2529" s="644"/>
    </row>
    <row r="2530" spans="1:11" s="547" customFormat="1" ht="11.4">
      <c r="A2530" s="641"/>
      <c r="B2530" s="642"/>
      <c r="C2530" s="643"/>
      <c r="D2530" s="644"/>
      <c r="E2530" s="644"/>
      <c r="F2530" s="644"/>
      <c r="G2530" s="644"/>
      <c r="H2530" s="643"/>
      <c r="I2530" s="644"/>
      <c r="J2530" s="644"/>
      <c r="K2530" s="644"/>
    </row>
    <row r="2531" spans="1:11" s="547" customFormat="1" ht="11.4">
      <c r="A2531" s="641"/>
      <c r="B2531" s="642"/>
      <c r="C2531" s="643"/>
      <c r="D2531" s="644"/>
      <c r="E2531" s="644"/>
      <c r="F2531" s="644"/>
      <c r="G2531" s="644"/>
      <c r="H2531" s="643"/>
      <c r="I2531" s="644"/>
      <c r="J2531" s="644"/>
      <c r="K2531" s="644"/>
    </row>
    <row r="2532" spans="1:11" s="547" customFormat="1" ht="11.4">
      <c r="A2532" s="641"/>
      <c r="B2532" s="642"/>
      <c r="C2532" s="643"/>
      <c r="D2532" s="644"/>
      <c r="E2532" s="644"/>
      <c r="F2532" s="644"/>
      <c r="G2532" s="644"/>
      <c r="H2532" s="643"/>
      <c r="I2532" s="644"/>
      <c r="J2532" s="644"/>
      <c r="K2532" s="644"/>
    </row>
    <row r="2533" spans="1:11" s="547" customFormat="1" ht="11.4">
      <c r="A2533" s="641"/>
      <c r="B2533" s="642"/>
      <c r="C2533" s="643"/>
      <c r="D2533" s="644"/>
      <c r="E2533" s="644"/>
      <c r="F2533" s="644"/>
      <c r="G2533" s="644"/>
      <c r="H2533" s="643"/>
      <c r="I2533" s="644"/>
      <c r="J2533" s="644"/>
      <c r="K2533" s="644"/>
    </row>
    <row r="2534" spans="1:11" s="547" customFormat="1" ht="11.4">
      <c r="A2534" s="641"/>
      <c r="B2534" s="642"/>
      <c r="C2534" s="643"/>
      <c r="D2534" s="644"/>
      <c r="E2534" s="644"/>
      <c r="F2534" s="644"/>
      <c r="G2534" s="644"/>
      <c r="H2534" s="643"/>
      <c r="I2534" s="644"/>
      <c r="J2534" s="644"/>
      <c r="K2534" s="644"/>
    </row>
    <row r="2535" spans="1:11" s="547" customFormat="1" ht="11.4">
      <c r="A2535" s="641"/>
      <c r="B2535" s="642"/>
      <c r="C2535" s="643"/>
      <c r="D2535" s="644"/>
      <c r="E2535" s="644"/>
      <c r="F2535" s="644"/>
      <c r="G2535" s="644"/>
      <c r="H2535" s="643"/>
      <c r="I2535" s="644"/>
      <c r="J2535" s="644"/>
      <c r="K2535" s="644"/>
    </row>
    <row r="2536" spans="1:11" s="547" customFormat="1" ht="11.4">
      <c r="A2536" s="641"/>
      <c r="B2536" s="642"/>
      <c r="C2536" s="643"/>
      <c r="D2536" s="644"/>
      <c r="E2536" s="644"/>
      <c r="F2536" s="644"/>
      <c r="G2536" s="644"/>
      <c r="H2536" s="643"/>
      <c r="I2536" s="644"/>
      <c r="J2536" s="644"/>
      <c r="K2536" s="644"/>
    </row>
    <row r="2537" spans="1:11" s="547" customFormat="1" ht="11.4">
      <c r="A2537" s="641"/>
      <c r="B2537" s="642"/>
      <c r="C2537" s="643"/>
      <c r="D2537" s="644"/>
      <c r="E2537" s="644"/>
      <c r="F2537" s="644"/>
      <c r="G2537" s="644"/>
      <c r="H2537" s="643"/>
      <c r="I2537" s="644"/>
      <c r="J2537" s="644"/>
      <c r="K2537" s="644"/>
    </row>
    <row r="2538" spans="1:11" s="547" customFormat="1" ht="11.4">
      <c r="A2538" s="641"/>
      <c r="B2538" s="642"/>
      <c r="C2538" s="643"/>
      <c r="D2538" s="644"/>
      <c r="E2538" s="644"/>
      <c r="F2538" s="644"/>
      <c r="G2538" s="644"/>
      <c r="H2538" s="643"/>
      <c r="I2538" s="644"/>
      <c r="J2538" s="644"/>
      <c r="K2538" s="644"/>
    </row>
    <row r="2539" spans="1:11" s="547" customFormat="1" ht="11.4">
      <c r="A2539" s="641"/>
      <c r="B2539" s="642"/>
      <c r="C2539" s="643"/>
      <c r="D2539" s="644"/>
      <c r="E2539" s="644"/>
      <c r="F2539" s="644"/>
      <c r="G2539" s="644"/>
      <c r="H2539" s="643"/>
      <c r="I2539" s="644"/>
      <c r="J2539" s="644"/>
      <c r="K2539" s="644"/>
    </row>
    <row r="2540" spans="1:11" s="547" customFormat="1" ht="11.4">
      <c r="A2540" s="641"/>
      <c r="B2540" s="642"/>
      <c r="C2540" s="643"/>
      <c r="D2540" s="644"/>
      <c r="E2540" s="644"/>
      <c r="F2540" s="644"/>
      <c r="G2540" s="644"/>
      <c r="H2540" s="643"/>
      <c r="I2540" s="644"/>
      <c r="J2540" s="644"/>
      <c r="K2540" s="644"/>
    </row>
    <row r="2541" spans="1:11" s="547" customFormat="1" ht="11.4">
      <c r="A2541" s="641"/>
      <c r="B2541" s="642"/>
      <c r="C2541" s="643"/>
      <c r="D2541" s="644"/>
      <c r="E2541" s="644"/>
      <c r="F2541" s="644"/>
      <c r="G2541" s="644"/>
      <c r="H2541" s="643"/>
      <c r="I2541" s="644"/>
      <c r="J2541" s="644"/>
      <c r="K2541" s="644"/>
    </row>
    <row r="2542" spans="1:11" s="547" customFormat="1" ht="11.4">
      <c r="A2542" s="641"/>
      <c r="B2542" s="642"/>
      <c r="C2542" s="643"/>
      <c r="D2542" s="644"/>
      <c r="E2542" s="644"/>
      <c r="F2542" s="644"/>
      <c r="G2542" s="644"/>
      <c r="H2542" s="643"/>
      <c r="I2542" s="644"/>
      <c r="J2542" s="644"/>
      <c r="K2542" s="644"/>
    </row>
    <row r="2543" spans="1:11" s="547" customFormat="1" ht="11.4">
      <c r="A2543" s="641"/>
      <c r="B2543" s="642"/>
      <c r="C2543" s="643"/>
      <c r="D2543" s="644"/>
      <c r="E2543" s="644"/>
      <c r="F2543" s="644"/>
      <c r="G2543" s="644"/>
      <c r="H2543" s="643"/>
      <c r="I2543" s="644"/>
      <c r="J2543" s="644"/>
      <c r="K2543" s="644"/>
    </row>
    <row r="2544" spans="1:11" s="547" customFormat="1" ht="11.4">
      <c r="A2544" s="641"/>
      <c r="B2544" s="642"/>
      <c r="C2544" s="643"/>
      <c r="D2544" s="644"/>
      <c r="E2544" s="644"/>
      <c r="F2544" s="644"/>
      <c r="G2544" s="644"/>
      <c r="H2544" s="643"/>
      <c r="I2544" s="644"/>
      <c r="J2544" s="644"/>
      <c r="K2544" s="644"/>
    </row>
    <row r="2545" spans="1:11" s="547" customFormat="1" ht="11.4">
      <c r="A2545" s="641"/>
      <c r="B2545" s="642"/>
      <c r="C2545" s="643"/>
      <c r="D2545" s="644"/>
      <c r="E2545" s="644"/>
      <c r="F2545" s="644"/>
      <c r="G2545" s="644"/>
      <c r="H2545" s="643"/>
      <c r="I2545" s="644"/>
      <c r="J2545" s="644"/>
      <c r="K2545" s="644"/>
    </row>
    <row r="2546" spans="1:11" s="547" customFormat="1" ht="11.4">
      <c r="A2546" s="641"/>
      <c r="B2546" s="642"/>
      <c r="C2546" s="643"/>
      <c r="D2546" s="644"/>
      <c r="E2546" s="644"/>
      <c r="F2546" s="644"/>
      <c r="G2546" s="644"/>
      <c r="H2546" s="643"/>
      <c r="I2546" s="644"/>
      <c r="J2546" s="644"/>
      <c r="K2546" s="644"/>
    </row>
    <row r="2547" spans="1:11" s="547" customFormat="1" ht="11.4">
      <c r="A2547" s="641"/>
      <c r="B2547" s="642"/>
      <c r="C2547" s="643"/>
      <c r="D2547" s="644"/>
      <c r="E2547" s="644"/>
      <c r="F2547" s="644"/>
      <c r="G2547" s="644"/>
      <c r="H2547" s="643"/>
      <c r="I2547" s="644"/>
      <c r="J2547" s="644"/>
      <c r="K2547" s="644"/>
    </row>
    <row r="2548" spans="1:11" s="547" customFormat="1" ht="11.4">
      <c r="A2548" s="641"/>
      <c r="B2548" s="642"/>
      <c r="C2548" s="643"/>
      <c r="D2548" s="644"/>
      <c r="E2548" s="644"/>
      <c r="F2548" s="644"/>
      <c r="G2548" s="644"/>
      <c r="H2548" s="643"/>
      <c r="I2548" s="644"/>
      <c r="J2548" s="644"/>
      <c r="K2548" s="644"/>
    </row>
    <row r="2549" spans="1:11" s="547" customFormat="1" ht="11.4">
      <c r="A2549" s="641"/>
      <c r="B2549" s="642"/>
      <c r="C2549" s="643"/>
      <c r="D2549" s="644"/>
      <c r="E2549" s="644"/>
      <c r="F2549" s="644"/>
      <c r="G2549" s="644"/>
      <c r="H2549" s="643"/>
      <c r="I2549" s="644"/>
      <c r="J2549" s="644"/>
      <c r="K2549" s="644"/>
    </row>
    <row r="2550" spans="1:11" s="547" customFormat="1" ht="11.4">
      <c r="A2550" s="641"/>
      <c r="B2550" s="642"/>
      <c r="C2550" s="643"/>
      <c r="D2550" s="644"/>
      <c r="E2550" s="644"/>
      <c r="F2550" s="644"/>
      <c r="G2550" s="644"/>
      <c r="H2550" s="643"/>
      <c r="I2550" s="644"/>
      <c r="J2550" s="644"/>
      <c r="K2550" s="644"/>
    </row>
    <row r="2551" spans="1:11" s="547" customFormat="1" ht="11.4">
      <c r="A2551" s="641"/>
      <c r="B2551" s="642"/>
      <c r="C2551" s="643"/>
      <c r="D2551" s="644"/>
      <c r="E2551" s="644"/>
      <c r="F2551" s="644"/>
      <c r="G2551" s="644"/>
      <c r="H2551" s="643"/>
      <c r="I2551" s="644"/>
      <c r="J2551" s="644"/>
      <c r="K2551" s="644"/>
    </row>
    <row r="2552" spans="1:11" s="547" customFormat="1" ht="11.4">
      <c r="A2552" s="641"/>
      <c r="B2552" s="642"/>
      <c r="C2552" s="643"/>
      <c r="D2552" s="644"/>
      <c r="E2552" s="644"/>
      <c r="F2552" s="644"/>
      <c r="G2552" s="644"/>
      <c r="H2552" s="643"/>
      <c r="I2552" s="644"/>
      <c r="J2552" s="644"/>
      <c r="K2552" s="644"/>
    </row>
    <row r="2553" spans="1:11" s="547" customFormat="1" ht="11.4">
      <c r="A2553" s="641"/>
      <c r="B2553" s="642"/>
      <c r="C2553" s="643"/>
      <c r="D2553" s="644"/>
      <c r="E2553" s="644"/>
      <c r="F2553" s="644"/>
      <c r="G2553" s="644"/>
      <c r="H2553" s="643"/>
      <c r="I2553" s="644"/>
      <c r="J2553" s="644"/>
      <c r="K2553" s="644"/>
    </row>
    <row r="2554" spans="1:11" s="547" customFormat="1" ht="11.4">
      <c r="A2554" s="641"/>
      <c r="B2554" s="642"/>
      <c r="C2554" s="643"/>
      <c r="D2554" s="644"/>
      <c r="E2554" s="644"/>
      <c r="F2554" s="644"/>
      <c r="G2554" s="644"/>
      <c r="H2554" s="643"/>
      <c r="I2554" s="644"/>
      <c r="J2554" s="644"/>
      <c r="K2554" s="644"/>
    </row>
    <row r="2555" spans="1:11" s="547" customFormat="1" ht="11.4">
      <c r="A2555" s="641"/>
      <c r="B2555" s="642"/>
      <c r="C2555" s="643"/>
      <c r="D2555" s="644"/>
      <c r="E2555" s="644"/>
      <c r="F2555" s="644"/>
      <c r="G2555" s="644"/>
      <c r="H2555" s="643"/>
      <c r="I2555" s="644"/>
      <c r="J2555" s="644"/>
      <c r="K2555" s="644"/>
    </row>
    <row r="2556" spans="1:11" s="547" customFormat="1" ht="11.4">
      <c r="A2556" s="641"/>
      <c r="B2556" s="642"/>
      <c r="C2556" s="643"/>
      <c r="D2556" s="644"/>
      <c r="E2556" s="644"/>
      <c r="F2556" s="644"/>
      <c r="G2556" s="644"/>
      <c r="H2556" s="643"/>
      <c r="I2556" s="644"/>
      <c r="J2556" s="644"/>
      <c r="K2556" s="644"/>
    </row>
    <row r="2557" spans="1:11" s="547" customFormat="1" ht="11.4">
      <c r="A2557" s="641"/>
      <c r="B2557" s="642"/>
      <c r="C2557" s="643"/>
      <c r="D2557" s="644"/>
      <c r="E2557" s="644"/>
      <c r="F2557" s="644"/>
      <c r="G2557" s="644"/>
      <c r="H2557" s="643"/>
      <c r="I2557" s="644"/>
      <c r="J2557" s="644"/>
      <c r="K2557" s="644"/>
    </row>
    <row r="2558" spans="1:11" s="547" customFormat="1" ht="11.4">
      <c r="A2558" s="641"/>
      <c r="B2558" s="642"/>
      <c r="C2558" s="643"/>
      <c r="D2558" s="644"/>
      <c r="E2558" s="644"/>
      <c r="F2558" s="644"/>
      <c r="G2558" s="644"/>
      <c r="H2558" s="643"/>
      <c r="I2558" s="644"/>
      <c r="J2558" s="644"/>
      <c r="K2558" s="644"/>
    </row>
    <row r="2559" spans="1:11" s="547" customFormat="1" ht="11.4">
      <c r="A2559" s="641"/>
      <c r="B2559" s="642"/>
      <c r="C2559" s="643"/>
      <c r="D2559" s="644"/>
      <c r="E2559" s="644"/>
      <c r="F2559" s="644"/>
      <c r="G2559" s="644"/>
      <c r="H2559" s="643"/>
      <c r="I2559" s="644"/>
      <c r="J2559" s="644"/>
      <c r="K2559" s="644"/>
    </row>
    <row r="2560" spans="1:11" s="547" customFormat="1" ht="11.4">
      <c r="A2560" s="641"/>
      <c r="B2560" s="642"/>
      <c r="C2560" s="643"/>
      <c r="D2560" s="644"/>
      <c r="E2560" s="644"/>
      <c r="F2560" s="644"/>
      <c r="G2560" s="644"/>
      <c r="H2560" s="643"/>
      <c r="I2560" s="644"/>
      <c r="J2560" s="644"/>
      <c r="K2560" s="644"/>
    </row>
    <row r="2561" spans="1:11" s="547" customFormat="1" ht="11.4">
      <c r="A2561" s="641"/>
      <c r="B2561" s="642"/>
      <c r="C2561" s="643"/>
      <c r="D2561" s="644"/>
      <c r="E2561" s="644"/>
      <c r="F2561" s="644"/>
      <c r="G2561" s="644"/>
      <c r="H2561" s="643"/>
      <c r="I2561" s="644"/>
      <c r="J2561" s="644"/>
      <c r="K2561" s="644"/>
    </row>
    <row r="2562" spans="1:11" s="547" customFormat="1" ht="11.4">
      <c r="A2562" s="641"/>
      <c r="B2562" s="642"/>
      <c r="C2562" s="643"/>
      <c r="D2562" s="644"/>
      <c r="E2562" s="644"/>
      <c r="F2562" s="644"/>
      <c r="G2562" s="644"/>
      <c r="H2562" s="643"/>
      <c r="I2562" s="644"/>
      <c r="J2562" s="644"/>
      <c r="K2562" s="644"/>
    </row>
    <row r="2563" spans="1:11" s="547" customFormat="1" ht="11.4">
      <c r="A2563" s="641"/>
      <c r="B2563" s="642"/>
      <c r="C2563" s="643"/>
      <c r="D2563" s="644"/>
      <c r="E2563" s="644"/>
      <c r="F2563" s="644"/>
      <c r="G2563" s="644"/>
      <c r="H2563" s="643"/>
      <c r="I2563" s="644"/>
      <c r="J2563" s="644"/>
      <c r="K2563" s="644"/>
    </row>
    <row r="2564" spans="1:11" s="547" customFormat="1" ht="11.4">
      <c r="A2564" s="641"/>
      <c r="B2564" s="642"/>
      <c r="C2564" s="643"/>
      <c r="D2564" s="644"/>
      <c r="E2564" s="644"/>
      <c r="F2564" s="644"/>
      <c r="G2564" s="644"/>
      <c r="H2564" s="643"/>
      <c r="I2564" s="644"/>
      <c r="J2564" s="644"/>
      <c r="K2564" s="644"/>
    </row>
    <row r="2565" spans="1:11" s="547" customFormat="1" ht="11.4">
      <c r="A2565" s="641"/>
      <c r="B2565" s="642"/>
      <c r="C2565" s="643"/>
      <c r="D2565" s="644"/>
      <c r="E2565" s="644"/>
      <c r="F2565" s="644"/>
      <c r="G2565" s="644"/>
      <c r="H2565" s="643"/>
      <c r="I2565" s="644"/>
      <c r="J2565" s="644"/>
      <c r="K2565" s="644"/>
    </row>
    <row r="2566" spans="1:11" s="547" customFormat="1" ht="11.4">
      <c r="A2566" s="641"/>
      <c r="B2566" s="642"/>
      <c r="C2566" s="643"/>
      <c r="D2566" s="644"/>
      <c r="E2566" s="644"/>
      <c r="F2566" s="644"/>
      <c r="G2566" s="644"/>
      <c r="H2566" s="643"/>
      <c r="I2566" s="644"/>
      <c r="J2566" s="644"/>
      <c r="K2566" s="644"/>
    </row>
    <row r="2567" spans="1:11" s="547" customFormat="1" ht="11.4">
      <c r="A2567" s="641"/>
      <c r="B2567" s="642"/>
      <c r="C2567" s="643"/>
      <c r="D2567" s="644"/>
      <c r="E2567" s="644"/>
      <c r="F2567" s="644"/>
      <c r="G2567" s="644"/>
      <c r="H2567" s="643"/>
      <c r="I2567" s="644"/>
      <c r="J2567" s="644"/>
      <c r="K2567" s="644"/>
    </row>
    <row r="2568" spans="1:11" s="547" customFormat="1" ht="11.4">
      <c r="A2568" s="641"/>
      <c r="B2568" s="642"/>
      <c r="C2568" s="643"/>
      <c r="D2568" s="644"/>
      <c r="E2568" s="644"/>
      <c r="F2568" s="644"/>
      <c r="G2568" s="644"/>
      <c r="H2568" s="643"/>
      <c r="I2568" s="644"/>
      <c r="J2568" s="644"/>
      <c r="K2568" s="644"/>
    </row>
    <row r="2569" spans="1:11" s="547" customFormat="1" ht="11.4">
      <c r="A2569" s="641"/>
      <c r="B2569" s="642"/>
      <c r="C2569" s="643"/>
      <c r="D2569" s="644"/>
      <c r="E2569" s="644"/>
      <c r="F2569" s="644"/>
      <c r="G2569" s="644"/>
      <c r="H2569" s="643"/>
      <c r="I2569" s="644"/>
      <c r="J2569" s="644"/>
      <c r="K2569" s="644"/>
    </row>
    <row r="2570" spans="1:11" s="547" customFormat="1" ht="11.4">
      <c r="A2570" s="641"/>
      <c r="B2570" s="642"/>
      <c r="C2570" s="643"/>
      <c r="D2570" s="644"/>
      <c r="E2570" s="644"/>
      <c r="F2570" s="644"/>
      <c r="G2570" s="644"/>
      <c r="H2570" s="643"/>
      <c r="I2570" s="644"/>
      <c r="J2570" s="644"/>
      <c r="K2570" s="644"/>
    </row>
    <row r="2571" spans="1:11" s="547" customFormat="1" ht="11.4">
      <c r="A2571" s="641"/>
      <c r="B2571" s="642"/>
      <c r="C2571" s="643"/>
      <c r="D2571" s="644"/>
      <c r="E2571" s="644"/>
      <c r="F2571" s="644"/>
      <c r="G2571" s="644"/>
      <c r="H2571" s="643"/>
      <c r="I2571" s="644"/>
      <c r="J2571" s="644"/>
      <c r="K2571" s="644"/>
    </row>
    <row r="2572" spans="1:11" s="547" customFormat="1" ht="11.4">
      <c r="A2572" s="641"/>
      <c r="B2572" s="642"/>
      <c r="C2572" s="643"/>
      <c r="D2572" s="644"/>
      <c r="E2572" s="644"/>
      <c r="F2572" s="644"/>
      <c r="G2572" s="644"/>
      <c r="H2572" s="643"/>
      <c r="I2572" s="644"/>
      <c r="J2572" s="644"/>
      <c r="K2572" s="644"/>
    </row>
    <row r="2573" spans="1:11" s="547" customFormat="1" ht="11.4">
      <c r="A2573" s="641"/>
      <c r="B2573" s="642"/>
      <c r="C2573" s="643"/>
      <c r="D2573" s="644"/>
      <c r="E2573" s="644"/>
      <c r="F2573" s="644"/>
      <c r="G2573" s="644"/>
      <c r="H2573" s="643"/>
      <c r="I2573" s="644"/>
      <c r="J2573" s="644"/>
      <c r="K2573" s="644"/>
    </row>
    <row r="2574" spans="1:11" s="547" customFormat="1" ht="11.4">
      <c r="A2574" s="641"/>
      <c r="B2574" s="642"/>
      <c r="C2574" s="643"/>
      <c r="D2574" s="644"/>
      <c r="E2574" s="644"/>
      <c r="F2574" s="644"/>
      <c r="G2574" s="644"/>
      <c r="H2574" s="643"/>
      <c r="I2574" s="644"/>
      <c r="J2574" s="644"/>
      <c r="K2574" s="644"/>
    </row>
    <row r="2575" spans="1:11" s="547" customFormat="1" ht="11.4">
      <c r="A2575" s="641"/>
      <c r="B2575" s="642"/>
      <c r="C2575" s="643"/>
      <c r="D2575" s="644"/>
      <c r="E2575" s="644"/>
      <c r="F2575" s="644"/>
      <c r="G2575" s="644"/>
      <c r="H2575" s="643"/>
      <c r="I2575" s="644"/>
      <c r="J2575" s="644"/>
      <c r="K2575" s="644"/>
    </row>
    <row r="2576" spans="1:11" s="547" customFormat="1" ht="11.4">
      <c r="A2576" s="641"/>
      <c r="B2576" s="642"/>
      <c r="C2576" s="643"/>
      <c r="D2576" s="644"/>
      <c r="E2576" s="644"/>
      <c r="F2576" s="644"/>
      <c r="G2576" s="644"/>
      <c r="H2576" s="643"/>
      <c r="I2576" s="644"/>
      <c r="J2576" s="644"/>
      <c r="K2576" s="644"/>
    </row>
    <row r="2577" spans="1:11" s="547" customFormat="1" ht="11.4">
      <c r="A2577" s="641"/>
      <c r="B2577" s="642"/>
      <c r="C2577" s="643"/>
      <c r="D2577" s="644"/>
      <c r="E2577" s="644"/>
      <c r="F2577" s="644"/>
      <c r="G2577" s="644"/>
      <c r="H2577" s="643"/>
      <c r="I2577" s="644"/>
      <c r="J2577" s="644"/>
      <c r="K2577" s="644"/>
    </row>
    <row r="2578" spans="1:11" s="547" customFormat="1" ht="11.4">
      <c r="A2578" s="641"/>
      <c r="B2578" s="642"/>
      <c r="C2578" s="643"/>
      <c r="D2578" s="644"/>
      <c r="E2578" s="644"/>
      <c r="F2578" s="644"/>
      <c r="G2578" s="644"/>
      <c r="H2578" s="643"/>
      <c r="I2578" s="644"/>
      <c r="J2578" s="644"/>
      <c r="K2578" s="644"/>
    </row>
    <row r="2579" spans="1:11" s="547" customFormat="1" ht="11.4">
      <c r="A2579" s="641"/>
      <c r="B2579" s="642"/>
      <c r="C2579" s="643"/>
      <c r="D2579" s="644"/>
      <c r="E2579" s="644"/>
      <c r="F2579" s="644"/>
      <c r="G2579" s="644"/>
      <c r="H2579" s="643"/>
      <c r="I2579" s="644"/>
      <c r="J2579" s="644"/>
      <c r="K2579" s="644"/>
    </row>
    <row r="2580" spans="1:11" s="547" customFormat="1" ht="11.4">
      <c r="A2580" s="641"/>
      <c r="B2580" s="642"/>
      <c r="C2580" s="643"/>
      <c r="D2580" s="644"/>
      <c r="E2580" s="644"/>
      <c r="F2580" s="644"/>
      <c r="G2580" s="644"/>
      <c r="H2580" s="643"/>
      <c r="I2580" s="644"/>
      <c r="J2580" s="644"/>
      <c r="K2580" s="644"/>
    </row>
    <row r="2581" spans="1:11" s="547" customFormat="1" ht="11.4">
      <c r="A2581" s="641"/>
      <c r="B2581" s="642"/>
      <c r="C2581" s="643"/>
      <c r="D2581" s="644"/>
      <c r="E2581" s="644"/>
      <c r="F2581" s="644"/>
      <c r="G2581" s="644"/>
      <c r="H2581" s="643"/>
      <c r="I2581" s="644"/>
      <c r="J2581" s="644"/>
      <c r="K2581" s="644"/>
    </row>
    <row r="2582" spans="1:11" s="547" customFormat="1" ht="11.4">
      <c r="A2582" s="641"/>
      <c r="B2582" s="642"/>
      <c r="C2582" s="643"/>
      <c r="D2582" s="644"/>
      <c r="E2582" s="644"/>
      <c r="F2582" s="644"/>
      <c r="G2582" s="644"/>
      <c r="H2582" s="643"/>
      <c r="I2582" s="644"/>
      <c r="J2582" s="644"/>
      <c r="K2582" s="644"/>
    </row>
    <row r="2583" spans="1:11" s="547" customFormat="1" ht="11.4">
      <c r="A2583" s="641"/>
      <c r="B2583" s="642"/>
      <c r="C2583" s="643"/>
      <c r="D2583" s="644"/>
      <c r="E2583" s="644"/>
      <c r="F2583" s="644"/>
      <c r="G2583" s="644"/>
      <c r="H2583" s="643"/>
      <c r="I2583" s="644"/>
      <c r="J2583" s="644"/>
      <c r="K2583" s="644"/>
    </row>
    <row r="2584" spans="1:11" s="547" customFormat="1" ht="11.4">
      <c r="A2584" s="641"/>
      <c r="B2584" s="642"/>
      <c r="C2584" s="643"/>
      <c r="D2584" s="644"/>
      <c r="E2584" s="644"/>
      <c r="F2584" s="644"/>
      <c r="G2584" s="644"/>
      <c r="H2584" s="643"/>
      <c r="I2584" s="644"/>
      <c r="J2584" s="644"/>
      <c r="K2584" s="644"/>
    </row>
    <row r="2585" spans="1:11" s="547" customFormat="1" ht="11.4">
      <c r="A2585" s="641"/>
      <c r="B2585" s="642"/>
      <c r="C2585" s="643"/>
      <c r="D2585" s="644"/>
      <c r="E2585" s="644"/>
      <c r="F2585" s="644"/>
      <c r="G2585" s="644"/>
      <c r="H2585" s="643"/>
      <c r="I2585" s="644"/>
      <c r="J2585" s="644"/>
      <c r="K2585" s="644"/>
    </row>
    <row r="2586" spans="1:11" s="547" customFormat="1" ht="11.4">
      <c r="A2586" s="641"/>
      <c r="B2586" s="642"/>
      <c r="C2586" s="643"/>
      <c r="D2586" s="644"/>
      <c r="E2586" s="644"/>
      <c r="F2586" s="644"/>
      <c r="G2586" s="644"/>
      <c r="H2586" s="643"/>
      <c r="I2586" s="644"/>
      <c r="J2586" s="644"/>
      <c r="K2586" s="644"/>
    </row>
    <row r="2587" spans="1:11" s="547" customFormat="1" ht="11.4">
      <c r="A2587" s="641"/>
      <c r="B2587" s="642"/>
      <c r="C2587" s="643"/>
      <c r="D2587" s="644"/>
      <c r="E2587" s="644"/>
      <c r="F2587" s="644"/>
      <c r="G2587" s="644"/>
      <c r="H2587" s="643"/>
      <c r="I2587" s="644"/>
      <c r="J2587" s="644"/>
      <c r="K2587" s="644"/>
    </row>
    <row r="2588" spans="1:11" s="547" customFormat="1" ht="11.4">
      <c r="A2588" s="641"/>
      <c r="B2588" s="642"/>
      <c r="C2588" s="643"/>
      <c r="D2588" s="644"/>
      <c r="E2588" s="644"/>
      <c r="F2588" s="644"/>
      <c r="G2588" s="644"/>
      <c r="H2588" s="643"/>
      <c r="I2588" s="644"/>
      <c r="J2588" s="644"/>
      <c r="K2588" s="644"/>
    </row>
    <row r="2589" spans="1:11" s="547" customFormat="1" ht="11.4">
      <c r="A2589" s="641"/>
      <c r="B2589" s="642"/>
      <c r="C2589" s="643"/>
      <c r="D2589" s="644"/>
      <c r="E2589" s="644"/>
      <c r="F2589" s="644"/>
      <c r="G2589" s="644"/>
      <c r="H2589" s="643"/>
      <c r="I2589" s="644"/>
      <c r="J2589" s="644"/>
      <c r="K2589" s="644"/>
    </row>
    <row r="2590" spans="1:11" s="547" customFormat="1" ht="11.4">
      <c r="A2590" s="641"/>
      <c r="B2590" s="642"/>
      <c r="C2590" s="643"/>
      <c r="D2590" s="644"/>
      <c r="E2590" s="644"/>
      <c r="F2590" s="644"/>
      <c r="G2590" s="644"/>
      <c r="H2590" s="643"/>
      <c r="I2590" s="644"/>
      <c r="J2590" s="644"/>
      <c r="K2590" s="644"/>
    </row>
    <row r="2591" spans="1:11" s="547" customFormat="1" ht="11.4">
      <c r="A2591" s="641"/>
      <c r="B2591" s="642"/>
      <c r="C2591" s="643"/>
      <c r="D2591" s="644"/>
      <c r="E2591" s="644"/>
      <c r="F2591" s="644"/>
      <c r="G2591" s="644"/>
      <c r="H2591" s="643"/>
      <c r="I2591" s="644"/>
      <c r="J2591" s="644"/>
      <c r="K2591" s="644"/>
    </row>
    <row r="2592" spans="1:11" s="547" customFormat="1" ht="11.4">
      <c r="A2592" s="641"/>
      <c r="B2592" s="642"/>
      <c r="C2592" s="643"/>
      <c r="D2592" s="644"/>
      <c r="E2592" s="644"/>
      <c r="F2592" s="644"/>
      <c r="G2592" s="644"/>
      <c r="H2592" s="643"/>
      <c r="I2592" s="644"/>
      <c r="J2592" s="644"/>
      <c r="K2592" s="644"/>
    </row>
    <row r="2593" spans="1:11" s="547" customFormat="1" ht="11.4">
      <c r="A2593" s="641"/>
      <c r="B2593" s="642"/>
      <c r="C2593" s="643"/>
      <c r="D2593" s="644"/>
      <c r="E2593" s="644"/>
      <c r="F2593" s="644"/>
      <c r="G2593" s="644"/>
      <c r="H2593" s="643"/>
      <c r="I2593" s="644"/>
      <c r="J2593" s="644"/>
      <c r="K2593" s="644"/>
    </row>
    <row r="2594" spans="1:11" s="547" customFormat="1" ht="11.4">
      <c r="A2594" s="641"/>
      <c r="B2594" s="642"/>
      <c r="C2594" s="643"/>
      <c r="D2594" s="644"/>
      <c r="E2594" s="644"/>
      <c r="F2594" s="644"/>
      <c r="G2594" s="644"/>
      <c r="H2594" s="643"/>
      <c r="I2594" s="644"/>
      <c r="J2594" s="644"/>
      <c r="K2594" s="644"/>
    </row>
    <row r="2595" spans="1:11" s="547" customFormat="1" ht="11.4">
      <c r="A2595" s="641"/>
      <c r="B2595" s="642"/>
      <c r="C2595" s="643"/>
      <c r="D2595" s="644"/>
      <c r="E2595" s="644"/>
      <c r="F2595" s="644"/>
      <c r="G2595" s="644"/>
      <c r="H2595" s="643"/>
      <c r="I2595" s="644"/>
      <c r="J2595" s="644"/>
      <c r="K2595" s="644"/>
    </row>
    <row r="2596" spans="1:11" s="547" customFormat="1" ht="11.4">
      <c r="A2596" s="641"/>
      <c r="B2596" s="642"/>
      <c r="C2596" s="643"/>
      <c r="D2596" s="644"/>
      <c r="E2596" s="644"/>
      <c r="F2596" s="644"/>
      <c r="G2596" s="644"/>
      <c r="H2596" s="643"/>
      <c r="I2596" s="644"/>
      <c r="J2596" s="644"/>
      <c r="K2596" s="644"/>
    </row>
    <row r="2597" spans="1:11" s="547" customFormat="1" ht="11.4">
      <c r="A2597" s="641"/>
      <c r="B2597" s="642"/>
      <c r="C2597" s="643"/>
      <c r="D2597" s="644"/>
      <c r="E2597" s="644"/>
      <c r="F2597" s="644"/>
      <c r="G2597" s="644"/>
      <c r="H2597" s="643"/>
      <c r="I2597" s="644"/>
      <c r="J2597" s="644"/>
      <c r="K2597" s="644"/>
    </row>
    <row r="2598" spans="1:11" s="547" customFormat="1" ht="11.4">
      <c r="A2598" s="641"/>
      <c r="B2598" s="642"/>
      <c r="C2598" s="643"/>
      <c r="D2598" s="644"/>
      <c r="E2598" s="644"/>
      <c r="F2598" s="644"/>
      <c r="G2598" s="644"/>
      <c r="H2598" s="643"/>
      <c r="I2598" s="644"/>
      <c r="J2598" s="644"/>
      <c r="K2598" s="644"/>
    </row>
    <row r="2599" spans="1:11" s="547" customFormat="1" ht="11.4">
      <c r="A2599" s="641"/>
      <c r="B2599" s="642"/>
      <c r="C2599" s="643"/>
      <c r="D2599" s="644"/>
      <c r="E2599" s="644"/>
      <c r="F2599" s="644"/>
      <c r="G2599" s="644"/>
      <c r="H2599" s="643"/>
      <c r="I2599" s="644"/>
      <c r="J2599" s="644"/>
      <c r="K2599" s="644"/>
    </row>
    <row r="2600" spans="1:11" s="547" customFormat="1" ht="11.4">
      <c r="A2600" s="641"/>
      <c r="B2600" s="642"/>
      <c r="C2600" s="643"/>
      <c r="D2600" s="644"/>
      <c r="E2600" s="644"/>
      <c r="F2600" s="644"/>
      <c r="G2600" s="644"/>
      <c r="H2600" s="643"/>
      <c r="I2600" s="644"/>
      <c r="J2600" s="644"/>
      <c r="K2600" s="644"/>
    </row>
    <row r="2601" spans="1:11" s="547" customFormat="1" ht="11.4">
      <c r="A2601" s="641"/>
      <c r="B2601" s="642"/>
      <c r="C2601" s="643"/>
      <c r="D2601" s="644"/>
      <c r="E2601" s="644"/>
      <c r="F2601" s="644"/>
      <c r="G2601" s="644"/>
      <c r="H2601" s="643"/>
      <c r="I2601" s="644"/>
      <c r="J2601" s="644"/>
      <c r="K2601" s="644"/>
    </row>
    <row r="2602" spans="1:11" s="547" customFormat="1" ht="11.4">
      <c r="A2602" s="641"/>
      <c r="B2602" s="642"/>
      <c r="C2602" s="643"/>
      <c r="D2602" s="644"/>
      <c r="E2602" s="644"/>
      <c r="F2602" s="644"/>
      <c r="G2602" s="644"/>
      <c r="H2602" s="643"/>
      <c r="I2602" s="644"/>
      <c r="J2602" s="644"/>
      <c r="K2602" s="644"/>
    </row>
    <row r="2603" spans="1:11" s="547" customFormat="1" ht="11.4">
      <c r="A2603" s="641"/>
      <c r="B2603" s="642"/>
      <c r="C2603" s="643"/>
      <c r="D2603" s="644"/>
      <c r="E2603" s="644"/>
      <c r="F2603" s="644"/>
      <c r="G2603" s="644"/>
      <c r="H2603" s="643"/>
      <c r="I2603" s="644"/>
      <c r="J2603" s="644"/>
      <c r="K2603" s="644"/>
    </row>
    <row r="2604" spans="1:11" s="547" customFormat="1" ht="11.4">
      <c r="A2604" s="641"/>
      <c r="B2604" s="642"/>
      <c r="C2604" s="643"/>
      <c r="D2604" s="644"/>
      <c r="E2604" s="644"/>
      <c r="F2604" s="644"/>
      <c r="G2604" s="644"/>
      <c r="H2604" s="643"/>
      <c r="I2604" s="644"/>
      <c r="J2604" s="644"/>
      <c r="K2604" s="644"/>
    </row>
    <row r="2605" spans="1:11" s="547" customFormat="1" ht="11.4">
      <c r="A2605" s="641"/>
      <c r="B2605" s="642"/>
      <c r="C2605" s="643"/>
      <c r="D2605" s="644"/>
      <c r="E2605" s="644"/>
      <c r="F2605" s="644"/>
      <c r="G2605" s="644"/>
      <c r="H2605" s="643"/>
      <c r="I2605" s="644"/>
      <c r="J2605" s="644"/>
      <c r="K2605" s="644"/>
    </row>
    <row r="2606" spans="1:11" s="547" customFormat="1" ht="11.4">
      <c r="A2606" s="641"/>
      <c r="B2606" s="642"/>
      <c r="C2606" s="643"/>
      <c r="D2606" s="644"/>
      <c r="E2606" s="644"/>
      <c r="F2606" s="644"/>
      <c r="G2606" s="644"/>
      <c r="H2606" s="643"/>
      <c r="I2606" s="644"/>
      <c r="J2606" s="644"/>
      <c r="K2606" s="644"/>
    </row>
    <row r="2607" spans="1:11" s="547" customFormat="1" ht="11.4">
      <c r="A2607" s="641"/>
      <c r="B2607" s="642"/>
      <c r="C2607" s="643"/>
      <c r="D2607" s="644"/>
      <c r="E2607" s="644"/>
      <c r="F2607" s="644"/>
      <c r="G2607" s="644"/>
      <c r="H2607" s="643"/>
      <c r="I2607" s="644"/>
      <c r="J2607" s="644"/>
      <c r="K2607" s="644"/>
    </row>
    <row r="2608" spans="1:11" s="547" customFormat="1" ht="11.4">
      <c r="A2608" s="641"/>
      <c r="B2608" s="642"/>
      <c r="C2608" s="643"/>
      <c r="D2608" s="644"/>
      <c r="E2608" s="644"/>
      <c r="F2608" s="644"/>
      <c r="G2608" s="644"/>
      <c r="H2608" s="643"/>
      <c r="I2608" s="644"/>
      <c r="J2608" s="644"/>
      <c r="K2608" s="644"/>
    </row>
    <row r="2609" spans="1:11" s="547" customFormat="1" ht="11.4">
      <c r="A2609" s="641"/>
      <c r="B2609" s="642"/>
      <c r="C2609" s="643"/>
      <c r="D2609" s="644"/>
      <c r="E2609" s="644"/>
      <c r="F2609" s="644"/>
      <c r="G2609" s="644"/>
      <c r="H2609" s="643"/>
      <c r="I2609" s="644"/>
      <c r="J2609" s="644"/>
      <c r="K2609" s="644"/>
    </row>
    <row r="2610" spans="1:11" s="547" customFormat="1" ht="11.4">
      <c r="A2610" s="641"/>
      <c r="B2610" s="642"/>
      <c r="C2610" s="643"/>
      <c r="D2610" s="644"/>
      <c r="E2610" s="644"/>
      <c r="F2610" s="644"/>
      <c r="G2610" s="644"/>
      <c r="H2610" s="643"/>
      <c r="I2610" s="644"/>
      <c r="J2610" s="644"/>
      <c r="K2610" s="644"/>
    </row>
    <row r="2611" spans="1:11" s="547" customFormat="1" ht="11.4">
      <c r="A2611" s="641"/>
      <c r="B2611" s="642"/>
      <c r="C2611" s="643"/>
      <c r="D2611" s="644"/>
      <c r="E2611" s="644"/>
      <c r="F2611" s="644"/>
      <c r="G2611" s="644"/>
      <c r="H2611" s="643"/>
      <c r="I2611" s="644"/>
      <c r="J2611" s="644"/>
      <c r="K2611" s="644"/>
    </row>
    <row r="2612" spans="1:11" s="547" customFormat="1" ht="11.4">
      <c r="A2612" s="641"/>
      <c r="B2612" s="642"/>
      <c r="C2612" s="643"/>
      <c r="D2612" s="644"/>
      <c r="E2612" s="644"/>
      <c r="F2612" s="644"/>
      <c r="G2612" s="644"/>
      <c r="H2612" s="643"/>
      <c r="I2612" s="644"/>
      <c r="J2612" s="644"/>
      <c r="K2612" s="644"/>
    </row>
    <row r="2613" spans="1:11" s="547" customFormat="1" ht="11.4">
      <c r="A2613" s="641"/>
      <c r="B2613" s="642"/>
      <c r="C2613" s="643"/>
      <c r="D2613" s="644"/>
      <c r="E2613" s="644"/>
      <c r="F2613" s="644"/>
      <c r="G2613" s="644"/>
      <c r="H2613" s="643"/>
      <c r="I2613" s="644"/>
      <c r="J2613" s="644"/>
      <c r="K2613" s="644"/>
    </row>
    <row r="2614" spans="1:11" s="547" customFormat="1" ht="11.4">
      <c r="A2614" s="641"/>
      <c r="B2614" s="642"/>
      <c r="C2614" s="643"/>
      <c r="D2614" s="644"/>
      <c r="E2614" s="644"/>
      <c r="F2614" s="644"/>
      <c r="G2614" s="644"/>
      <c r="H2614" s="643"/>
      <c r="I2614" s="644"/>
      <c r="J2614" s="644"/>
      <c r="K2614" s="644"/>
    </row>
    <row r="2615" spans="1:11" s="547" customFormat="1" ht="11.4">
      <c r="A2615" s="641"/>
      <c r="B2615" s="642"/>
      <c r="C2615" s="643"/>
      <c r="D2615" s="644"/>
      <c r="E2615" s="644"/>
      <c r="F2615" s="644"/>
      <c r="G2615" s="644"/>
      <c r="H2615" s="643"/>
      <c r="I2615" s="644"/>
      <c r="J2615" s="644"/>
      <c r="K2615" s="644"/>
    </row>
    <row r="2616" spans="1:11" s="547" customFormat="1" ht="11.4">
      <c r="A2616" s="641"/>
      <c r="B2616" s="642"/>
      <c r="C2616" s="643"/>
      <c r="D2616" s="644"/>
      <c r="E2616" s="644"/>
      <c r="F2616" s="644"/>
      <c r="G2616" s="644"/>
      <c r="H2616" s="643"/>
      <c r="I2616" s="644"/>
      <c r="J2616" s="644"/>
      <c r="K2616" s="644"/>
    </row>
    <row r="2617" spans="1:11" s="547" customFormat="1" ht="11.4">
      <c r="A2617" s="641"/>
      <c r="B2617" s="642"/>
      <c r="C2617" s="643"/>
      <c r="D2617" s="644"/>
      <c r="E2617" s="644"/>
      <c r="F2617" s="644"/>
      <c r="G2617" s="644"/>
      <c r="H2617" s="643"/>
      <c r="I2617" s="644"/>
      <c r="J2617" s="644"/>
      <c r="K2617" s="644"/>
    </row>
    <row r="2618" spans="1:11" s="547" customFormat="1" ht="11.4">
      <c r="A2618" s="641"/>
      <c r="B2618" s="642"/>
      <c r="C2618" s="643"/>
      <c r="D2618" s="644"/>
      <c r="E2618" s="644"/>
      <c r="F2618" s="644"/>
      <c r="G2618" s="644"/>
      <c r="H2618" s="643"/>
      <c r="I2618" s="644"/>
      <c r="J2618" s="644"/>
      <c r="K2618" s="644"/>
    </row>
    <row r="2619" spans="1:11" s="547" customFormat="1" ht="11.4">
      <c r="A2619" s="641"/>
      <c r="B2619" s="642"/>
      <c r="C2619" s="643"/>
      <c r="D2619" s="644"/>
      <c r="E2619" s="644"/>
      <c r="F2619" s="644"/>
      <c r="G2619" s="644"/>
      <c r="H2619" s="643"/>
      <c r="I2619" s="644"/>
      <c r="J2619" s="644"/>
      <c r="K2619" s="644"/>
    </row>
    <row r="2620" spans="1:11" s="547" customFormat="1" ht="11.4">
      <c r="A2620" s="641"/>
      <c r="B2620" s="642"/>
      <c r="C2620" s="643"/>
      <c r="D2620" s="644"/>
      <c r="E2620" s="644"/>
      <c r="F2620" s="644"/>
      <c r="G2620" s="644"/>
      <c r="H2620" s="643"/>
      <c r="I2620" s="644"/>
      <c r="J2620" s="644"/>
      <c r="K2620" s="644"/>
    </row>
    <row r="2621" spans="1:11" s="547" customFormat="1" ht="11.4">
      <c r="A2621" s="641"/>
      <c r="B2621" s="642"/>
      <c r="C2621" s="643"/>
      <c r="D2621" s="644"/>
      <c r="E2621" s="644"/>
      <c r="F2621" s="644"/>
      <c r="G2621" s="644"/>
      <c r="H2621" s="643"/>
      <c r="I2621" s="644"/>
      <c r="J2621" s="644"/>
      <c r="K2621" s="644"/>
    </row>
    <row r="2622" spans="1:11" s="547" customFormat="1" ht="11.4">
      <c r="A2622" s="641"/>
      <c r="B2622" s="642"/>
      <c r="C2622" s="643"/>
      <c r="D2622" s="644"/>
      <c r="E2622" s="644"/>
      <c r="F2622" s="644"/>
      <c r="G2622" s="644"/>
      <c r="H2622" s="643"/>
      <c r="I2622" s="644"/>
      <c r="J2622" s="644"/>
      <c r="K2622" s="644"/>
    </row>
    <row r="2623" spans="1:11" s="547" customFormat="1" ht="11.4">
      <c r="A2623" s="641"/>
      <c r="B2623" s="642"/>
      <c r="C2623" s="643"/>
      <c r="D2623" s="644"/>
      <c r="E2623" s="644"/>
      <c r="F2623" s="644"/>
      <c r="G2623" s="644"/>
      <c r="H2623" s="643"/>
      <c r="I2623" s="644"/>
      <c r="J2623" s="644"/>
      <c r="K2623" s="644"/>
    </row>
    <row r="2624" spans="1:11" s="547" customFormat="1" ht="11.4">
      <c r="A2624" s="641"/>
      <c r="B2624" s="642"/>
      <c r="C2624" s="643"/>
      <c r="D2624" s="644"/>
      <c r="E2624" s="644"/>
      <c r="F2624" s="644"/>
      <c r="G2624" s="644"/>
      <c r="H2624" s="643"/>
      <c r="I2624" s="644"/>
      <c r="J2624" s="644"/>
      <c r="K2624" s="644"/>
    </row>
    <row r="2625" spans="1:11" s="547" customFormat="1" ht="11.4">
      <c r="A2625" s="641"/>
      <c r="B2625" s="642"/>
      <c r="C2625" s="643"/>
      <c r="D2625" s="644"/>
      <c r="E2625" s="644"/>
      <c r="F2625" s="644"/>
      <c r="G2625" s="644"/>
      <c r="H2625" s="643"/>
      <c r="I2625" s="644"/>
      <c r="J2625" s="644"/>
      <c r="K2625" s="644"/>
    </row>
    <row r="2626" spans="1:11" s="547" customFormat="1" ht="11.4">
      <c r="A2626" s="641"/>
      <c r="B2626" s="642"/>
      <c r="C2626" s="643"/>
      <c r="D2626" s="644"/>
      <c r="E2626" s="644"/>
      <c r="F2626" s="644"/>
      <c r="G2626" s="644"/>
      <c r="H2626" s="643"/>
      <c r="I2626" s="644"/>
      <c r="J2626" s="644"/>
      <c r="K2626" s="644"/>
    </row>
    <row r="2627" spans="1:11" s="547" customFormat="1" ht="11.4">
      <c r="A2627" s="641"/>
      <c r="B2627" s="642"/>
      <c r="C2627" s="643"/>
      <c r="D2627" s="644"/>
      <c r="E2627" s="644"/>
      <c r="F2627" s="644"/>
      <c r="G2627" s="644"/>
      <c r="H2627" s="643"/>
      <c r="I2627" s="644"/>
      <c r="J2627" s="644"/>
      <c r="K2627" s="644"/>
    </row>
    <row r="2628" spans="1:11" s="547" customFormat="1" ht="11.4">
      <c r="A2628" s="641"/>
      <c r="B2628" s="642"/>
      <c r="C2628" s="643"/>
      <c r="D2628" s="644"/>
      <c r="E2628" s="644"/>
      <c r="F2628" s="644"/>
      <c r="G2628" s="644"/>
      <c r="H2628" s="643"/>
      <c r="I2628" s="644"/>
      <c r="J2628" s="644"/>
      <c r="K2628" s="644"/>
    </row>
    <row r="2629" spans="1:11" s="547" customFormat="1" ht="11.4">
      <c r="A2629" s="641"/>
      <c r="B2629" s="642"/>
      <c r="C2629" s="643"/>
      <c r="D2629" s="644"/>
      <c r="E2629" s="644"/>
      <c r="F2629" s="644"/>
      <c r="G2629" s="644"/>
      <c r="H2629" s="643"/>
      <c r="I2629" s="644"/>
      <c r="J2629" s="644"/>
      <c r="K2629" s="644"/>
    </row>
    <row r="2630" spans="1:11" s="547" customFormat="1" ht="11.4">
      <c r="A2630" s="641"/>
      <c r="B2630" s="642"/>
      <c r="C2630" s="643"/>
      <c r="D2630" s="644"/>
      <c r="E2630" s="644"/>
      <c r="F2630" s="644"/>
      <c r="G2630" s="644"/>
      <c r="H2630" s="643"/>
      <c r="I2630" s="644"/>
      <c r="J2630" s="644"/>
      <c r="K2630" s="644"/>
    </row>
    <row r="2631" spans="1:11" s="547" customFormat="1" ht="11.4">
      <c r="A2631" s="641"/>
      <c r="B2631" s="642"/>
      <c r="C2631" s="643"/>
      <c r="D2631" s="644"/>
      <c r="E2631" s="644"/>
      <c r="F2631" s="644"/>
      <c r="G2631" s="644"/>
      <c r="H2631" s="643"/>
      <c r="I2631" s="644"/>
      <c r="J2631" s="644"/>
      <c r="K2631" s="644"/>
    </row>
    <row r="2632" spans="1:11" s="547" customFormat="1" ht="11.4">
      <c r="A2632" s="641"/>
      <c r="B2632" s="642"/>
      <c r="C2632" s="643"/>
      <c r="D2632" s="644"/>
      <c r="E2632" s="644"/>
      <c r="F2632" s="644"/>
      <c r="G2632" s="644"/>
      <c r="H2632" s="643"/>
      <c r="I2632" s="644"/>
      <c r="J2632" s="644"/>
      <c r="K2632" s="644"/>
    </row>
    <row r="2633" spans="1:11" s="547" customFormat="1" ht="11.4">
      <c r="A2633" s="641"/>
      <c r="B2633" s="642"/>
      <c r="C2633" s="643"/>
      <c r="D2633" s="644"/>
      <c r="E2633" s="644"/>
      <c r="F2633" s="644"/>
      <c r="G2633" s="644"/>
      <c r="H2633" s="643"/>
      <c r="I2633" s="644"/>
      <c r="J2633" s="644"/>
      <c r="K2633" s="644"/>
    </row>
    <row r="2634" spans="1:11" s="547" customFormat="1" ht="11.4">
      <c r="A2634" s="641"/>
      <c r="B2634" s="642"/>
      <c r="C2634" s="643"/>
      <c r="D2634" s="644"/>
      <c r="E2634" s="644"/>
      <c r="F2634" s="644"/>
      <c r="G2634" s="644"/>
      <c r="H2634" s="643"/>
      <c r="I2634" s="644"/>
      <c r="J2634" s="644"/>
      <c r="K2634" s="644"/>
    </row>
    <row r="2635" spans="1:11" s="547" customFormat="1" ht="11.4">
      <c r="A2635" s="641"/>
      <c r="B2635" s="642"/>
      <c r="C2635" s="643"/>
      <c r="D2635" s="644"/>
      <c r="E2635" s="644"/>
      <c r="F2635" s="644"/>
      <c r="G2635" s="644"/>
      <c r="H2635" s="643"/>
      <c r="I2635" s="644"/>
      <c r="J2635" s="644"/>
      <c r="K2635" s="644"/>
    </row>
    <row r="2636" spans="1:11" s="547" customFormat="1" ht="11.4">
      <c r="A2636" s="641"/>
      <c r="B2636" s="642"/>
      <c r="C2636" s="643"/>
      <c r="D2636" s="644"/>
      <c r="E2636" s="644"/>
      <c r="F2636" s="644"/>
      <c r="G2636" s="644"/>
      <c r="H2636" s="643"/>
      <c r="I2636" s="644"/>
      <c r="J2636" s="644"/>
      <c r="K2636" s="644"/>
    </row>
    <row r="2637" spans="1:11" s="547" customFormat="1" ht="11.4">
      <c r="A2637" s="641"/>
      <c r="B2637" s="642"/>
      <c r="C2637" s="643"/>
      <c r="D2637" s="644"/>
      <c r="E2637" s="644"/>
      <c r="F2637" s="644"/>
      <c r="G2637" s="644"/>
      <c r="H2637" s="643"/>
      <c r="I2637" s="644"/>
      <c r="J2637" s="644"/>
      <c r="K2637" s="644"/>
    </row>
    <row r="2638" spans="1:11" s="547" customFormat="1" ht="11.4">
      <c r="A2638" s="641"/>
      <c r="B2638" s="642"/>
      <c r="C2638" s="643"/>
      <c r="D2638" s="644"/>
      <c r="E2638" s="644"/>
      <c r="F2638" s="644"/>
      <c r="G2638" s="644"/>
      <c r="H2638" s="643"/>
      <c r="I2638" s="644"/>
      <c r="J2638" s="644"/>
      <c r="K2638" s="644"/>
    </row>
    <row r="2639" spans="1:11" s="547" customFormat="1" ht="11.4">
      <c r="A2639" s="641"/>
      <c r="B2639" s="642"/>
      <c r="C2639" s="643"/>
      <c r="D2639" s="644"/>
      <c r="E2639" s="644"/>
      <c r="F2639" s="644"/>
      <c r="G2639" s="644"/>
      <c r="H2639" s="643"/>
      <c r="I2639" s="644"/>
      <c r="J2639" s="644"/>
      <c r="K2639" s="644"/>
    </row>
    <row r="2640" spans="1:11" s="547" customFormat="1" ht="11.4">
      <c r="A2640" s="641"/>
      <c r="B2640" s="642"/>
      <c r="C2640" s="643"/>
      <c r="D2640" s="644"/>
      <c r="E2640" s="644"/>
      <c r="F2640" s="644"/>
      <c r="G2640" s="644"/>
      <c r="H2640" s="643"/>
      <c r="I2640" s="644"/>
      <c r="J2640" s="644"/>
      <c r="K2640" s="644"/>
    </row>
    <row r="2641" spans="1:11" s="547" customFormat="1" ht="11.4">
      <c r="A2641" s="641"/>
      <c r="B2641" s="642"/>
      <c r="C2641" s="643"/>
      <c r="D2641" s="644"/>
      <c r="E2641" s="644"/>
      <c r="F2641" s="644"/>
      <c r="G2641" s="644"/>
      <c r="H2641" s="643"/>
      <c r="I2641" s="644"/>
      <c r="J2641" s="644"/>
      <c r="K2641" s="644"/>
    </row>
    <row r="2642" spans="1:11" s="547" customFormat="1" ht="11.4">
      <c r="A2642" s="641"/>
      <c r="B2642" s="642"/>
      <c r="C2642" s="643"/>
      <c r="D2642" s="644"/>
      <c r="E2642" s="644"/>
      <c r="F2642" s="644"/>
      <c r="G2642" s="644"/>
      <c r="H2642" s="643"/>
      <c r="I2642" s="644"/>
      <c r="J2642" s="644"/>
      <c r="K2642" s="644"/>
    </row>
    <row r="2643" spans="1:11" s="547" customFormat="1" ht="11.4">
      <c r="A2643" s="641"/>
      <c r="B2643" s="642"/>
      <c r="C2643" s="643"/>
      <c r="D2643" s="644"/>
      <c r="E2643" s="644"/>
      <c r="F2643" s="644"/>
      <c r="G2643" s="644"/>
      <c r="H2643" s="643"/>
      <c r="I2643" s="644"/>
      <c r="J2643" s="644"/>
      <c r="K2643" s="644"/>
    </row>
    <row r="2644" spans="1:11" s="547" customFormat="1" ht="11.4">
      <c r="A2644" s="641"/>
      <c r="B2644" s="642"/>
      <c r="C2644" s="643"/>
      <c r="D2644" s="644"/>
      <c r="E2644" s="644"/>
      <c r="F2644" s="644"/>
      <c r="G2644" s="644"/>
      <c r="H2644" s="643"/>
      <c r="I2644" s="644"/>
      <c r="J2644" s="644"/>
      <c r="K2644" s="644"/>
    </row>
    <row r="2645" spans="1:11" s="547" customFormat="1" ht="11.4">
      <c r="A2645" s="641"/>
      <c r="B2645" s="642"/>
      <c r="C2645" s="643"/>
      <c r="D2645" s="644"/>
      <c r="E2645" s="644"/>
      <c r="F2645" s="644"/>
      <c r="G2645" s="644"/>
      <c r="H2645" s="643"/>
      <c r="I2645" s="644"/>
      <c r="J2645" s="644"/>
      <c r="K2645" s="644"/>
    </row>
    <row r="2646" spans="1:11" s="547" customFormat="1" ht="11.4">
      <c r="A2646" s="641"/>
      <c r="B2646" s="642"/>
      <c r="C2646" s="643"/>
      <c r="D2646" s="644"/>
      <c r="E2646" s="644"/>
      <c r="F2646" s="644"/>
      <c r="G2646" s="644"/>
      <c r="H2646" s="643"/>
      <c r="I2646" s="644"/>
      <c r="J2646" s="644"/>
      <c r="K2646" s="644"/>
    </row>
    <row r="2647" spans="1:11" s="547" customFormat="1" ht="11.4">
      <c r="A2647" s="641"/>
      <c r="B2647" s="642"/>
      <c r="C2647" s="643"/>
      <c r="D2647" s="644"/>
      <c r="E2647" s="644"/>
      <c r="F2647" s="644"/>
      <c r="G2647" s="644"/>
      <c r="H2647" s="643"/>
      <c r="I2647" s="644"/>
      <c r="J2647" s="644"/>
      <c r="K2647" s="644"/>
    </row>
    <row r="2648" spans="1:11" s="547" customFormat="1" ht="11.4">
      <c r="A2648" s="641"/>
      <c r="B2648" s="642"/>
      <c r="C2648" s="643"/>
      <c r="D2648" s="644"/>
      <c r="E2648" s="644"/>
      <c r="F2648" s="644"/>
      <c r="G2648" s="644"/>
      <c r="H2648" s="643"/>
      <c r="I2648" s="644"/>
      <c r="J2648" s="644"/>
      <c r="K2648" s="644"/>
    </row>
    <row r="2649" spans="1:11" s="547" customFormat="1" ht="11.4">
      <c r="A2649" s="641"/>
      <c r="B2649" s="642"/>
      <c r="C2649" s="643"/>
      <c r="D2649" s="644"/>
      <c r="E2649" s="644"/>
      <c r="F2649" s="644"/>
      <c r="G2649" s="644"/>
      <c r="H2649" s="643"/>
      <c r="I2649" s="644"/>
      <c r="J2649" s="644"/>
      <c r="K2649" s="644"/>
    </row>
    <row r="2650" spans="1:11" s="547" customFormat="1" ht="11.4">
      <c r="A2650" s="641"/>
      <c r="B2650" s="642"/>
      <c r="C2650" s="643"/>
      <c r="D2650" s="644"/>
      <c r="E2650" s="644"/>
      <c r="F2650" s="644"/>
      <c r="G2650" s="644"/>
      <c r="H2650" s="643"/>
      <c r="I2650" s="644"/>
      <c r="J2650" s="644"/>
      <c r="K2650" s="644"/>
    </row>
    <row r="2651" spans="1:11" s="547" customFormat="1" ht="11.4">
      <c r="A2651" s="641"/>
      <c r="B2651" s="642"/>
      <c r="C2651" s="643"/>
      <c r="D2651" s="644"/>
      <c r="E2651" s="644"/>
      <c r="F2651" s="644"/>
      <c r="G2651" s="644"/>
      <c r="H2651" s="643"/>
      <c r="I2651" s="644"/>
      <c r="J2651" s="644"/>
      <c r="K2651" s="644"/>
    </row>
    <row r="2652" spans="1:11" s="547" customFormat="1" ht="11.4">
      <c r="A2652" s="641"/>
      <c r="B2652" s="642"/>
      <c r="C2652" s="643"/>
      <c r="D2652" s="644"/>
      <c r="E2652" s="644"/>
      <c r="F2652" s="644"/>
      <c r="G2652" s="644"/>
      <c r="H2652" s="643"/>
      <c r="I2652" s="644"/>
      <c r="J2652" s="644"/>
      <c r="K2652" s="644"/>
    </row>
    <row r="2653" spans="1:11" s="547" customFormat="1" ht="11.4">
      <c r="A2653" s="641"/>
      <c r="B2653" s="642"/>
      <c r="C2653" s="643"/>
      <c r="D2653" s="644"/>
      <c r="E2653" s="644"/>
      <c r="F2653" s="644"/>
      <c r="G2653" s="644"/>
      <c r="H2653" s="643"/>
      <c r="I2653" s="644"/>
      <c r="J2653" s="644"/>
      <c r="K2653" s="644"/>
    </row>
    <row r="2654" spans="1:11" s="547" customFormat="1" ht="11.4">
      <c r="A2654" s="641"/>
      <c r="B2654" s="642"/>
      <c r="C2654" s="643"/>
      <c r="D2654" s="644"/>
      <c r="E2654" s="644"/>
      <c r="F2654" s="644"/>
      <c r="G2654" s="644"/>
      <c r="H2654" s="643"/>
      <c r="I2654" s="644"/>
      <c r="J2654" s="644"/>
      <c r="K2654" s="644"/>
    </row>
    <row r="2655" spans="1:11" s="547" customFormat="1" ht="11.4">
      <c r="A2655" s="641"/>
      <c r="B2655" s="642"/>
      <c r="C2655" s="643"/>
      <c r="D2655" s="644"/>
      <c r="E2655" s="644"/>
      <c r="F2655" s="644"/>
      <c r="G2655" s="644"/>
      <c r="H2655" s="643"/>
      <c r="I2655" s="644"/>
      <c r="J2655" s="644"/>
      <c r="K2655" s="644"/>
    </row>
    <row r="2656" spans="1:11" s="547" customFormat="1" ht="11.4">
      <c r="A2656" s="641"/>
      <c r="B2656" s="642"/>
      <c r="C2656" s="643"/>
      <c r="D2656" s="644"/>
      <c r="E2656" s="644"/>
      <c r="F2656" s="644"/>
      <c r="G2656" s="644"/>
      <c r="H2656" s="643"/>
      <c r="I2656" s="644"/>
      <c r="J2656" s="644"/>
      <c r="K2656" s="644"/>
    </row>
    <row r="2657" spans="1:11" s="547" customFormat="1" ht="11.4">
      <c r="A2657" s="641"/>
      <c r="B2657" s="642"/>
      <c r="C2657" s="643"/>
      <c r="D2657" s="644"/>
      <c r="E2657" s="644"/>
      <c r="F2657" s="644"/>
      <c r="G2657" s="644"/>
      <c r="H2657" s="643"/>
      <c r="I2657" s="644"/>
      <c r="J2657" s="644"/>
      <c r="K2657" s="644"/>
    </row>
    <row r="2658" spans="1:11" s="547" customFormat="1" ht="11.4">
      <c r="A2658" s="641"/>
      <c r="B2658" s="642"/>
      <c r="C2658" s="643"/>
      <c r="D2658" s="644"/>
      <c r="E2658" s="644"/>
      <c r="F2658" s="644"/>
      <c r="G2658" s="644"/>
      <c r="H2658" s="643"/>
      <c r="I2658" s="644"/>
      <c r="J2658" s="644"/>
      <c r="K2658" s="644"/>
    </row>
    <row r="2659" spans="1:11" s="547" customFormat="1" ht="11.4">
      <c r="A2659" s="641"/>
      <c r="B2659" s="642"/>
      <c r="C2659" s="643"/>
      <c r="D2659" s="644"/>
      <c r="E2659" s="644"/>
      <c r="F2659" s="644"/>
      <c r="G2659" s="644"/>
      <c r="H2659" s="643"/>
      <c r="I2659" s="644"/>
      <c r="J2659" s="644"/>
      <c r="K2659" s="644"/>
    </row>
    <row r="2660" spans="1:11" s="547" customFormat="1" ht="11.4">
      <c r="A2660" s="641"/>
      <c r="B2660" s="642"/>
      <c r="C2660" s="643"/>
      <c r="D2660" s="644"/>
      <c r="E2660" s="644"/>
      <c r="F2660" s="644"/>
      <c r="G2660" s="644"/>
      <c r="H2660" s="643"/>
      <c r="I2660" s="644"/>
      <c r="J2660" s="644"/>
      <c r="K2660" s="644"/>
    </row>
    <row r="2661" spans="1:11" s="547" customFormat="1" ht="11.4">
      <c r="A2661" s="641"/>
      <c r="B2661" s="642"/>
      <c r="C2661" s="643"/>
      <c r="D2661" s="644"/>
      <c r="E2661" s="644"/>
      <c r="F2661" s="644"/>
      <c r="G2661" s="644"/>
      <c r="H2661" s="643"/>
      <c r="I2661" s="644"/>
      <c r="J2661" s="644"/>
      <c r="K2661" s="644"/>
    </row>
    <row r="2662" spans="1:11" s="547" customFormat="1" ht="11.4">
      <c r="A2662" s="641"/>
      <c r="B2662" s="642"/>
      <c r="C2662" s="643"/>
      <c r="D2662" s="644"/>
      <c r="E2662" s="644"/>
      <c r="F2662" s="644"/>
      <c r="G2662" s="644"/>
      <c r="H2662" s="643"/>
      <c r="I2662" s="644"/>
      <c r="J2662" s="644"/>
      <c r="K2662" s="644"/>
    </row>
    <row r="2663" spans="1:11" s="547" customFormat="1" ht="11.4">
      <c r="A2663" s="641"/>
      <c r="B2663" s="642"/>
      <c r="C2663" s="643"/>
      <c r="D2663" s="644"/>
      <c r="E2663" s="644"/>
      <c r="F2663" s="644"/>
      <c r="G2663" s="644"/>
      <c r="H2663" s="643"/>
      <c r="I2663" s="644"/>
      <c r="J2663" s="644"/>
      <c r="K2663" s="644"/>
    </row>
    <row r="2664" spans="1:11" s="547" customFormat="1" ht="11.4">
      <c r="A2664" s="641"/>
      <c r="B2664" s="642"/>
      <c r="C2664" s="643"/>
      <c r="D2664" s="644"/>
      <c r="E2664" s="644"/>
      <c r="F2664" s="644"/>
      <c r="G2664" s="644"/>
      <c r="H2664" s="643"/>
      <c r="I2664" s="644"/>
      <c r="J2664" s="644"/>
      <c r="K2664" s="644"/>
    </row>
    <row r="2665" spans="1:11" s="547" customFormat="1" ht="11.4">
      <c r="A2665" s="641"/>
      <c r="B2665" s="642"/>
      <c r="C2665" s="643"/>
      <c r="D2665" s="644"/>
      <c r="E2665" s="644"/>
      <c r="F2665" s="644"/>
      <c r="G2665" s="644"/>
      <c r="H2665" s="643"/>
      <c r="I2665" s="644"/>
      <c r="J2665" s="644"/>
      <c r="K2665" s="644"/>
    </row>
    <row r="2666" spans="1:11" s="547" customFormat="1" ht="11.4">
      <c r="A2666" s="641"/>
      <c r="B2666" s="642"/>
      <c r="C2666" s="643"/>
      <c r="D2666" s="644"/>
      <c r="E2666" s="644"/>
      <c r="F2666" s="644"/>
      <c r="G2666" s="644"/>
      <c r="H2666" s="643"/>
      <c r="I2666" s="644"/>
      <c r="J2666" s="644"/>
      <c r="K2666" s="644"/>
    </row>
    <row r="2667" spans="1:11" s="547" customFormat="1" ht="11.4">
      <c r="A2667" s="641"/>
      <c r="B2667" s="642"/>
      <c r="C2667" s="643"/>
      <c r="D2667" s="644"/>
      <c r="E2667" s="644"/>
      <c r="F2667" s="644"/>
      <c r="G2667" s="644"/>
      <c r="H2667" s="643"/>
      <c r="I2667" s="644"/>
      <c r="J2667" s="644"/>
      <c r="K2667" s="644"/>
    </row>
    <row r="2668" spans="1:11" s="547" customFormat="1" ht="11.4">
      <c r="A2668" s="641"/>
      <c r="B2668" s="642"/>
      <c r="C2668" s="643"/>
      <c r="D2668" s="644"/>
      <c r="E2668" s="644"/>
      <c r="F2668" s="644"/>
      <c r="G2668" s="644"/>
      <c r="H2668" s="643"/>
      <c r="I2668" s="644"/>
      <c r="J2668" s="644"/>
      <c r="K2668" s="644"/>
    </row>
    <row r="2669" spans="1:11" s="547" customFormat="1" ht="11.4">
      <c r="A2669" s="641"/>
      <c r="B2669" s="642"/>
      <c r="C2669" s="643"/>
      <c r="D2669" s="644"/>
      <c r="E2669" s="644"/>
      <c r="F2669" s="644"/>
      <c r="G2669" s="644"/>
      <c r="H2669" s="643"/>
      <c r="I2669" s="644"/>
      <c r="J2669" s="644"/>
      <c r="K2669" s="644"/>
    </row>
    <row r="2670" spans="1:11" s="547" customFormat="1" ht="11.4">
      <c r="A2670" s="641"/>
      <c r="B2670" s="642"/>
      <c r="C2670" s="643"/>
      <c r="D2670" s="644"/>
      <c r="E2670" s="644"/>
      <c r="F2670" s="644"/>
      <c r="G2670" s="644"/>
      <c r="H2670" s="643"/>
      <c r="I2670" s="644"/>
      <c r="J2670" s="644"/>
      <c r="K2670" s="644"/>
    </row>
    <row r="2671" spans="1:11" s="547" customFormat="1" ht="11.4">
      <c r="A2671" s="641"/>
      <c r="B2671" s="642"/>
      <c r="C2671" s="643"/>
      <c r="D2671" s="644"/>
      <c r="E2671" s="644"/>
      <c r="F2671" s="644"/>
      <c r="G2671" s="644"/>
      <c r="H2671" s="643"/>
      <c r="I2671" s="644"/>
      <c r="J2671" s="644"/>
      <c r="K2671" s="644"/>
    </row>
    <row r="2672" spans="1:11" s="547" customFormat="1" ht="11.4">
      <c r="A2672" s="641"/>
      <c r="B2672" s="642"/>
      <c r="C2672" s="643"/>
      <c r="D2672" s="644"/>
      <c r="E2672" s="644"/>
      <c r="F2672" s="644"/>
      <c r="G2672" s="644"/>
      <c r="H2672" s="643"/>
      <c r="I2672" s="644"/>
      <c r="J2672" s="644"/>
      <c r="K2672" s="644"/>
    </row>
    <row r="2673" spans="1:11" s="547" customFormat="1" ht="11.4">
      <c r="A2673" s="641"/>
      <c r="B2673" s="642"/>
      <c r="C2673" s="643"/>
      <c r="D2673" s="644"/>
      <c r="E2673" s="644"/>
      <c r="F2673" s="644"/>
      <c r="G2673" s="644"/>
      <c r="H2673" s="643"/>
      <c r="I2673" s="644"/>
      <c r="J2673" s="644"/>
      <c r="K2673" s="644"/>
    </row>
    <row r="2674" spans="1:11" s="547" customFormat="1" ht="11.4">
      <c r="A2674" s="641"/>
      <c r="B2674" s="642"/>
      <c r="C2674" s="643"/>
      <c r="D2674" s="644"/>
      <c r="E2674" s="644"/>
      <c r="F2674" s="644"/>
      <c r="G2674" s="644"/>
      <c r="H2674" s="643"/>
      <c r="I2674" s="644"/>
      <c r="J2674" s="644"/>
      <c r="K2674" s="644"/>
    </row>
    <row r="2675" spans="1:11" s="547" customFormat="1" ht="11.4">
      <c r="A2675" s="641"/>
      <c r="B2675" s="642"/>
      <c r="C2675" s="643"/>
      <c r="D2675" s="644"/>
      <c r="E2675" s="644"/>
      <c r="F2675" s="644"/>
      <c r="G2675" s="644"/>
      <c r="H2675" s="643"/>
      <c r="I2675" s="644"/>
      <c r="J2675" s="644"/>
      <c r="K2675" s="644"/>
    </row>
    <row r="2676" spans="1:11" s="547" customFormat="1" ht="11.4">
      <c r="A2676" s="641"/>
      <c r="B2676" s="642"/>
      <c r="C2676" s="643"/>
      <c r="D2676" s="644"/>
      <c r="E2676" s="644"/>
      <c r="F2676" s="644"/>
      <c r="G2676" s="644"/>
      <c r="H2676" s="643"/>
      <c r="I2676" s="644"/>
      <c r="J2676" s="644"/>
      <c r="K2676" s="644"/>
    </row>
    <row r="2677" spans="1:11" s="547" customFormat="1" ht="11.4">
      <c r="A2677" s="641"/>
      <c r="B2677" s="642"/>
      <c r="C2677" s="643"/>
      <c r="D2677" s="644"/>
      <c r="E2677" s="644"/>
      <c r="F2677" s="644"/>
      <c r="G2677" s="644"/>
      <c r="H2677" s="643"/>
      <c r="I2677" s="644"/>
      <c r="J2677" s="644"/>
      <c r="K2677" s="644"/>
    </row>
    <row r="2678" spans="1:11" s="547" customFormat="1" ht="11.4">
      <c r="A2678" s="641"/>
      <c r="B2678" s="642"/>
      <c r="C2678" s="643"/>
      <c r="D2678" s="644"/>
      <c r="E2678" s="644"/>
      <c r="F2678" s="644"/>
      <c r="G2678" s="644"/>
      <c r="H2678" s="643"/>
      <c r="I2678" s="644"/>
      <c r="J2678" s="644"/>
      <c r="K2678" s="644"/>
    </row>
    <row r="2679" spans="1:11" s="547" customFormat="1" ht="11.4">
      <c r="A2679" s="641"/>
      <c r="B2679" s="642"/>
      <c r="C2679" s="643"/>
      <c r="D2679" s="644"/>
      <c r="E2679" s="644"/>
      <c r="F2679" s="644"/>
      <c r="G2679" s="644"/>
      <c r="H2679" s="643"/>
      <c r="I2679" s="644"/>
      <c r="J2679" s="644"/>
      <c r="K2679" s="644"/>
    </row>
    <row r="2680" spans="1:11" s="547" customFormat="1" ht="11.4">
      <c r="A2680" s="641"/>
      <c r="B2680" s="642"/>
      <c r="C2680" s="643"/>
      <c r="D2680" s="644"/>
      <c r="E2680" s="644"/>
      <c r="F2680" s="644"/>
      <c r="G2680" s="644"/>
      <c r="H2680" s="643"/>
      <c r="I2680" s="644"/>
      <c r="J2680" s="644"/>
      <c r="K2680" s="644"/>
    </row>
    <row r="2681" spans="1:11" s="547" customFormat="1" ht="11.4">
      <c r="A2681" s="641"/>
      <c r="B2681" s="642"/>
      <c r="C2681" s="643"/>
      <c r="D2681" s="644"/>
      <c r="E2681" s="644"/>
      <c r="F2681" s="644"/>
      <c r="G2681" s="644"/>
      <c r="H2681" s="643"/>
      <c r="I2681" s="644"/>
      <c r="J2681" s="644"/>
      <c r="K2681" s="644"/>
    </row>
    <row r="2682" spans="1:11" s="547" customFormat="1" ht="11.4">
      <c r="A2682" s="641"/>
      <c r="B2682" s="642"/>
      <c r="C2682" s="643"/>
      <c r="D2682" s="644"/>
      <c r="E2682" s="644"/>
      <c r="F2682" s="644"/>
      <c r="G2682" s="644"/>
      <c r="H2682" s="643"/>
      <c r="I2682" s="644"/>
      <c r="J2682" s="644"/>
      <c r="K2682" s="644"/>
    </row>
    <row r="2683" spans="1:11" s="547" customFormat="1" ht="11.4">
      <c r="A2683" s="641"/>
      <c r="B2683" s="642"/>
      <c r="C2683" s="643"/>
      <c r="D2683" s="644"/>
      <c r="E2683" s="644"/>
      <c r="F2683" s="644"/>
      <c r="G2683" s="644"/>
      <c r="H2683" s="643"/>
      <c r="I2683" s="644"/>
      <c r="J2683" s="644"/>
      <c r="K2683" s="644"/>
    </row>
    <row r="2684" spans="1:11" s="547" customFormat="1" ht="11.4">
      <c r="A2684" s="641"/>
      <c r="B2684" s="642"/>
      <c r="C2684" s="643"/>
      <c r="D2684" s="644"/>
      <c r="E2684" s="644"/>
      <c r="F2684" s="644"/>
      <c r="G2684" s="644"/>
      <c r="H2684" s="643"/>
      <c r="I2684" s="644"/>
      <c r="J2684" s="644"/>
      <c r="K2684" s="644"/>
    </row>
    <row r="2685" spans="1:11" s="547" customFormat="1" ht="11.4">
      <c r="A2685" s="641"/>
      <c r="B2685" s="642"/>
      <c r="C2685" s="643"/>
      <c r="D2685" s="644"/>
      <c r="E2685" s="644"/>
      <c r="F2685" s="644"/>
      <c r="G2685" s="644"/>
      <c r="H2685" s="643"/>
      <c r="I2685" s="644"/>
      <c r="J2685" s="644"/>
      <c r="K2685" s="644"/>
    </row>
    <row r="2686" spans="1:11" s="547" customFormat="1" ht="11.4">
      <c r="A2686" s="641"/>
      <c r="B2686" s="642"/>
      <c r="C2686" s="643"/>
      <c r="D2686" s="644"/>
      <c r="E2686" s="644"/>
      <c r="F2686" s="644"/>
      <c r="G2686" s="644"/>
      <c r="H2686" s="643"/>
      <c r="I2686" s="644"/>
      <c r="J2686" s="644"/>
      <c r="K2686" s="644"/>
    </row>
    <row r="2687" spans="1:11" s="547" customFormat="1" ht="11.4">
      <c r="A2687" s="641"/>
      <c r="B2687" s="642"/>
      <c r="C2687" s="643"/>
      <c r="D2687" s="644"/>
      <c r="E2687" s="644"/>
      <c r="F2687" s="644"/>
      <c r="G2687" s="644"/>
      <c r="H2687" s="643"/>
      <c r="I2687" s="644"/>
      <c r="J2687" s="644"/>
      <c r="K2687" s="644"/>
    </row>
    <row r="2688" spans="1:11" s="547" customFormat="1" ht="11.4">
      <c r="A2688" s="641"/>
      <c r="B2688" s="642"/>
      <c r="C2688" s="643"/>
      <c r="D2688" s="644"/>
      <c r="E2688" s="644"/>
      <c r="F2688" s="644"/>
      <c r="G2688" s="644"/>
      <c r="H2688" s="643"/>
      <c r="I2688" s="644"/>
      <c r="J2688" s="644"/>
      <c r="K2688" s="644"/>
    </row>
    <row r="2689" spans="1:11" s="547" customFormat="1" ht="11.4">
      <c r="A2689" s="641"/>
      <c r="B2689" s="642"/>
      <c r="C2689" s="643"/>
      <c r="D2689" s="644"/>
      <c r="E2689" s="644"/>
      <c r="F2689" s="644"/>
      <c r="G2689" s="644"/>
      <c r="H2689" s="643"/>
      <c r="I2689" s="644"/>
      <c r="J2689" s="644"/>
      <c r="K2689" s="644"/>
    </row>
    <row r="2690" spans="1:11" s="547" customFormat="1" ht="11.4">
      <c r="A2690" s="641"/>
      <c r="B2690" s="642"/>
      <c r="C2690" s="643"/>
      <c r="D2690" s="644"/>
      <c r="E2690" s="644"/>
      <c r="F2690" s="644"/>
      <c r="G2690" s="644"/>
      <c r="H2690" s="643"/>
      <c r="I2690" s="644"/>
      <c r="J2690" s="644"/>
      <c r="K2690" s="644"/>
    </row>
    <row r="2691" spans="1:11" s="547" customFormat="1" ht="11.4">
      <c r="A2691" s="641"/>
      <c r="B2691" s="642"/>
      <c r="C2691" s="643"/>
      <c r="D2691" s="644"/>
      <c r="E2691" s="644"/>
      <c r="F2691" s="644"/>
      <c r="G2691" s="644"/>
      <c r="H2691" s="643"/>
      <c r="I2691" s="644"/>
      <c r="J2691" s="644"/>
      <c r="K2691" s="644"/>
    </row>
    <row r="2692" spans="1:11" s="547" customFormat="1" ht="11.4">
      <c r="A2692" s="641"/>
      <c r="B2692" s="642"/>
      <c r="C2692" s="643"/>
      <c r="D2692" s="644"/>
      <c r="E2692" s="644"/>
      <c r="F2692" s="644"/>
      <c r="G2692" s="644"/>
      <c r="H2692" s="643"/>
      <c r="I2692" s="644"/>
      <c r="J2692" s="644"/>
      <c r="K2692" s="644"/>
    </row>
    <row r="2693" spans="1:11" s="547" customFormat="1" ht="11.4">
      <c r="A2693" s="641"/>
      <c r="B2693" s="642"/>
      <c r="C2693" s="643"/>
      <c r="D2693" s="644"/>
      <c r="E2693" s="644"/>
      <c r="F2693" s="644"/>
      <c r="G2693" s="644"/>
      <c r="H2693" s="643"/>
      <c r="I2693" s="644"/>
      <c r="J2693" s="644"/>
      <c r="K2693" s="644"/>
    </row>
    <row r="2694" spans="1:11" s="547" customFormat="1" ht="11.4">
      <c r="A2694" s="641"/>
      <c r="B2694" s="642"/>
      <c r="C2694" s="643"/>
      <c r="D2694" s="644"/>
      <c r="E2694" s="644"/>
      <c r="F2694" s="644"/>
      <c r="G2694" s="644"/>
      <c r="H2694" s="643"/>
      <c r="I2694" s="644"/>
      <c r="J2694" s="644"/>
      <c r="K2694" s="644"/>
    </row>
    <row r="2695" spans="1:11" s="547" customFormat="1" ht="11.4">
      <c r="A2695" s="641"/>
      <c r="B2695" s="642"/>
      <c r="C2695" s="643"/>
      <c r="D2695" s="644"/>
      <c r="E2695" s="644"/>
      <c r="F2695" s="644"/>
      <c r="G2695" s="644"/>
      <c r="H2695" s="643"/>
      <c r="I2695" s="644"/>
      <c r="J2695" s="644"/>
      <c r="K2695" s="644"/>
    </row>
    <row r="2696" spans="1:11" s="547" customFormat="1" ht="11.4">
      <c r="A2696" s="641"/>
      <c r="B2696" s="642"/>
      <c r="C2696" s="643"/>
      <c r="D2696" s="644"/>
      <c r="E2696" s="644"/>
      <c r="F2696" s="644"/>
      <c r="G2696" s="644"/>
      <c r="H2696" s="643"/>
      <c r="I2696" s="644"/>
      <c r="J2696" s="644"/>
      <c r="K2696" s="644"/>
    </row>
    <row r="2697" spans="1:11" s="547" customFormat="1" ht="11.4">
      <c r="A2697" s="641"/>
      <c r="B2697" s="642"/>
      <c r="C2697" s="643"/>
      <c r="D2697" s="644"/>
      <c r="E2697" s="644"/>
      <c r="F2697" s="644"/>
      <c r="G2697" s="644"/>
      <c r="H2697" s="643"/>
      <c r="I2697" s="644"/>
      <c r="J2697" s="644"/>
      <c r="K2697" s="644"/>
    </row>
    <row r="2698" spans="1:11" s="547" customFormat="1" ht="11.4">
      <c r="A2698" s="641"/>
      <c r="B2698" s="642"/>
      <c r="C2698" s="643"/>
      <c r="D2698" s="644"/>
      <c r="E2698" s="644"/>
      <c r="F2698" s="644"/>
      <c r="G2698" s="644"/>
      <c r="H2698" s="643"/>
      <c r="I2698" s="644"/>
      <c r="J2698" s="644"/>
      <c r="K2698" s="644"/>
    </row>
    <row r="2699" spans="1:11" s="547" customFormat="1" ht="11.4">
      <c r="A2699" s="641"/>
      <c r="B2699" s="642"/>
      <c r="C2699" s="643"/>
      <c r="D2699" s="644"/>
      <c r="E2699" s="644"/>
      <c r="F2699" s="644"/>
      <c r="G2699" s="644"/>
      <c r="H2699" s="643"/>
      <c r="I2699" s="644"/>
      <c r="J2699" s="644"/>
      <c r="K2699" s="644"/>
    </row>
    <row r="2700" spans="1:11" s="547" customFormat="1" ht="11.4">
      <c r="A2700" s="641"/>
      <c r="B2700" s="642"/>
      <c r="C2700" s="643"/>
      <c r="D2700" s="644"/>
      <c r="E2700" s="644"/>
      <c r="F2700" s="644"/>
      <c r="G2700" s="644"/>
      <c r="H2700" s="643"/>
      <c r="I2700" s="644"/>
      <c r="J2700" s="644"/>
      <c r="K2700" s="644"/>
    </row>
    <row r="2701" spans="1:11" s="547" customFormat="1" ht="11.4">
      <c r="A2701" s="641"/>
      <c r="B2701" s="642"/>
      <c r="C2701" s="643"/>
      <c r="D2701" s="644"/>
      <c r="E2701" s="644"/>
      <c r="F2701" s="644"/>
      <c r="G2701" s="644"/>
      <c r="H2701" s="643"/>
      <c r="I2701" s="644"/>
      <c r="J2701" s="644"/>
      <c r="K2701" s="644"/>
    </row>
    <row r="2702" spans="1:11" s="547" customFormat="1" ht="11.4">
      <c r="A2702" s="641"/>
      <c r="B2702" s="642"/>
      <c r="C2702" s="643"/>
      <c r="D2702" s="644"/>
      <c r="E2702" s="644"/>
      <c r="F2702" s="644"/>
      <c r="G2702" s="644"/>
      <c r="H2702" s="643"/>
      <c r="I2702" s="644"/>
      <c r="J2702" s="644"/>
      <c r="K2702" s="644"/>
    </row>
    <row r="2703" spans="1:11" s="547" customFormat="1" ht="11.4">
      <c r="A2703" s="641"/>
      <c r="B2703" s="642"/>
      <c r="C2703" s="643"/>
      <c r="D2703" s="644"/>
      <c r="E2703" s="644"/>
      <c r="F2703" s="644"/>
      <c r="G2703" s="644"/>
      <c r="H2703" s="643"/>
      <c r="I2703" s="644"/>
      <c r="J2703" s="644"/>
      <c r="K2703" s="644"/>
    </row>
    <row r="2704" spans="1:11" s="547" customFormat="1" ht="11.4">
      <c r="A2704" s="641"/>
      <c r="B2704" s="642"/>
      <c r="C2704" s="643"/>
      <c r="D2704" s="644"/>
      <c r="E2704" s="644"/>
      <c r="F2704" s="644"/>
      <c r="G2704" s="644"/>
      <c r="H2704" s="643"/>
      <c r="I2704" s="644"/>
      <c r="J2704" s="644"/>
      <c r="K2704" s="644"/>
    </row>
    <row r="2705" spans="1:11" s="547" customFormat="1" ht="11.4">
      <c r="A2705" s="641"/>
      <c r="B2705" s="642"/>
      <c r="C2705" s="643"/>
      <c r="D2705" s="644"/>
      <c r="E2705" s="644"/>
      <c r="F2705" s="644"/>
      <c r="G2705" s="644"/>
      <c r="H2705" s="643"/>
      <c r="I2705" s="644"/>
      <c r="J2705" s="644"/>
      <c r="K2705" s="644"/>
    </row>
    <row r="2706" spans="1:11" s="547" customFormat="1" ht="11.4">
      <c r="A2706" s="641"/>
      <c r="B2706" s="642"/>
      <c r="C2706" s="643"/>
      <c r="D2706" s="644"/>
      <c r="E2706" s="644"/>
      <c r="F2706" s="644"/>
      <c r="G2706" s="644"/>
      <c r="H2706" s="643"/>
      <c r="I2706" s="644"/>
      <c r="J2706" s="644"/>
      <c r="K2706" s="644"/>
    </row>
    <row r="2707" spans="1:11" s="547" customFormat="1" ht="11.4">
      <c r="A2707" s="641"/>
      <c r="B2707" s="642"/>
      <c r="C2707" s="643"/>
      <c r="D2707" s="644"/>
      <c r="E2707" s="644"/>
      <c r="F2707" s="644"/>
      <c r="G2707" s="644"/>
      <c r="H2707" s="643"/>
      <c r="I2707" s="644"/>
      <c r="J2707" s="644"/>
      <c r="K2707" s="644"/>
    </row>
    <row r="2708" spans="1:11" s="547" customFormat="1" ht="11.4">
      <c r="A2708" s="641"/>
      <c r="B2708" s="642"/>
      <c r="C2708" s="643"/>
      <c r="D2708" s="644"/>
      <c r="E2708" s="644"/>
      <c r="F2708" s="644"/>
      <c r="G2708" s="644"/>
      <c r="H2708" s="643"/>
      <c r="I2708" s="644"/>
      <c r="J2708" s="644"/>
      <c r="K2708" s="644"/>
    </row>
    <row r="2709" spans="1:11" s="547" customFormat="1" ht="11.4">
      <c r="A2709" s="641"/>
      <c r="B2709" s="642"/>
      <c r="C2709" s="643"/>
      <c r="D2709" s="644"/>
      <c r="E2709" s="644"/>
      <c r="F2709" s="644"/>
      <c r="G2709" s="644"/>
      <c r="H2709" s="643"/>
      <c r="I2709" s="644"/>
      <c r="J2709" s="644"/>
      <c r="K2709" s="644"/>
    </row>
    <row r="2710" spans="1:11" s="547" customFormat="1" ht="11.4">
      <c r="A2710" s="641"/>
      <c r="B2710" s="642"/>
      <c r="C2710" s="643"/>
      <c r="D2710" s="644"/>
      <c r="E2710" s="644"/>
      <c r="F2710" s="644"/>
      <c r="G2710" s="644"/>
      <c r="H2710" s="643"/>
      <c r="I2710" s="644"/>
      <c r="J2710" s="644"/>
      <c r="K2710" s="644"/>
    </row>
    <row r="2711" spans="1:11" s="547" customFormat="1" ht="11.4">
      <c r="A2711" s="641"/>
      <c r="B2711" s="642"/>
      <c r="C2711" s="643"/>
      <c r="D2711" s="644"/>
      <c r="E2711" s="644"/>
      <c r="F2711" s="644"/>
      <c r="G2711" s="644"/>
      <c r="H2711" s="643"/>
      <c r="I2711" s="644"/>
      <c r="J2711" s="644"/>
      <c r="K2711" s="644"/>
    </row>
    <row r="2712" spans="1:11" s="547" customFormat="1" ht="11.4">
      <c r="A2712" s="641"/>
      <c r="B2712" s="642"/>
      <c r="C2712" s="643"/>
      <c r="D2712" s="644"/>
      <c r="E2712" s="644"/>
      <c r="F2712" s="644"/>
      <c r="G2712" s="644"/>
      <c r="H2712" s="643"/>
      <c r="I2712" s="644"/>
      <c r="J2712" s="644"/>
      <c r="K2712" s="644"/>
    </row>
    <row r="2713" spans="1:11" s="547" customFormat="1" ht="11.4">
      <c r="A2713" s="641"/>
      <c r="B2713" s="642"/>
      <c r="C2713" s="643"/>
      <c r="D2713" s="644"/>
      <c r="E2713" s="644"/>
      <c r="F2713" s="644"/>
      <c r="G2713" s="644"/>
      <c r="H2713" s="643"/>
      <c r="I2713" s="644"/>
      <c r="J2713" s="644"/>
      <c r="K2713" s="644"/>
    </row>
    <row r="2714" spans="1:11" s="547" customFormat="1" ht="11.4">
      <c r="A2714" s="641"/>
      <c r="B2714" s="642"/>
      <c r="C2714" s="643"/>
      <c r="D2714" s="644"/>
      <c r="E2714" s="644"/>
      <c r="F2714" s="644"/>
      <c r="G2714" s="644"/>
      <c r="H2714" s="643"/>
      <c r="I2714" s="644"/>
      <c r="J2714" s="644"/>
      <c r="K2714" s="644"/>
    </row>
    <row r="2715" spans="1:11" s="547" customFormat="1" ht="11.4">
      <c r="A2715" s="641"/>
      <c r="B2715" s="642"/>
      <c r="C2715" s="643"/>
      <c r="D2715" s="644"/>
      <c r="E2715" s="644"/>
      <c r="F2715" s="644"/>
      <c r="G2715" s="644"/>
      <c r="H2715" s="643"/>
      <c r="I2715" s="644"/>
      <c r="J2715" s="644"/>
      <c r="K2715" s="644"/>
    </row>
    <row r="2716" spans="1:11" s="547" customFormat="1" ht="11.4">
      <c r="A2716" s="641"/>
      <c r="B2716" s="642"/>
      <c r="C2716" s="643"/>
      <c r="D2716" s="644"/>
      <c r="E2716" s="644"/>
      <c r="F2716" s="644"/>
      <c r="G2716" s="644"/>
      <c r="H2716" s="643"/>
      <c r="I2716" s="644"/>
      <c r="J2716" s="644"/>
      <c r="K2716" s="644"/>
    </row>
    <row r="2717" spans="1:11" s="547" customFormat="1" ht="11.4">
      <c r="A2717" s="641"/>
      <c r="B2717" s="642"/>
      <c r="C2717" s="643"/>
      <c r="D2717" s="644"/>
      <c r="E2717" s="644"/>
      <c r="F2717" s="644"/>
      <c r="G2717" s="644"/>
      <c r="H2717" s="643"/>
      <c r="I2717" s="644"/>
      <c r="J2717" s="644"/>
      <c r="K2717" s="644"/>
    </row>
    <row r="2718" spans="1:11" s="547" customFormat="1" ht="11.4">
      <c r="A2718" s="641"/>
      <c r="B2718" s="642"/>
      <c r="C2718" s="643"/>
      <c r="D2718" s="644"/>
      <c r="E2718" s="644"/>
      <c r="F2718" s="644"/>
      <c r="G2718" s="644"/>
      <c r="H2718" s="643"/>
      <c r="I2718" s="644"/>
      <c r="J2718" s="644"/>
      <c r="K2718" s="644"/>
    </row>
    <row r="2719" spans="1:11" s="547" customFormat="1" ht="11.4">
      <c r="A2719" s="641"/>
      <c r="B2719" s="642"/>
      <c r="C2719" s="643"/>
      <c r="D2719" s="644"/>
      <c r="E2719" s="644"/>
      <c r="F2719" s="644"/>
      <c r="G2719" s="644"/>
      <c r="H2719" s="643"/>
      <c r="I2719" s="644"/>
      <c r="J2719" s="644"/>
      <c r="K2719" s="644"/>
    </row>
    <row r="2720" spans="1:11" s="547" customFormat="1" ht="11.4">
      <c r="A2720" s="641"/>
      <c r="B2720" s="642"/>
      <c r="C2720" s="643"/>
      <c r="D2720" s="644"/>
      <c r="E2720" s="644"/>
      <c r="F2720" s="644"/>
      <c r="G2720" s="644"/>
      <c r="H2720" s="643"/>
      <c r="I2720" s="644"/>
      <c r="J2720" s="644"/>
      <c r="K2720" s="644"/>
    </row>
    <row r="2721" spans="1:11" s="547" customFormat="1" ht="11.4">
      <c r="A2721" s="641"/>
      <c r="B2721" s="642"/>
      <c r="C2721" s="643"/>
      <c r="D2721" s="644"/>
      <c r="E2721" s="644"/>
      <c r="F2721" s="644"/>
      <c r="G2721" s="644"/>
      <c r="H2721" s="643"/>
      <c r="I2721" s="644"/>
      <c r="J2721" s="644"/>
      <c r="K2721" s="644"/>
    </row>
    <row r="2722" spans="1:11" s="547" customFormat="1" ht="11.4">
      <c r="A2722" s="641"/>
      <c r="B2722" s="642"/>
      <c r="C2722" s="643"/>
      <c r="D2722" s="644"/>
      <c r="E2722" s="644"/>
      <c r="F2722" s="644"/>
      <c r="G2722" s="644"/>
      <c r="H2722" s="643"/>
      <c r="I2722" s="644"/>
      <c r="J2722" s="644"/>
      <c r="K2722" s="644"/>
    </row>
    <row r="2723" spans="1:11" s="547" customFormat="1" ht="11.4">
      <c r="A2723" s="641"/>
      <c r="B2723" s="642"/>
      <c r="C2723" s="643"/>
      <c r="D2723" s="644"/>
      <c r="E2723" s="644"/>
      <c r="F2723" s="644"/>
      <c r="G2723" s="644"/>
      <c r="H2723" s="643"/>
      <c r="I2723" s="644"/>
      <c r="J2723" s="644"/>
      <c r="K2723" s="644"/>
    </row>
    <row r="2724" spans="1:11" s="547" customFormat="1" ht="11.4">
      <c r="A2724" s="641"/>
      <c r="B2724" s="642"/>
      <c r="C2724" s="643"/>
      <c r="D2724" s="644"/>
      <c r="E2724" s="644"/>
      <c r="F2724" s="644"/>
      <c r="G2724" s="644"/>
      <c r="H2724" s="643"/>
      <c r="I2724" s="644"/>
      <c r="J2724" s="644"/>
      <c r="K2724" s="644"/>
    </row>
    <row r="2725" spans="1:11" s="547" customFormat="1" ht="11.4">
      <c r="A2725" s="641"/>
      <c r="B2725" s="642"/>
      <c r="C2725" s="643"/>
      <c r="D2725" s="644"/>
      <c r="E2725" s="644"/>
      <c r="F2725" s="644"/>
      <c r="G2725" s="644"/>
      <c r="H2725" s="643"/>
      <c r="I2725" s="644"/>
      <c r="J2725" s="644"/>
      <c r="K2725" s="644"/>
    </row>
    <row r="2726" spans="1:11" s="547" customFormat="1" ht="11.4">
      <c r="A2726" s="641"/>
      <c r="B2726" s="642"/>
      <c r="C2726" s="643"/>
      <c r="D2726" s="644"/>
      <c r="E2726" s="644"/>
      <c r="F2726" s="644"/>
      <c r="G2726" s="644"/>
      <c r="H2726" s="643"/>
      <c r="I2726" s="644"/>
      <c r="J2726" s="644"/>
      <c r="K2726" s="644"/>
    </row>
    <row r="2727" spans="1:11" s="547" customFormat="1" ht="11.4">
      <c r="A2727" s="641"/>
      <c r="B2727" s="642"/>
      <c r="C2727" s="643"/>
      <c r="D2727" s="644"/>
      <c r="E2727" s="644"/>
      <c r="F2727" s="644"/>
      <c r="G2727" s="644"/>
      <c r="H2727" s="643"/>
      <c r="I2727" s="644"/>
      <c r="J2727" s="644"/>
      <c r="K2727" s="644"/>
    </row>
    <row r="2728" spans="1:11" s="547" customFormat="1" ht="11.4">
      <c r="A2728" s="641"/>
      <c r="B2728" s="642"/>
      <c r="C2728" s="643"/>
      <c r="D2728" s="644"/>
      <c r="E2728" s="644"/>
      <c r="F2728" s="644"/>
      <c r="G2728" s="644"/>
      <c r="H2728" s="643"/>
      <c r="I2728" s="644"/>
      <c r="J2728" s="644"/>
      <c r="K2728" s="644"/>
    </row>
    <row r="2729" spans="1:11" s="547" customFormat="1" ht="11.4">
      <c r="A2729" s="641"/>
      <c r="B2729" s="642"/>
      <c r="C2729" s="643"/>
      <c r="D2729" s="644"/>
      <c r="E2729" s="644"/>
      <c r="F2729" s="644"/>
      <c r="G2729" s="644"/>
      <c r="H2729" s="643"/>
      <c r="I2729" s="644"/>
      <c r="J2729" s="644"/>
      <c r="K2729" s="644"/>
    </row>
    <row r="2730" spans="1:11" s="547" customFormat="1" ht="11.4">
      <c r="A2730" s="641"/>
      <c r="B2730" s="642"/>
      <c r="C2730" s="643"/>
      <c r="D2730" s="644"/>
      <c r="E2730" s="644"/>
      <c r="F2730" s="644"/>
      <c r="G2730" s="644"/>
      <c r="H2730" s="643"/>
      <c r="I2730" s="644"/>
      <c r="J2730" s="644"/>
      <c r="K2730" s="644"/>
    </row>
    <row r="2731" spans="1:11" s="547" customFormat="1" ht="11.4">
      <c r="A2731" s="641"/>
      <c r="B2731" s="642"/>
      <c r="C2731" s="643"/>
      <c r="D2731" s="644"/>
      <c r="E2731" s="644"/>
      <c r="F2731" s="644"/>
      <c r="G2731" s="644"/>
      <c r="H2731" s="643"/>
      <c r="I2731" s="644"/>
      <c r="J2731" s="644"/>
      <c r="K2731" s="644"/>
    </row>
    <row r="2732" spans="1:11" s="547" customFormat="1" ht="11.4">
      <c r="A2732" s="641"/>
      <c r="B2732" s="642"/>
      <c r="C2732" s="643"/>
      <c r="D2732" s="644"/>
      <c r="E2732" s="644"/>
      <c r="F2732" s="644"/>
      <c r="G2732" s="644"/>
      <c r="H2732" s="643"/>
      <c r="I2732" s="644"/>
      <c r="J2732" s="644"/>
      <c r="K2732" s="644"/>
    </row>
    <row r="2733" spans="1:11" s="547" customFormat="1" ht="11.4">
      <c r="A2733" s="641"/>
      <c r="B2733" s="642"/>
      <c r="C2733" s="643"/>
      <c r="D2733" s="644"/>
      <c r="E2733" s="644"/>
      <c r="F2733" s="644"/>
      <c r="G2733" s="644"/>
      <c r="H2733" s="643"/>
      <c r="I2733" s="644"/>
      <c r="J2733" s="644"/>
      <c r="K2733" s="644"/>
    </row>
    <row r="2734" spans="1:11" s="547" customFormat="1" ht="11.4">
      <c r="A2734" s="641"/>
      <c r="B2734" s="642"/>
      <c r="C2734" s="643"/>
      <c r="D2734" s="644"/>
      <c r="E2734" s="644"/>
      <c r="F2734" s="644"/>
      <c r="G2734" s="644"/>
      <c r="H2734" s="643"/>
      <c r="I2734" s="644"/>
      <c r="J2734" s="644"/>
      <c r="K2734" s="644"/>
    </row>
    <row r="2735" spans="1:11" s="547" customFormat="1" ht="11.4">
      <c r="A2735" s="641"/>
      <c r="B2735" s="642"/>
      <c r="C2735" s="643"/>
      <c r="D2735" s="644"/>
      <c r="E2735" s="644"/>
      <c r="F2735" s="644"/>
      <c r="G2735" s="644"/>
      <c r="H2735" s="643"/>
      <c r="I2735" s="644"/>
      <c r="J2735" s="644"/>
      <c r="K2735" s="644"/>
    </row>
    <row r="2736" spans="1:11" s="547" customFormat="1" ht="11.4">
      <c r="A2736" s="641"/>
      <c r="B2736" s="642"/>
      <c r="C2736" s="643"/>
      <c r="D2736" s="644"/>
      <c r="E2736" s="644"/>
      <c r="F2736" s="644"/>
      <c r="G2736" s="644"/>
      <c r="H2736" s="643"/>
      <c r="I2736" s="644"/>
      <c r="J2736" s="644"/>
      <c r="K2736" s="644"/>
    </row>
    <row r="2737" spans="1:11" s="547" customFormat="1" ht="11.4">
      <c r="A2737" s="641"/>
      <c r="B2737" s="642"/>
      <c r="C2737" s="643"/>
      <c r="D2737" s="644"/>
      <c r="E2737" s="644"/>
      <c r="F2737" s="644"/>
      <c r="G2737" s="644"/>
      <c r="H2737" s="643"/>
      <c r="I2737" s="644"/>
      <c r="J2737" s="644"/>
      <c r="K2737" s="644"/>
    </row>
    <row r="2738" spans="1:11" s="547" customFormat="1" ht="11.4">
      <c r="A2738" s="641"/>
      <c r="B2738" s="642"/>
      <c r="C2738" s="643"/>
      <c r="D2738" s="644"/>
      <c r="E2738" s="644"/>
      <c r="F2738" s="644"/>
      <c r="G2738" s="644"/>
      <c r="H2738" s="643"/>
      <c r="I2738" s="644"/>
      <c r="J2738" s="644"/>
      <c r="K2738" s="644"/>
    </row>
    <row r="2739" spans="1:11" s="547" customFormat="1" ht="11.4">
      <c r="A2739" s="641"/>
      <c r="B2739" s="642"/>
      <c r="C2739" s="643"/>
      <c r="D2739" s="644"/>
      <c r="E2739" s="644"/>
      <c r="F2739" s="644"/>
      <c r="G2739" s="644"/>
      <c r="H2739" s="643"/>
      <c r="I2739" s="644"/>
      <c r="J2739" s="644"/>
      <c r="K2739" s="644"/>
    </row>
    <row r="2740" spans="1:11" s="547" customFormat="1" ht="11.4">
      <c r="A2740" s="641"/>
      <c r="B2740" s="642"/>
      <c r="C2740" s="643"/>
      <c r="D2740" s="644"/>
      <c r="E2740" s="644"/>
      <c r="F2740" s="644"/>
      <c r="G2740" s="644"/>
      <c r="H2740" s="643"/>
      <c r="I2740" s="644"/>
      <c r="J2740" s="644"/>
      <c r="K2740" s="644"/>
    </row>
    <row r="2741" spans="1:11" s="547" customFormat="1" ht="11.4">
      <c r="A2741" s="641"/>
      <c r="B2741" s="642"/>
      <c r="C2741" s="643"/>
      <c r="D2741" s="644"/>
      <c r="E2741" s="644"/>
      <c r="F2741" s="644"/>
      <c r="G2741" s="644"/>
      <c r="H2741" s="643"/>
      <c r="I2741" s="644"/>
      <c r="J2741" s="644"/>
      <c r="K2741" s="644"/>
    </row>
    <row r="2742" spans="1:11" s="547" customFormat="1" ht="11.4">
      <c r="A2742" s="641"/>
      <c r="B2742" s="642"/>
      <c r="C2742" s="643"/>
      <c r="D2742" s="644"/>
      <c r="E2742" s="644"/>
      <c r="F2742" s="644"/>
      <c r="G2742" s="644"/>
      <c r="H2742" s="643"/>
      <c r="I2742" s="644"/>
      <c r="J2742" s="644"/>
      <c r="K2742" s="644"/>
    </row>
    <row r="2743" spans="1:11" s="547" customFormat="1" ht="11.4">
      <c r="A2743" s="641"/>
      <c r="B2743" s="642"/>
      <c r="C2743" s="643"/>
      <c r="D2743" s="644"/>
      <c r="E2743" s="644"/>
      <c r="F2743" s="644"/>
      <c r="G2743" s="644"/>
      <c r="H2743" s="643"/>
      <c r="I2743" s="644"/>
      <c r="J2743" s="644"/>
      <c r="K2743" s="644"/>
    </row>
    <row r="2744" spans="1:11" s="547" customFormat="1" ht="11.4">
      <c r="A2744" s="641"/>
      <c r="B2744" s="642"/>
      <c r="C2744" s="643"/>
      <c r="D2744" s="644"/>
      <c r="E2744" s="644"/>
      <c r="F2744" s="644"/>
      <c r="G2744" s="644"/>
      <c r="H2744" s="643"/>
      <c r="I2744" s="644"/>
      <c r="J2744" s="644"/>
      <c r="K2744" s="644"/>
    </row>
    <row r="2745" spans="1:11" s="547" customFormat="1" ht="11.4">
      <c r="A2745" s="641"/>
      <c r="B2745" s="642"/>
      <c r="C2745" s="643"/>
      <c r="D2745" s="644"/>
      <c r="E2745" s="644"/>
      <c r="F2745" s="644"/>
      <c r="G2745" s="644"/>
      <c r="H2745" s="643"/>
      <c r="I2745" s="644"/>
      <c r="J2745" s="644"/>
      <c r="K2745" s="644"/>
    </row>
    <row r="2746" spans="1:11" s="547" customFormat="1" ht="11.4">
      <c r="A2746" s="641"/>
      <c r="B2746" s="642"/>
      <c r="C2746" s="643"/>
      <c r="D2746" s="644"/>
      <c r="E2746" s="644"/>
      <c r="F2746" s="644"/>
      <c r="G2746" s="644"/>
      <c r="H2746" s="643"/>
      <c r="I2746" s="644"/>
      <c r="J2746" s="644"/>
      <c r="K2746" s="644"/>
    </row>
    <row r="2747" spans="1:11" s="547" customFormat="1" ht="11.4">
      <c r="A2747" s="641"/>
      <c r="B2747" s="642"/>
      <c r="C2747" s="643"/>
      <c r="D2747" s="644"/>
      <c r="E2747" s="644"/>
      <c r="F2747" s="644"/>
      <c r="G2747" s="644"/>
      <c r="H2747" s="643"/>
      <c r="I2747" s="644"/>
      <c r="J2747" s="644"/>
      <c r="K2747" s="644"/>
    </row>
    <row r="2748" spans="1:11" s="547" customFormat="1" ht="11.4">
      <c r="A2748" s="641"/>
      <c r="B2748" s="642"/>
      <c r="C2748" s="643"/>
      <c r="D2748" s="644"/>
      <c r="E2748" s="644"/>
      <c r="F2748" s="644"/>
      <c r="G2748" s="644"/>
      <c r="H2748" s="643"/>
      <c r="I2748" s="644"/>
      <c r="J2748" s="644"/>
      <c r="K2748" s="644"/>
    </row>
    <row r="2749" spans="1:11" s="547" customFormat="1" ht="11.4">
      <c r="A2749" s="641"/>
      <c r="B2749" s="642"/>
      <c r="C2749" s="643"/>
      <c r="D2749" s="644"/>
      <c r="E2749" s="644"/>
      <c r="F2749" s="644"/>
      <c r="G2749" s="644"/>
      <c r="H2749" s="643"/>
      <c r="I2749" s="644"/>
      <c r="J2749" s="644"/>
      <c r="K2749" s="644"/>
    </row>
    <row r="2750" spans="1:11" s="547" customFormat="1" ht="11.4">
      <c r="A2750" s="641"/>
      <c r="B2750" s="642"/>
      <c r="C2750" s="643"/>
      <c r="D2750" s="644"/>
      <c r="E2750" s="644"/>
      <c r="F2750" s="644"/>
      <c r="G2750" s="644"/>
      <c r="H2750" s="643"/>
      <c r="I2750" s="644"/>
      <c r="J2750" s="644"/>
      <c r="K2750" s="644"/>
    </row>
    <row r="2751" spans="1:11" s="547" customFormat="1" ht="11.4">
      <c r="A2751" s="641"/>
      <c r="B2751" s="642"/>
      <c r="C2751" s="643"/>
      <c r="D2751" s="644"/>
      <c r="E2751" s="644"/>
      <c r="F2751" s="644"/>
      <c r="G2751" s="644"/>
      <c r="H2751" s="643"/>
      <c r="I2751" s="644"/>
      <c r="J2751" s="644"/>
      <c r="K2751" s="644"/>
    </row>
    <row r="2752" spans="1:11" s="547" customFormat="1" ht="11.4">
      <c r="A2752" s="641"/>
      <c r="B2752" s="642"/>
      <c r="C2752" s="643"/>
      <c r="D2752" s="644"/>
      <c r="E2752" s="644"/>
      <c r="F2752" s="644"/>
      <c r="G2752" s="644"/>
      <c r="H2752" s="643"/>
      <c r="I2752" s="644"/>
      <c r="J2752" s="644"/>
      <c r="K2752" s="644"/>
    </row>
    <row r="2753" spans="1:11" s="547" customFormat="1" ht="11.4">
      <c r="A2753" s="641"/>
      <c r="B2753" s="642"/>
      <c r="C2753" s="643"/>
      <c r="D2753" s="644"/>
      <c r="E2753" s="644"/>
      <c r="F2753" s="644"/>
      <c r="G2753" s="644"/>
      <c r="H2753" s="643"/>
      <c r="I2753" s="644"/>
      <c r="J2753" s="644"/>
      <c r="K2753" s="644"/>
    </row>
    <row r="2754" spans="1:11" s="547" customFormat="1" ht="11.4">
      <c r="A2754" s="641"/>
      <c r="B2754" s="642"/>
      <c r="C2754" s="643"/>
      <c r="D2754" s="644"/>
      <c r="E2754" s="644"/>
      <c r="F2754" s="644"/>
      <c r="G2754" s="644"/>
      <c r="H2754" s="643"/>
      <c r="I2754" s="644"/>
      <c r="J2754" s="644"/>
      <c r="K2754" s="644"/>
    </row>
    <row r="2755" spans="1:11" s="547" customFormat="1" ht="11.4">
      <c r="A2755" s="641"/>
      <c r="B2755" s="642"/>
      <c r="C2755" s="643"/>
      <c r="D2755" s="644"/>
      <c r="E2755" s="644"/>
      <c r="F2755" s="644"/>
      <c r="G2755" s="644"/>
      <c r="H2755" s="643"/>
      <c r="I2755" s="644"/>
      <c r="J2755" s="644"/>
      <c r="K2755" s="644"/>
    </row>
    <row r="2756" spans="1:11" s="547" customFormat="1" ht="11.4">
      <c r="A2756" s="641"/>
      <c r="B2756" s="642"/>
      <c r="C2756" s="643"/>
      <c r="D2756" s="644"/>
      <c r="E2756" s="644"/>
      <c r="F2756" s="644"/>
      <c r="G2756" s="644"/>
      <c r="H2756" s="643"/>
      <c r="I2756" s="644"/>
      <c r="J2756" s="644"/>
      <c r="K2756" s="644"/>
    </row>
    <row r="2757" spans="1:11" s="547" customFormat="1" ht="11.4">
      <c r="A2757" s="641"/>
      <c r="B2757" s="642"/>
      <c r="C2757" s="643"/>
      <c r="D2757" s="644"/>
      <c r="E2757" s="644"/>
      <c r="F2757" s="644"/>
      <c r="G2757" s="644"/>
      <c r="H2757" s="643"/>
      <c r="I2757" s="644"/>
      <c r="J2757" s="644"/>
      <c r="K2757" s="644"/>
    </row>
    <row r="2758" spans="1:11" s="547" customFormat="1" ht="11.4">
      <c r="A2758" s="641"/>
      <c r="B2758" s="642"/>
      <c r="C2758" s="643"/>
      <c r="D2758" s="644"/>
      <c r="E2758" s="644"/>
      <c r="F2758" s="644"/>
      <c r="G2758" s="644"/>
      <c r="H2758" s="643"/>
      <c r="I2758" s="644"/>
      <c r="J2758" s="644"/>
      <c r="K2758" s="644"/>
    </row>
    <row r="2759" spans="1:11" s="547" customFormat="1" ht="11.4">
      <c r="A2759" s="641"/>
      <c r="B2759" s="642"/>
      <c r="C2759" s="643"/>
      <c r="D2759" s="644"/>
      <c r="E2759" s="644"/>
      <c r="F2759" s="644"/>
      <c r="G2759" s="644"/>
      <c r="H2759" s="643"/>
      <c r="I2759" s="644"/>
      <c r="J2759" s="644"/>
      <c r="K2759" s="644"/>
    </row>
    <row r="2760" spans="1:11" s="547" customFormat="1" ht="11.4">
      <c r="A2760" s="641"/>
      <c r="B2760" s="642"/>
      <c r="C2760" s="643"/>
      <c r="D2760" s="644"/>
      <c r="E2760" s="644"/>
      <c r="F2760" s="644"/>
      <c r="G2760" s="644"/>
      <c r="H2760" s="643"/>
      <c r="I2760" s="644"/>
      <c r="J2760" s="644"/>
      <c r="K2760" s="644"/>
    </row>
    <row r="2761" spans="1:11" s="547" customFormat="1" ht="11.4">
      <c r="A2761" s="641"/>
      <c r="B2761" s="642"/>
      <c r="C2761" s="643"/>
      <c r="D2761" s="644"/>
      <c r="E2761" s="644"/>
      <c r="F2761" s="644"/>
      <c r="G2761" s="644"/>
      <c r="H2761" s="643"/>
      <c r="I2761" s="644"/>
      <c r="J2761" s="644"/>
      <c r="K2761" s="644"/>
    </row>
    <row r="2762" spans="1:11" s="547" customFormat="1" ht="11.4">
      <c r="A2762" s="641"/>
      <c r="B2762" s="642"/>
      <c r="C2762" s="643"/>
      <c r="D2762" s="644"/>
      <c r="E2762" s="644"/>
      <c r="F2762" s="644"/>
      <c r="G2762" s="644"/>
      <c r="H2762" s="643"/>
      <c r="I2762" s="644"/>
      <c r="J2762" s="644"/>
      <c r="K2762" s="644"/>
    </row>
    <row r="2763" spans="1:11" s="547" customFormat="1" ht="11.4">
      <c r="A2763" s="641"/>
      <c r="B2763" s="642"/>
      <c r="C2763" s="643"/>
      <c r="D2763" s="644"/>
      <c r="E2763" s="644"/>
      <c r="F2763" s="644"/>
      <c r="G2763" s="644"/>
      <c r="H2763" s="643"/>
      <c r="I2763" s="644"/>
      <c r="J2763" s="644"/>
      <c r="K2763" s="644"/>
    </row>
    <row r="2764" spans="1:11" s="547" customFormat="1" ht="11.4">
      <c r="A2764" s="641"/>
      <c r="B2764" s="642"/>
      <c r="C2764" s="643"/>
      <c r="D2764" s="644"/>
      <c r="E2764" s="644"/>
      <c r="F2764" s="644"/>
      <c r="G2764" s="644"/>
      <c r="H2764" s="643"/>
      <c r="I2764" s="644"/>
      <c r="J2764" s="644"/>
      <c r="K2764" s="644"/>
    </row>
    <row r="2765" spans="1:11" s="547" customFormat="1" ht="11.4">
      <c r="A2765" s="641"/>
      <c r="B2765" s="642"/>
      <c r="C2765" s="643"/>
      <c r="D2765" s="644"/>
      <c r="E2765" s="644"/>
      <c r="F2765" s="644"/>
      <c r="G2765" s="644"/>
      <c r="H2765" s="643"/>
      <c r="I2765" s="644"/>
      <c r="J2765" s="644"/>
      <c r="K2765" s="644"/>
    </row>
    <row r="2766" spans="1:11" s="547" customFormat="1" ht="11.4">
      <c r="A2766" s="641"/>
      <c r="B2766" s="642"/>
      <c r="C2766" s="643"/>
      <c r="D2766" s="644"/>
      <c r="E2766" s="644"/>
      <c r="F2766" s="644"/>
      <c r="G2766" s="644"/>
      <c r="H2766" s="643"/>
      <c r="I2766" s="644"/>
      <c r="J2766" s="644"/>
      <c r="K2766" s="644"/>
    </row>
    <row r="2767" spans="1:11" s="547" customFormat="1" ht="11.4">
      <c r="A2767" s="641"/>
      <c r="B2767" s="642"/>
      <c r="C2767" s="643"/>
      <c r="D2767" s="644"/>
      <c r="E2767" s="644"/>
      <c r="F2767" s="644"/>
      <c r="G2767" s="644"/>
      <c r="H2767" s="643"/>
      <c r="I2767" s="644"/>
      <c r="J2767" s="644"/>
      <c r="K2767" s="644"/>
    </row>
    <row r="2768" spans="1:11" s="547" customFormat="1" ht="11.4">
      <c r="A2768" s="641"/>
      <c r="B2768" s="642"/>
      <c r="C2768" s="643"/>
      <c r="D2768" s="644"/>
      <c r="E2768" s="644"/>
      <c r="F2768" s="644"/>
      <c r="G2768" s="644"/>
      <c r="H2768" s="643"/>
      <c r="I2768" s="644"/>
      <c r="J2768" s="644"/>
      <c r="K2768" s="644"/>
    </row>
    <row r="2769" spans="1:11" s="547" customFormat="1" ht="11.4">
      <c r="A2769" s="641"/>
      <c r="B2769" s="642"/>
      <c r="C2769" s="643"/>
      <c r="D2769" s="644"/>
      <c r="E2769" s="644"/>
      <c r="F2769" s="644"/>
      <c r="G2769" s="644"/>
      <c r="H2769" s="643"/>
      <c r="I2769" s="644"/>
      <c r="J2769" s="644"/>
      <c r="K2769" s="644"/>
    </row>
    <row r="2770" spans="1:11" s="547" customFormat="1" ht="11.4">
      <c r="A2770" s="641"/>
      <c r="B2770" s="642"/>
      <c r="C2770" s="643"/>
      <c r="D2770" s="644"/>
      <c r="E2770" s="644"/>
      <c r="F2770" s="644"/>
      <c r="G2770" s="644"/>
      <c r="H2770" s="643"/>
      <c r="I2770" s="644"/>
      <c r="J2770" s="644"/>
      <c r="K2770" s="644"/>
    </row>
    <row r="2771" spans="1:11" s="547" customFormat="1" ht="11.4">
      <c r="A2771" s="641"/>
      <c r="B2771" s="642"/>
      <c r="C2771" s="643"/>
      <c r="D2771" s="644"/>
      <c r="E2771" s="644"/>
      <c r="F2771" s="644"/>
      <c r="G2771" s="644"/>
      <c r="H2771" s="643"/>
      <c r="I2771" s="644"/>
      <c r="J2771" s="644"/>
      <c r="K2771" s="644"/>
    </row>
    <row r="2772" spans="1:11" s="547" customFormat="1" ht="11.4">
      <c r="A2772" s="641"/>
      <c r="B2772" s="642"/>
      <c r="C2772" s="643"/>
      <c r="D2772" s="644"/>
      <c r="E2772" s="644"/>
      <c r="F2772" s="644"/>
      <c r="G2772" s="644"/>
      <c r="H2772" s="643"/>
      <c r="I2772" s="644"/>
      <c r="J2772" s="644"/>
      <c r="K2772" s="644"/>
    </row>
    <row r="2773" spans="1:11" s="547" customFormat="1" ht="11.4">
      <c r="A2773" s="641"/>
      <c r="B2773" s="642"/>
      <c r="C2773" s="643"/>
      <c r="D2773" s="644"/>
      <c r="E2773" s="644"/>
      <c r="F2773" s="644"/>
      <c r="G2773" s="644"/>
      <c r="H2773" s="643"/>
      <c r="I2773" s="644"/>
      <c r="J2773" s="644"/>
      <c r="K2773" s="644"/>
    </row>
    <row r="2774" spans="1:11" s="547" customFormat="1" ht="11.4">
      <c r="A2774" s="641"/>
      <c r="B2774" s="642"/>
      <c r="C2774" s="643"/>
      <c r="D2774" s="644"/>
      <c r="E2774" s="644"/>
      <c r="F2774" s="644"/>
      <c r="G2774" s="644"/>
      <c r="H2774" s="643"/>
      <c r="I2774" s="644"/>
      <c r="J2774" s="644"/>
      <c r="K2774" s="644"/>
    </row>
    <row r="2775" spans="1:11" s="547" customFormat="1" ht="11.4">
      <c r="A2775" s="641"/>
      <c r="B2775" s="642"/>
      <c r="C2775" s="643"/>
      <c r="D2775" s="644"/>
      <c r="E2775" s="644"/>
      <c r="F2775" s="644"/>
      <c r="G2775" s="644"/>
      <c r="H2775" s="643"/>
      <c r="I2775" s="644"/>
      <c r="J2775" s="644"/>
      <c r="K2775" s="644"/>
    </row>
    <row r="2776" spans="1:11" s="547" customFormat="1" ht="11.4">
      <c r="A2776" s="641"/>
      <c r="B2776" s="642"/>
      <c r="C2776" s="643"/>
      <c r="D2776" s="644"/>
      <c r="E2776" s="644"/>
      <c r="F2776" s="644"/>
      <c r="G2776" s="644"/>
      <c r="H2776" s="643"/>
      <c r="I2776" s="644"/>
      <c r="J2776" s="644"/>
      <c r="K2776" s="644"/>
    </row>
    <row r="2777" spans="1:11" s="547" customFormat="1" ht="11.4">
      <c r="A2777" s="641"/>
      <c r="B2777" s="642"/>
      <c r="C2777" s="643"/>
      <c r="D2777" s="644"/>
      <c r="E2777" s="644"/>
      <c r="F2777" s="644"/>
      <c r="G2777" s="644"/>
      <c r="H2777" s="643"/>
      <c r="I2777" s="644"/>
      <c r="J2777" s="644"/>
      <c r="K2777" s="644"/>
    </row>
    <row r="2778" spans="1:11" s="547" customFormat="1" ht="11.4">
      <c r="A2778" s="641"/>
      <c r="B2778" s="642"/>
      <c r="C2778" s="643"/>
      <c r="D2778" s="644"/>
      <c r="E2778" s="644"/>
      <c r="F2778" s="644"/>
      <c r="G2778" s="644"/>
      <c r="H2778" s="643"/>
      <c r="I2778" s="644"/>
      <c r="J2778" s="644"/>
      <c r="K2778" s="644"/>
    </row>
    <row r="2779" spans="1:11" s="547" customFormat="1" ht="11.4">
      <c r="A2779" s="641"/>
      <c r="B2779" s="642"/>
      <c r="C2779" s="643"/>
      <c r="D2779" s="644"/>
      <c r="E2779" s="644"/>
      <c r="F2779" s="644"/>
      <c r="G2779" s="644"/>
      <c r="H2779" s="643"/>
      <c r="I2779" s="644"/>
      <c r="J2779" s="644"/>
      <c r="K2779" s="644"/>
    </row>
    <row r="2780" spans="1:11" s="547" customFormat="1" ht="11.4">
      <c r="A2780" s="641"/>
      <c r="B2780" s="642"/>
      <c r="C2780" s="643"/>
      <c r="D2780" s="644"/>
      <c r="E2780" s="644"/>
      <c r="F2780" s="644"/>
      <c r="G2780" s="644"/>
      <c r="H2780" s="643"/>
      <c r="I2780" s="644"/>
      <c r="J2780" s="644"/>
      <c r="K2780" s="644"/>
    </row>
    <row r="2781" spans="1:11" s="547" customFormat="1" ht="11.4">
      <c r="A2781" s="641"/>
      <c r="B2781" s="642"/>
      <c r="C2781" s="643"/>
      <c r="D2781" s="644"/>
      <c r="E2781" s="644"/>
      <c r="F2781" s="644"/>
      <c r="G2781" s="644"/>
      <c r="H2781" s="643"/>
      <c r="I2781" s="644"/>
      <c r="J2781" s="644"/>
      <c r="K2781" s="644"/>
    </row>
    <row r="2782" spans="1:11" s="547" customFormat="1" ht="11.4">
      <c r="A2782" s="641"/>
      <c r="B2782" s="642"/>
      <c r="C2782" s="643"/>
      <c r="D2782" s="644"/>
      <c r="E2782" s="644"/>
      <c r="F2782" s="644"/>
      <c r="G2782" s="644"/>
      <c r="H2782" s="643"/>
      <c r="I2782" s="644"/>
      <c r="J2782" s="644"/>
      <c r="K2782" s="644"/>
    </row>
    <row r="2783" spans="1:11" s="547" customFormat="1" ht="11.4">
      <c r="A2783" s="641"/>
      <c r="B2783" s="642"/>
      <c r="C2783" s="643"/>
      <c r="D2783" s="644"/>
      <c r="E2783" s="644"/>
      <c r="F2783" s="644"/>
      <c r="G2783" s="644"/>
      <c r="H2783" s="643"/>
      <c r="I2783" s="644"/>
      <c r="J2783" s="644"/>
      <c r="K2783" s="644"/>
    </row>
    <row r="2784" spans="1:11" s="547" customFormat="1" ht="11.4">
      <c r="A2784" s="641"/>
      <c r="B2784" s="642"/>
      <c r="C2784" s="643"/>
      <c r="D2784" s="644"/>
      <c r="E2784" s="644"/>
      <c r="F2784" s="644"/>
      <c r="G2784" s="644"/>
      <c r="H2784" s="643"/>
      <c r="I2784" s="644"/>
      <c r="J2784" s="644"/>
      <c r="K2784" s="644"/>
    </row>
    <row r="2785" spans="1:11" s="547" customFormat="1" ht="11.4">
      <c r="A2785" s="641"/>
      <c r="B2785" s="642"/>
      <c r="C2785" s="643"/>
      <c r="D2785" s="644"/>
      <c r="E2785" s="644"/>
      <c r="F2785" s="644"/>
      <c r="G2785" s="644"/>
      <c r="H2785" s="643"/>
      <c r="I2785" s="644"/>
      <c r="J2785" s="644"/>
      <c r="K2785" s="644"/>
    </row>
    <row r="2786" spans="1:11" s="547" customFormat="1" ht="11.4">
      <c r="A2786" s="641"/>
      <c r="B2786" s="642"/>
      <c r="C2786" s="643"/>
      <c r="D2786" s="644"/>
      <c r="E2786" s="644"/>
      <c r="F2786" s="644"/>
      <c r="G2786" s="644"/>
      <c r="H2786" s="643"/>
      <c r="I2786" s="644"/>
      <c r="J2786" s="644"/>
      <c r="K2786" s="644"/>
    </row>
    <row r="2787" spans="1:11" s="547" customFormat="1" ht="11.4">
      <c r="A2787" s="641"/>
      <c r="B2787" s="642"/>
      <c r="C2787" s="643"/>
      <c r="D2787" s="644"/>
      <c r="E2787" s="644"/>
      <c r="F2787" s="644"/>
      <c r="G2787" s="644"/>
      <c r="H2787" s="643"/>
      <c r="I2787" s="644"/>
      <c r="J2787" s="644"/>
      <c r="K2787" s="644"/>
    </row>
    <row r="2788" spans="1:11" s="547" customFormat="1" ht="11.4">
      <c r="A2788" s="641"/>
      <c r="B2788" s="642"/>
      <c r="C2788" s="643"/>
      <c r="D2788" s="644"/>
      <c r="E2788" s="644"/>
      <c r="F2788" s="644"/>
      <c r="G2788" s="644"/>
      <c r="H2788" s="643"/>
      <c r="I2788" s="644"/>
      <c r="J2788" s="644"/>
      <c r="K2788" s="644"/>
    </row>
    <row r="2789" spans="1:11" s="547" customFormat="1" ht="11.4">
      <c r="A2789" s="641"/>
      <c r="B2789" s="642"/>
      <c r="C2789" s="643"/>
      <c r="D2789" s="644"/>
      <c r="E2789" s="644"/>
      <c r="F2789" s="644"/>
      <c r="G2789" s="644"/>
      <c r="H2789" s="643"/>
      <c r="I2789" s="644"/>
      <c r="J2789" s="644"/>
      <c r="K2789" s="644"/>
    </row>
    <row r="2790" spans="1:11" s="547" customFormat="1" ht="11.4">
      <c r="A2790" s="641"/>
      <c r="B2790" s="642"/>
      <c r="C2790" s="643"/>
      <c r="D2790" s="644"/>
      <c r="E2790" s="644"/>
      <c r="F2790" s="644"/>
      <c r="G2790" s="644"/>
      <c r="H2790" s="643"/>
      <c r="I2790" s="644"/>
      <c r="J2790" s="644"/>
      <c r="K2790" s="644"/>
    </row>
    <row r="2791" spans="1:11" s="547" customFormat="1" ht="11.4">
      <c r="A2791" s="641"/>
      <c r="B2791" s="642"/>
      <c r="C2791" s="643"/>
      <c r="D2791" s="644"/>
      <c r="E2791" s="644"/>
      <c r="F2791" s="644"/>
      <c r="G2791" s="644"/>
      <c r="H2791" s="643"/>
      <c r="I2791" s="644"/>
      <c r="J2791" s="644"/>
      <c r="K2791" s="644"/>
    </row>
    <row r="2792" spans="1:11" s="547" customFormat="1" ht="11.4">
      <c r="A2792" s="641"/>
      <c r="B2792" s="642"/>
      <c r="C2792" s="643"/>
      <c r="D2792" s="644"/>
      <c r="E2792" s="644"/>
      <c r="F2792" s="644"/>
      <c r="G2792" s="644"/>
      <c r="H2792" s="643"/>
      <c r="I2792" s="644"/>
      <c r="J2792" s="644"/>
      <c r="K2792" s="644"/>
    </row>
    <row r="2793" spans="1:11" s="547" customFormat="1" ht="11.4">
      <c r="A2793" s="641"/>
      <c r="B2793" s="642"/>
      <c r="C2793" s="643"/>
      <c r="D2793" s="644"/>
      <c r="E2793" s="644"/>
      <c r="F2793" s="644"/>
      <c r="G2793" s="644"/>
      <c r="H2793" s="643"/>
      <c r="I2793" s="644"/>
      <c r="J2793" s="644"/>
      <c r="K2793" s="644"/>
    </row>
    <row r="2794" spans="1:11" s="547" customFormat="1" ht="11.4">
      <c r="A2794" s="641"/>
      <c r="B2794" s="642"/>
      <c r="C2794" s="643"/>
      <c r="D2794" s="644"/>
      <c r="E2794" s="644"/>
      <c r="F2794" s="644"/>
      <c r="G2794" s="644"/>
      <c r="H2794" s="643"/>
      <c r="I2794" s="644"/>
      <c r="J2794" s="644"/>
      <c r="K2794" s="644"/>
    </row>
    <row r="2795" spans="1:11" s="547" customFormat="1" ht="11.4">
      <c r="A2795" s="641"/>
      <c r="B2795" s="642"/>
      <c r="C2795" s="643"/>
      <c r="D2795" s="644"/>
      <c r="E2795" s="644"/>
      <c r="F2795" s="644"/>
      <c r="G2795" s="644"/>
      <c r="H2795" s="643"/>
      <c r="I2795" s="644"/>
      <c r="J2795" s="644"/>
      <c r="K2795" s="644"/>
    </row>
    <row r="2796" spans="1:11" s="547" customFormat="1" ht="11.4">
      <c r="A2796" s="641"/>
      <c r="B2796" s="642"/>
      <c r="C2796" s="643"/>
      <c r="D2796" s="644"/>
      <c r="E2796" s="644"/>
      <c r="F2796" s="644"/>
      <c r="G2796" s="644"/>
      <c r="H2796" s="643"/>
      <c r="I2796" s="644"/>
      <c r="J2796" s="644"/>
      <c r="K2796" s="644"/>
    </row>
    <row r="2797" spans="1:11" s="547" customFormat="1" ht="11.4">
      <c r="A2797" s="641"/>
      <c r="B2797" s="642"/>
      <c r="C2797" s="643"/>
      <c r="D2797" s="644"/>
      <c r="E2797" s="644"/>
      <c r="F2797" s="644"/>
      <c r="G2797" s="644"/>
      <c r="H2797" s="643"/>
      <c r="I2797" s="644"/>
      <c r="J2797" s="644"/>
      <c r="K2797" s="644"/>
    </row>
    <row r="2798" spans="1:11" s="547" customFormat="1" ht="11.4">
      <c r="A2798" s="641"/>
      <c r="B2798" s="642"/>
      <c r="C2798" s="643"/>
      <c r="D2798" s="644"/>
      <c r="E2798" s="644"/>
      <c r="F2798" s="644"/>
      <c r="G2798" s="644"/>
      <c r="H2798" s="643"/>
      <c r="I2798" s="644"/>
      <c r="J2798" s="644"/>
      <c r="K2798" s="644"/>
    </row>
    <row r="2799" spans="1:11" s="547" customFormat="1" ht="11.4">
      <c r="A2799" s="641"/>
      <c r="B2799" s="642"/>
      <c r="C2799" s="643"/>
      <c r="D2799" s="644"/>
      <c r="E2799" s="644"/>
      <c r="F2799" s="644"/>
      <c r="G2799" s="644"/>
      <c r="H2799" s="643"/>
      <c r="I2799" s="644"/>
      <c r="J2799" s="644"/>
      <c r="K2799" s="644"/>
    </row>
    <row r="2800" spans="1:11" s="547" customFormat="1" ht="11.4">
      <c r="A2800" s="641"/>
      <c r="B2800" s="642"/>
      <c r="C2800" s="643"/>
      <c r="D2800" s="644"/>
      <c r="E2800" s="644"/>
      <c r="F2800" s="644"/>
      <c r="G2800" s="644"/>
      <c r="H2800" s="643"/>
      <c r="I2800" s="644"/>
      <c r="J2800" s="644"/>
      <c r="K2800" s="644"/>
    </row>
    <row r="2801" spans="1:11" s="547" customFormat="1" ht="11.4">
      <c r="A2801" s="641"/>
      <c r="B2801" s="642"/>
      <c r="C2801" s="643"/>
      <c r="D2801" s="644"/>
      <c r="E2801" s="644"/>
      <c r="F2801" s="644"/>
      <c r="G2801" s="644"/>
      <c r="H2801" s="643"/>
      <c r="I2801" s="644"/>
      <c r="J2801" s="644"/>
      <c r="K2801" s="644"/>
    </row>
    <row r="2802" spans="1:11" s="547" customFormat="1" ht="11.4">
      <c r="A2802" s="641"/>
      <c r="B2802" s="642"/>
      <c r="C2802" s="643"/>
      <c r="D2802" s="644"/>
      <c r="E2802" s="644"/>
      <c r="F2802" s="644"/>
      <c r="G2802" s="644"/>
      <c r="H2802" s="643"/>
      <c r="I2802" s="644"/>
      <c r="J2802" s="644"/>
      <c r="K2802" s="644"/>
    </row>
    <row r="2803" spans="1:11" s="547" customFormat="1" ht="11.4">
      <c r="A2803" s="641"/>
      <c r="B2803" s="642"/>
      <c r="C2803" s="643"/>
      <c r="D2803" s="644"/>
      <c r="E2803" s="644"/>
      <c r="F2803" s="644"/>
      <c r="G2803" s="644"/>
      <c r="H2803" s="643"/>
      <c r="I2803" s="644"/>
      <c r="J2803" s="644"/>
      <c r="K2803" s="644"/>
    </row>
    <row r="2804" spans="1:11" s="547" customFormat="1" ht="11.4">
      <c r="A2804" s="641"/>
      <c r="B2804" s="642"/>
      <c r="C2804" s="643"/>
      <c r="D2804" s="644"/>
      <c r="E2804" s="644"/>
      <c r="F2804" s="644"/>
      <c r="G2804" s="644"/>
      <c r="H2804" s="643"/>
      <c r="I2804" s="644"/>
      <c r="J2804" s="644"/>
      <c r="K2804" s="644"/>
    </row>
    <row r="2805" spans="1:11" s="547" customFormat="1" ht="11.4">
      <c r="A2805" s="641"/>
      <c r="B2805" s="642"/>
      <c r="C2805" s="643"/>
      <c r="D2805" s="644"/>
      <c r="E2805" s="644"/>
      <c r="F2805" s="644"/>
      <c r="G2805" s="644"/>
      <c r="H2805" s="643"/>
      <c r="I2805" s="644"/>
      <c r="J2805" s="644"/>
      <c r="K2805" s="644"/>
    </row>
    <row r="2806" spans="1:11" s="547" customFormat="1">
      <c r="A2806" s="641"/>
      <c r="B2806" s="642"/>
      <c r="C2806" s="643"/>
      <c r="D2806" s="644"/>
      <c r="E2806" s="644"/>
      <c r="F2806" s="644"/>
      <c r="G2806" s="644"/>
      <c r="H2806" s="643"/>
      <c r="I2806" s="644"/>
      <c r="J2806" s="644"/>
      <c r="K2806" s="630"/>
    </row>
    <row r="2807" spans="1:11" s="547" customFormat="1">
      <c r="A2807" s="641"/>
      <c r="B2807" s="642"/>
      <c r="C2807" s="643"/>
      <c r="D2807" s="644"/>
      <c r="E2807" s="644"/>
      <c r="F2807" s="644"/>
      <c r="G2807" s="644"/>
      <c r="H2807" s="643"/>
      <c r="I2807" s="644"/>
      <c r="J2807" s="644"/>
      <c r="K2807" s="630"/>
    </row>
    <row r="2808" spans="1:11" s="547" customFormat="1">
      <c r="A2808" s="641"/>
      <c r="B2808" s="642"/>
      <c r="C2808" s="643"/>
      <c r="D2808" s="644"/>
      <c r="E2808" s="644"/>
      <c r="F2808" s="644"/>
      <c r="G2808" s="644"/>
      <c r="H2808" s="643"/>
      <c r="I2808" s="644"/>
      <c r="J2808" s="644"/>
      <c r="K2808" s="630"/>
    </row>
    <row r="2809" spans="1:11" s="547" customFormat="1">
      <c r="A2809" s="641"/>
      <c r="B2809" s="642"/>
      <c r="C2809" s="643"/>
      <c r="D2809" s="644"/>
      <c r="E2809" s="644"/>
      <c r="F2809" s="644"/>
      <c r="G2809" s="644"/>
      <c r="H2809" s="643"/>
      <c r="I2809" s="644"/>
      <c r="J2809" s="644"/>
      <c r="K2809" s="630"/>
    </row>
    <row r="2810" spans="1:11" s="547" customFormat="1">
      <c r="A2810" s="641"/>
      <c r="B2810" s="642"/>
      <c r="C2810" s="643"/>
      <c r="D2810" s="644"/>
      <c r="E2810" s="644"/>
      <c r="F2810" s="644"/>
      <c r="G2810" s="644"/>
      <c r="H2810" s="643"/>
      <c r="I2810" s="644"/>
      <c r="J2810" s="644"/>
      <c r="K2810" s="630"/>
    </row>
    <row r="2811" spans="1:11" s="547" customFormat="1">
      <c r="A2811" s="641"/>
      <c r="B2811" s="642"/>
      <c r="C2811" s="643"/>
      <c r="D2811" s="644"/>
      <c r="E2811" s="644"/>
      <c r="F2811" s="644"/>
      <c r="G2811" s="644"/>
      <c r="H2811" s="643"/>
      <c r="I2811" s="644"/>
      <c r="J2811" s="644"/>
      <c r="K2811" s="630"/>
    </row>
    <row r="2812" spans="1:11" s="547" customFormat="1">
      <c r="A2812" s="641"/>
      <c r="B2812" s="642"/>
      <c r="C2812" s="643"/>
      <c r="D2812" s="644"/>
      <c r="E2812" s="644"/>
      <c r="F2812" s="644"/>
      <c r="G2812" s="644"/>
      <c r="H2812" s="643"/>
      <c r="I2812" s="644"/>
      <c r="J2812" s="644"/>
      <c r="K2812" s="630"/>
    </row>
    <row r="2813" spans="1:11" s="547" customFormat="1">
      <c r="A2813" s="641"/>
      <c r="B2813" s="642"/>
      <c r="C2813" s="643"/>
      <c r="D2813" s="644"/>
      <c r="E2813" s="644"/>
      <c r="F2813" s="644"/>
      <c r="G2813" s="644"/>
      <c r="H2813" s="643"/>
      <c r="I2813" s="644"/>
      <c r="J2813" s="644"/>
      <c r="K2813" s="630"/>
    </row>
    <row r="2814" spans="1:11" s="547" customFormat="1">
      <c r="A2814" s="641"/>
      <c r="B2814" s="642"/>
      <c r="C2814" s="643"/>
      <c r="D2814" s="644"/>
      <c r="E2814" s="644"/>
      <c r="F2814" s="644"/>
      <c r="G2814" s="644"/>
      <c r="H2814" s="643"/>
      <c r="I2814" s="644"/>
      <c r="J2814" s="644"/>
      <c r="K2814" s="630"/>
    </row>
    <row r="2815" spans="1:11" s="547" customFormat="1">
      <c r="A2815" s="645"/>
      <c r="B2815" s="642"/>
      <c r="C2815" s="643"/>
      <c r="D2815" s="644"/>
      <c r="E2815" s="644"/>
      <c r="F2815" s="644"/>
      <c r="G2815" s="644"/>
      <c r="H2815" s="643"/>
      <c r="I2815" s="644"/>
      <c r="J2815" s="644"/>
      <c r="K2815" s="630"/>
    </row>
    <row r="2816" spans="1:11" s="547" customFormat="1">
      <c r="A2816" s="645"/>
      <c r="B2816" s="642"/>
      <c r="C2816" s="643"/>
      <c r="D2816" s="644"/>
      <c r="E2816" s="644"/>
      <c r="F2816" s="644"/>
      <c r="G2816" s="644"/>
      <c r="H2816" s="643"/>
      <c r="I2816" s="644"/>
      <c r="J2816" s="644"/>
      <c r="K2816" s="630"/>
    </row>
    <row r="2817" spans="1:11" s="547" customFormat="1">
      <c r="A2817" s="645"/>
      <c r="B2817" s="642"/>
      <c r="C2817" s="643"/>
      <c r="D2817" s="644"/>
      <c r="E2817" s="644"/>
      <c r="F2817" s="644"/>
      <c r="G2817" s="644"/>
      <c r="H2817" s="643"/>
      <c r="I2817" s="644"/>
      <c r="J2817" s="644"/>
      <c r="K2817" s="630"/>
    </row>
    <row r="2818" spans="1:11" s="547" customFormat="1">
      <c r="A2818" s="645"/>
      <c r="B2818" s="642"/>
      <c r="C2818" s="643"/>
      <c r="D2818" s="644"/>
      <c r="E2818" s="644"/>
      <c r="F2818" s="644"/>
      <c r="G2818" s="644"/>
      <c r="H2818" s="643"/>
      <c r="I2818" s="644"/>
      <c r="J2818" s="644"/>
      <c r="K2818" s="630"/>
    </row>
    <row r="2819" spans="1:11" s="547" customFormat="1">
      <c r="A2819" s="645"/>
      <c r="B2819" s="642"/>
      <c r="C2819" s="643"/>
      <c r="D2819" s="644"/>
      <c r="E2819" s="644"/>
      <c r="F2819" s="644"/>
      <c r="G2819" s="644"/>
      <c r="H2819" s="643"/>
      <c r="I2819" s="644"/>
      <c r="J2819" s="644"/>
      <c r="K2819" s="630"/>
    </row>
    <row r="2820" spans="1:11" s="547" customFormat="1">
      <c r="A2820" s="645"/>
      <c r="B2820" s="642"/>
      <c r="C2820" s="643"/>
      <c r="D2820" s="644"/>
      <c r="E2820" s="644"/>
      <c r="F2820" s="644"/>
      <c r="G2820" s="644"/>
      <c r="H2820" s="643"/>
      <c r="I2820" s="644"/>
      <c r="J2820" s="644"/>
      <c r="K2820" s="630"/>
    </row>
    <row r="2821" spans="1:11" s="547" customFormat="1">
      <c r="A2821" s="645"/>
      <c r="B2821" s="642"/>
      <c r="C2821" s="643"/>
      <c r="D2821" s="644"/>
      <c r="E2821" s="644"/>
      <c r="F2821" s="644"/>
      <c r="G2821" s="644"/>
      <c r="H2821" s="643"/>
      <c r="I2821" s="644"/>
      <c r="J2821" s="644"/>
      <c r="K2821" s="630"/>
    </row>
    <row r="2822" spans="1:11" s="547" customFormat="1">
      <c r="A2822" s="645"/>
      <c r="B2822" s="642"/>
      <c r="C2822" s="643"/>
      <c r="D2822" s="644"/>
      <c r="E2822" s="644"/>
      <c r="F2822" s="644"/>
      <c r="G2822" s="644"/>
      <c r="H2822" s="643"/>
      <c r="I2822" s="644"/>
      <c r="J2822" s="644"/>
      <c r="K2822" s="630"/>
    </row>
    <row r="2823" spans="1:11" s="547" customFormat="1">
      <c r="A2823" s="645"/>
      <c r="B2823" s="642"/>
      <c r="C2823" s="643"/>
      <c r="D2823" s="644"/>
      <c r="E2823" s="644"/>
      <c r="F2823" s="644"/>
      <c r="G2823" s="644"/>
      <c r="H2823" s="643"/>
      <c r="I2823" s="644"/>
      <c r="J2823" s="644"/>
      <c r="K2823" s="630"/>
    </row>
    <row r="2824" spans="1:11" s="547" customFormat="1">
      <c r="A2824" s="645"/>
      <c r="B2824" s="642"/>
      <c r="C2824" s="643"/>
      <c r="D2824" s="644"/>
      <c r="E2824" s="644"/>
      <c r="F2824" s="644"/>
      <c r="G2824" s="644"/>
      <c r="H2824" s="643"/>
      <c r="I2824" s="644"/>
      <c r="J2824" s="644"/>
      <c r="K2824" s="630"/>
    </row>
    <row r="2825" spans="1:11" s="547" customFormat="1">
      <c r="A2825" s="645"/>
      <c r="B2825" s="642"/>
      <c r="C2825" s="643"/>
      <c r="D2825" s="644"/>
      <c r="E2825" s="644"/>
      <c r="F2825" s="644"/>
      <c r="G2825" s="644"/>
      <c r="H2825" s="643"/>
      <c r="I2825" s="644"/>
      <c r="J2825" s="644"/>
      <c r="K2825" s="630"/>
    </row>
    <row r="2826" spans="1:11" s="547" customFormat="1">
      <c r="A2826" s="645"/>
      <c r="B2826" s="642"/>
      <c r="C2826" s="629"/>
      <c r="D2826" s="630"/>
      <c r="E2826" s="630"/>
      <c r="F2826" s="630"/>
      <c r="G2826" s="630"/>
      <c r="H2826" s="629"/>
      <c r="I2826" s="630"/>
      <c r="J2826" s="630"/>
      <c r="K2826" s="630"/>
    </row>
    <row r="2827" spans="1:11" s="547" customFormat="1">
      <c r="A2827" s="645"/>
      <c r="B2827" s="646"/>
      <c r="C2827" s="629"/>
      <c r="D2827" s="630"/>
      <c r="E2827" s="630"/>
      <c r="F2827" s="630"/>
      <c r="G2827" s="630"/>
      <c r="H2827" s="629"/>
      <c r="I2827" s="630"/>
      <c r="J2827" s="630"/>
      <c r="K2827" s="630"/>
    </row>
    <row r="2828" spans="1:11" s="547" customFormat="1">
      <c r="A2828" s="645"/>
      <c r="B2828" s="646"/>
      <c r="C2828" s="629"/>
      <c r="D2828" s="630"/>
      <c r="E2828" s="630"/>
      <c r="F2828" s="630"/>
      <c r="G2828" s="630"/>
      <c r="H2828" s="629"/>
      <c r="I2828" s="630"/>
      <c r="J2828" s="630"/>
      <c r="K2828" s="630"/>
    </row>
    <row r="2829" spans="1:11" s="547" customFormat="1">
      <c r="A2829" s="645"/>
      <c r="B2829" s="646"/>
      <c r="C2829" s="629"/>
      <c r="D2829" s="630"/>
      <c r="E2829" s="630"/>
      <c r="F2829" s="630"/>
      <c r="G2829" s="630"/>
      <c r="H2829" s="629"/>
      <c r="I2829" s="630"/>
      <c r="J2829" s="630"/>
      <c r="K2829" s="630"/>
    </row>
    <row r="2830" spans="1:11" s="547" customFormat="1">
      <c r="A2830" s="645"/>
      <c r="B2830" s="646"/>
      <c r="C2830" s="629"/>
      <c r="D2830" s="630"/>
      <c r="E2830" s="630"/>
      <c r="F2830" s="630"/>
      <c r="G2830" s="630"/>
      <c r="H2830" s="629"/>
      <c r="I2830" s="630"/>
      <c r="J2830" s="630"/>
      <c r="K2830" s="630"/>
    </row>
  </sheetData>
  <mergeCells count="23">
    <mergeCell ref="A6:K6"/>
    <mergeCell ref="A2:K2"/>
    <mergeCell ref="A4:B4"/>
    <mergeCell ref="C4:K4"/>
    <mergeCell ref="C5:E5"/>
    <mergeCell ref="F5:K5"/>
    <mergeCell ref="A7:K7"/>
    <mergeCell ref="A8:K8"/>
    <mergeCell ref="D9:F9"/>
    <mergeCell ref="H9:H11"/>
    <mergeCell ref="I9:I10"/>
    <mergeCell ref="J9:J10"/>
    <mergeCell ref="K9:K10"/>
    <mergeCell ref="A10:A11"/>
    <mergeCell ref="B10:B11"/>
    <mergeCell ref="C10:C11"/>
    <mergeCell ref="G173:I173"/>
    <mergeCell ref="A14:K14"/>
    <mergeCell ref="A47:K47"/>
    <mergeCell ref="A118:K118"/>
    <mergeCell ref="A131:K131"/>
    <mergeCell ref="A153:K153"/>
    <mergeCell ref="G172:I172"/>
  </mergeCells>
  <phoneticPr fontId="37" type="noConversion"/>
  <printOptions horizontalCentered="1" verticalCentered="1"/>
  <pageMargins left="0.39370078740157483" right="0.19685039370078741" top="0.39370078740157483" bottom="0.43307086614173229" header="0" footer="0"/>
  <pageSetup scale="70" orientation="portrait" r:id="rId1"/>
  <headerFooter alignWithMargins="0">
    <oddFooter>&amp;C&amp;P de &amp;N</oddFooter>
  </headerFooter>
  <rowBreaks count="4" manualBreakCount="4">
    <brk id="59" max="10" man="1"/>
    <brk id="124" max="16383" man="1"/>
    <brk id="173" max="10" man="1"/>
    <brk id="60955" max="10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6B248-EAEF-4641-919E-110590C54142}">
  <dimension ref="A1:AN318"/>
  <sheetViews>
    <sheetView view="pageBreakPreview" topLeftCell="A116" zoomScale="75" zoomScaleNormal="75" zoomScaleSheetLayoutView="75" zoomScalePageLayoutView="70" workbookViewId="0">
      <selection activeCell="C135" sqref="C135:C136"/>
    </sheetView>
  </sheetViews>
  <sheetFormatPr baseColWidth="10" defaultColWidth="3.44140625" defaultRowHeight="13.2"/>
  <cols>
    <col min="1" max="1" width="7.44140625" style="932" customWidth="1"/>
    <col min="2" max="2" width="32.109375" style="932" customWidth="1"/>
    <col min="3" max="3" width="22.109375" style="932" customWidth="1"/>
    <col min="4" max="4" width="18.6640625" style="932" customWidth="1"/>
    <col min="5" max="5" width="11.109375" style="932" customWidth="1"/>
    <col min="6" max="13" width="9.5546875" style="932" customWidth="1"/>
    <col min="14" max="14" width="10.6640625" style="932" customWidth="1"/>
    <col min="15" max="15" width="12.21875" style="932" customWidth="1"/>
    <col min="16" max="16" width="10.88671875" style="932" customWidth="1"/>
    <col min="17" max="17" width="11" style="932" customWidth="1"/>
    <col min="18" max="18" width="10.88671875" style="932" customWidth="1"/>
    <col min="19" max="19" width="11.6640625" style="932" customWidth="1"/>
    <col min="20" max="20" width="11.33203125" style="932" customWidth="1"/>
    <col min="21" max="21" width="11.109375" style="932" customWidth="1"/>
    <col min="22" max="22" width="11.44140625" style="932" customWidth="1"/>
    <col min="23" max="24" width="11.6640625" style="932" customWidth="1"/>
    <col min="25" max="25" width="13.6640625" style="932" customWidth="1"/>
    <col min="26" max="26" width="13.5546875" style="932" customWidth="1"/>
    <col min="27" max="27" width="14.5546875" style="932" customWidth="1"/>
    <col min="28" max="28" width="14.33203125" style="932" customWidth="1"/>
    <col min="29" max="29" width="13.44140625" style="932" customWidth="1"/>
    <col min="30" max="30" width="10.109375" style="932" customWidth="1"/>
    <col min="31" max="31" width="9.21875" style="932" customWidth="1"/>
    <col min="32" max="32" width="9.5546875" style="932" customWidth="1"/>
    <col min="33" max="33" width="9.33203125" style="932" customWidth="1"/>
    <col min="34" max="34" width="3.44140625" style="932"/>
    <col min="35" max="35" width="30.88671875" style="932" customWidth="1"/>
    <col min="36" max="256" width="3.44140625" style="932"/>
    <col min="257" max="257" width="7.44140625" style="932" customWidth="1"/>
    <col min="258" max="258" width="32.109375" style="932" customWidth="1"/>
    <col min="259" max="259" width="22.109375" style="932" customWidth="1"/>
    <col min="260" max="260" width="18.6640625" style="932" customWidth="1"/>
    <col min="261" max="261" width="11.109375" style="932" customWidth="1"/>
    <col min="262" max="269" width="9.5546875" style="932" customWidth="1"/>
    <col min="270" max="272" width="10.109375" style="932" customWidth="1"/>
    <col min="273" max="273" width="11" style="932" customWidth="1"/>
    <col min="274" max="274" width="10.88671875" style="932" customWidth="1"/>
    <col min="275" max="275" width="11.6640625" style="932" customWidth="1"/>
    <col min="276" max="276" width="11.33203125" style="932" customWidth="1"/>
    <col min="277" max="277" width="11.109375" style="932" customWidth="1"/>
    <col min="278" max="278" width="11.44140625" style="932" customWidth="1"/>
    <col min="279" max="280" width="11.6640625" style="932" customWidth="1"/>
    <col min="281" max="281" width="13.6640625" style="932" customWidth="1"/>
    <col min="282" max="282" width="13.5546875" style="932" customWidth="1"/>
    <col min="283" max="283" width="14.5546875" style="932" customWidth="1"/>
    <col min="284" max="284" width="14.33203125" style="932" customWidth="1"/>
    <col min="285" max="285" width="13.44140625" style="932" customWidth="1"/>
    <col min="286" max="290" width="3.44140625" style="932"/>
    <col min="291" max="291" width="30.88671875" style="932" customWidth="1"/>
    <col min="292" max="512" width="3.44140625" style="932"/>
    <col min="513" max="513" width="7.44140625" style="932" customWidth="1"/>
    <col min="514" max="514" width="32.109375" style="932" customWidth="1"/>
    <col min="515" max="515" width="22.109375" style="932" customWidth="1"/>
    <col min="516" max="516" width="18.6640625" style="932" customWidth="1"/>
    <col min="517" max="517" width="11.109375" style="932" customWidth="1"/>
    <col min="518" max="525" width="9.5546875" style="932" customWidth="1"/>
    <col min="526" max="528" width="10.109375" style="932" customWidth="1"/>
    <col min="529" max="529" width="11" style="932" customWidth="1"/>
    <col min="530" max="530" width="10.88671875" style="932" customWidth="1"/>
    <col min="531" max="531" width="11.6640625" style="932" customWidth="1"/>
    <col min="532" max="532" width="11.33203125" style="932" customWidth="1"/>
    <col min="533" max="533" width="11.109375" style="932" customWidth="1"/>
    <col min="534" max="534" width="11.44140625" style="932" customWidth="1"/>
    <col min="535" max="536" width="11.6640625" style="932" customWidth="1"/>
    <col min="537" max="537" width="13.6640625" style="932" customWidth="1"/>
    <col min="538" max="538" width="13.5546875" style="932" customWidth="1"/>
    <col min="539" max="539" width="14.5546875" style="932" customWidth="1"/>
    <col min="540" max="540" width="14.33203125" style="932" customWidth="1"/>
    <col min="541" max="541" width="13.44140625" style="932" customWidth="1"/>
    <col min="542" max="546" width="3.44140625" style="932"/>
    <col min="547" max="547" width="30.88671875" style="932" customWidth="1"/>
    <col min="548" max="768" width="3.44140625" style="932"/>
    <col min="769" max="769" width="7.44140625" style="932" customWidth="1"/>
    <col min="770" max="770" width="32.109375" style="932" customWidth="1"/>
    <col min="771" max="771" width="22.109375" style="932" customWidth="1"/>
    <col min="772" max="772" width="18.6640625" style="932" customWidth="1"/>
    <col min="773" max="773" width="11.109375" style="932" customWidth="1"/>
    <col min="774" max="781" width="9.5546875" style="932" customWidth="1"/>
    <col min="782" max="784" width="10.109375" style="932" customWidth="1"/>
    <col min="785" max="785" width="11" style="932" customWidth="1"/>
    <col min="786" max="786" width="10.88671875" style="932" customWidth="1"/>
    <col min="787" max="787" width="11.6640625" style="932" customWidth="1"/>
    <col min="788" max="788" width="11.33203125" style="932" customWidth="1"/>
    <col min="789" max="789" width="11.109375" style="932" customWidth="1"/>
    <col min="790" max="790" width="11.44140625" style="932" customWidth="1"/>
    <col min="791" max="792" width="11.6640625" style="932" customWidth="1"/>
    <col min="793" max="793" width="13.6640625" style="932" customWidth="1"/>
    <col min="794" max="794" width="13.5546875" style="932" customWidth="1"/>
    <col min="795" max="795" width="14.5546875" style="932" customWidth="1"/>
    <col min="796" max="796" width="14.33203125" style="932" customWidth="1"/>
    <col min="797" max="797" width="13.44140625" style="932" customWidth="1"/>
    <col min="798" max="802" width="3.44140625" style="932"/>
    <col min="803" max="803" width="30.88671875" style="932" customWidth="1"/>
    <col min="804" max="1024" width="3.44140625" style="932"/>
    <col min="1025" max="1025" width="7.44140625" style="932" customWidth="1"/>
    <col min="1026" max="1026" width="32.109375" style="932" customWidth="1"/>
    <col min="1027" max="1027" width="22.109375" style="932" customWidth="1"/>
    <col min="1028" max="1028" width="18.6640625" style="932" customWidth="1"/>
    <col min="1029" max="1029" width="11.109375" style="932" customWidth="1"/>
    <col min="1030" max="1037" width="9.5546875" style="932" customWidth="1"/>
    <col min="1038" max="1040" width="10.109375" style="932" customWidth="1"/>
    <col min="1041" max="1041" width="11" style="932" customWidth="1"/>
    <col min="1042" max="1042" width="10.88671875" style="932" customWidth="1"/>
    <col min="1043" max="1043" width="11.6640625" style="932" customWidth="1"/>
    <col min="1044" max="1044" width="11.33203125" style="932" customWidth="1"/>
    <col min="1045" max="1045" width="11.109375" style="932" customWidth="1"/>
    <col min="1046" max="1046" width="11.44140625" style="932" customWidth="1"/>
    <col min="1047" max="1048" width="11.6640625" style="932" customWidth="1"/>
    <col min="1049" max="1049" width="13.6640625" style="932" customWidth="1"/>
    <col min="1050" max="1050" width="13.5546875" style="932" customWidth="1"/>
    <col min="1051" max="1051" width="14.5546875" style="932" customWidth="1"/>
    <col min="1052" max="1052" width="14.33203125" style="932" customWidth="1"/>
    <col min="1053" max="1053" width="13.44140625" style="932" customWidth="1"/>
    <col min="1054" max="1058" width="3.44140625" style="932"/>
    <col min="1059" max="1059" width="30.88671875" style="932" customWidth="1"/>
    <col min="1060" max="1280" width="3.44140625" style="932"/>
    <col min="1281" max="1281" width="7.44140625" style="932" customWidth="1"/>
    <col min="1282" max="1282" width="32.109375" style="932" customWidth="1"/>
    <col min="1283" max="1283" width="22.109375" style="932" customWidth="1"/>
    <col min="1284" max="1284" width="18.6640625" style="932" customWidth="1"/>
    <col min="1285" max="1285" width="11.109375" style="932" customWidth="1"/>
    <col min="1286" max="1293" width="9.5546875" style="932" customWidth="1"/>
    <col min="1294" max="1296" width="10.109375" style="932" customWidth="1"/>
    <col min="1297" max="1297" width="11" style="932" customWidth="1"/>
    <col min="1298" max="1298" width="10.88671875" style="932" customWidth="1"/>
    <col min="1299" max="1299" width="11.6640625" style="932" customWidth="1"/>
    <col min="1300" max="1300" width="11.33203125" style="932" customWidth="1"/>
    <col min="1301" max="1301" width="11.109375" style="932" customWidth="1"/>
    <col min="1302" max="1302" width="11.44140625" style="932" customWidth="1"/>
    <col min="1303" max="1304" width="11.6640625" style="932" customWidth="1"/>
    <col min="1305" max="1305" width="13.6640625" style="932" customWidth="1"/>
    <col min="1306" max="1306" width="13.5546875" style="932" customWidth="1"/>
    <col min="1307" max="1307" width="14.5546875" style="932" customWidth="1"/>
    <col min="1308" max="1308" width="14.33203125" style="932" customWidth="1"/>
    <col min="1309" max="1309" width="13.44140625" style="932" customWidth="1"/>
    <col min="1310" max="1314" width="3.44140625" style="932"/>
    <col min="1315" max="1315" width="30.88671875" style="932" customWidth="1"/>
    <col min="1316" max="1536" width="3.44140625" style="932"/>
    <col min="1537" max="1537" width="7.44140625" style="932" customWidth="1"/>
    <col min="1538" max="1538" width="32.109375" style="932" customWidth="1"/>
    <col min="1539" max="1539" width="22.109375" style="932" customWidth="1"/>
    <col min="1540" max="1540" width="18.6640625" style="932" customWidth="1"/>
    <col min="1541" max="1541" width="11.109375" style="932" customWidth="1"/>
    <col min="1542" max="1549" width="9.5546875" style="932" customWidth="1"/>
    <col min="1550" max="1552" width="10.109375" style="932" customWidth="1"/>
    <col min="1553" max="1553" width="11" style="932" customWidth="1"/>
    <col min="1554" max="1554" width="10.88671875" style="932" customWidth="1"/>
    <col min="1555" max="1555" width="11.6640625" style="932" customWidth="1"/>
    <col min="1556" max="1556" width="11.33203125" style="932" customWidth="1"/>
    <col min="1557" max="1557" width="11.109375" style="932" customWidth="1"/>
    <col min="1558" max="1558" width="11.44140625" style="932" customWidth="1"/>
    <col min="1559" max="1560" width="11.6640625" style="932" customWidth="1"/>
    <col min="1561" max="1561" width="13.6640625" style="932" customWidth="1"/>
    <col min="1562" max="1562" width="13.5546875" style="932" customWidth="1"/>
    <col min="1563" max="1563" width="14.5546875" style="932" customWidth="1"/>
    <col min="1564" max="1564" width="14.33203125" style="932" customWidth="1"/>
    <col min="1565" max="1565" width="13.44140625" style="932" customWidth="1"/>
    <col min="1566" max="1570" width="3.44140625" style="932"/>
    <col min="1571" max="1571" width="30.88671875" style="932" customWidth="1"/>
    <col min="1572" max="1792" width="3.44140625" style="932"/>
    <col min="1793" max="1793" width="7.44140625" style="932" customWidth="1"/>
    <col min="1794" max="1794" width="32.109375" style="932" customWidth="1"/>
    <col min="1795" max="1795" width="22.109375" style="932" customWidth="1"/>
    <col min="1796" max="1796" width="18.6640625" style="932" customWidth="1"/>
    <col min="1797" max="1797" width="11.109375" style="932" customWidth="1"/>
    <col min="1798" max="1805" width="9.5546875" style="932" customWidth="1"/>
    <col min="1806" max="1808" width="10.109375" style="932" customWidth="1"/>
    <col min="1809" max="1809" width="11" style="932" customWidth="1"/>
    <col min="1810" max="1810" width="10.88671875" style="932" customWidth="1"/>
    <col min="1811" max="1811" width="11.6640625" style="932" customWidth="1"/>
    <col min="1812" max="1812" width="11.33203125" style="932" customWidth="1"/>
    <col min="1813" max="1813" width="11.109375" style="932" customWidth="1"/>
    <col min="1814" max="1814" width="11.44140625" style="932" customWidth="1"/>
    <col min="1815" max="1816" width="11.6640625" style="932" customWidth="1"/>
    <col min="1817" max="1817" width="13.6640625" style="932" customWidth="1"/>
    <col min="1818" max="1818" width="13.5546875" style="932" customWidth="1"/>
    <col min="1819" max="1819" width="14.5546875" style="932" customWidth="1"/>
    <col min="1820" max="1820" width="14.33203125" style="932" customWidth="1"/>
    <col min="1821" max="1821" width="13.44140625" style="932" customWidth="1"/>
    <col min="1822" max="1826" width="3.44140625" style="932"/>
    <col min="1827" max="1827" width="30.88671875" style="932" customWidth="1"/>
    <col min="1828" max="2048" width="3.44140625" style="932"/>
    <col min="2049" max="2049" width="7.44140625" style="932" customWidth="1"/>
    <col min="2050" max="2050" width="32.109375" style="932" customWidth="1"/>
    <col min="2051" max="2051" width="22.109375" style="932" customWidth="1"/>
    <col min="2052" max="2052" width="18.6640625" style="932" customWidth="1"/>
    <col min="2053" max="2053" width="11.109375" style="932" customWidth="1"/>
    <col min="2054" max="2061" width="9.5546875" style="932" customWidth="1"/>
    <col min="2062" max="2064" width="10.109375" style="932" customWidth="1"/>
    <col min="2065" max="2065" width="11" style="932" customWidth="1"/>
    <col min="2066" max="2066" width="10.88671875" style="932" customWidth="1"/>
    <col min="2067" max="2067" width="11.6640625" style="932" customWidth="1"/>
    <col min="2068" max="2068" width="11.33203125" style="932" customWidth="1"/>
    <col min="2069" max="2069" width="11.109375" style="932" customWidth="1"/>
    <col min="2070" max="2070" width="11.44140625" style="932" customWidth="1"/>
    <col min="2071" max="2072" width="11.6640625" style="932" customWidth="1"/>
    <col min="2073" max="2073" width="13.6640625" style="932" customWidth="1"/>
    <col min="2074" max="2074" width="13.5546875" style="932" customWidth="1"/>
    <col min="2075" max="2075" width="14.5546875" style="932" customWidth="1"/>
    <col min="2076" max="2076" width="14.33203125" style="932" customWidth="1"/>
    <col min="2077" max="2077" width="13.44140625" style="932" customWidth="1"/>
    <col min="2078" max="2082" width="3.44140625" style="932"/>
    <col min="2083" max="2083" width="30.88671875" style="932" customWidth="1"/>
    <col min="2084" max="2304" width="3.44140625" style="932"/>
    <col min="2305" max="2305" width="7.44140625" style="932" customWidth="1"/>
    <col min="2306" max="2306" width="32.109375" style="932" customWidth="1"/>
    <col min="2307" max="2307" width="22.109375" style="932" customWidth="1"/>
    <col min="2308" max="2308" width="18.6640625" style="932" customWidth="1"/>
    <col min="2309" max="2309" width="11.109375" style="932" customWidth="1"/>
    <col min="2310" max="2317" width="9.5546875" style="932" customWidth="1"/>
    <col min="2318" max="2320" width="10.109375" style="932" customWidth="1"/>
    <col min="2321" max="2321" width="11" style="932" customWidth="1"/>
    <col min="2322" max="2322" width="10.88671875" style="932" customWidth="1"/>
    <col min="2323" max="2323" width="11.6640625" style="932" customWidth="1"/>
    <col min="2324" max="2324" width="11.33203125" style="932" customWidth="1"/>
    <col min="2325" max="2325" width="11.109375" style="932" customWidth="1"/>
    <col min="2326" max="2326" width="11.44140625" style="932" customWidth="1"/>
    <col min="2327" max="2328" width="11.6640625" style="932" customWidth="1"/>
    <col min="2329" max="2329" width="13.6640625" style="932" customWidth="1"/>
    <col min="2330" max="2330" width="13.5546875" style="932" customWidth="1"/>
    <col min="2331" max="2331" width="14.5546875" style="932" customWidth="1"/>
    <col min="2332" max="2332" width="14.33203125" style="932" customWidth="1"/>
    <col min="2333" max="2333" width="13.44140625" style="932" customWidth="1"/>
    <col min="2334" max="2338" width="3.44140625" style="932"/>
    <col min="2339" max="2339" width="30.88671875" style="932" customWidth="1"/>
    <col min="2340" max="2560" width="3.44140625" style="932"/>
    <col min="2561" max="2561" width="7.44140625" style="932" customWidth="1"/>
    <col min="2562" max="2562" width="32.109375" style="932" customWidth="1"/>
    <col min="2563" max="2563" width="22.109375" style="932" customWidth="1"/>
    <col min="2564" max="2564" width="18.6640625" style="932" customWidth="1"/>
    <col min="2565" max="2565" width="11.109375" style="932" customWidth="1"/>
    <col min="2566" max="2573" width="9.5546875" style="932" customWidth="1"/>
    <col min="2574" max="2576" width="10.109375" style="932" customWidth="1"/>
    <col min="2577" max="2577" width="11" style="932" customWidth="1"/>
    <col min="2578" max="2578" width="10.88671875" style="932" customWidth="1"/>
    <col min="2579" max="2579" width="11.6640625" style="932" customWidth="1"/>
    <col min="2580" max="2580" width="11.33203125" style="932" customWidth="1"/>
    <col min="2581" max="2581" width="11.109375" style="932" customWidth="1"/>
    <col min="2582" max="2582" width="11.44140625" style="932" customWidth="1"/>
    <col min="2583" max="2584" width="11.6640625" style="932" customWidth="1"/>
    <col min="2585" max="2585" width="13.6640625" style="932" customWidth="1"/>
    <col min="2586" max="2586" width="13.5546875" style="932" customWidth="1"/>
    <col min="2587" max="2587" width="14.5546875" style="932" customWidth="1"/>
    <col min="2588" max="2588" width="14.33203125" style="932" customWidth="1"/>
    <col min="2589" max="2589" width="13.44140625" style="932" customWidth="1"/>
    <col min="2590" max="2594" width="3.44140625" style="932"/>
    <col min="2595" max="2595" width="30.88671875" style="932" customWidth="1"/>
    <col min="2596" max="2816" width="3.44140625" style="932"/>
    <col min="2817" max="2817" width="7.44140625" style="932" customWidth="1"/>
    <col min="2818" max="2818" width="32.109375" style="932" customWidth="1"/>
    <col min="2819" max="2819" width="22.109375" style="932" customWidth="1"/>
    <col min="2820" max="2820" width="18.6640625" style="932" customWidth="1"/>
    <col min="2821" max="2821" width="11.109375" style="932" customWidth="1"/>
    <col min="2822" max="2829" width="9.5546875" style="932" customWidth="1"/>
    <col min="2830" max="2832" width="10.109375" style="932" customWidth="1"/>
    <col min="2833" max="2833" width="11" style="932" customWidth="1"/>
    <col min="2834" max="2834" width="10.88671875" style="932" customWidth="1"/>
    <col min="2835" max="2835" width="11.6640625" style="932" customWidth="1"/>
    <col min="2836" max="2836" width="11.33203125" style="932" customWidth="1"/>
    <col min="2837" max="2837" width="11.109375" style="932" customWidth="1"/>
    <col min="2838" max="2838" width="11.44140625" style="932" customWidth="1"/>
    <col min="2839" max="2840" width="11.6640625" style="932" customWidth="1"/>
    <col min="2841" max="2841" width="13.6640625" style="932" customWidth="1"/>
    <col min="2842" max="2842" width="13.5546875" style="932" customWidth="1"/>
    <col min="2843" max="2843" width="14.5546875" style="932" customWidth="1"/>
    <col min="2844" max="2844" width="14.33203125" style="932" customWidth="1"/>
    <col min="2845" max="2845" width="13.44140625" style="932" customWidth="1"/>
    <col min="2846" max="2850" width="3.44140625" style="932"/>
    <col min="2851" max="2851" width="30.88671875" style="932" customWidth="1"/>
    <col min="2852" max="3072" width="3.44140625" style="932"/>
    <col min="3073" max="3073" width="7.44140625" style="932" customWidth="1"/>
    <col min="3074" max="3074" width="32.109375" style="932" customWidth="1"/>
    <col min="3075" max="3075" width="22.109375" style="932" customWidth="1"/>
    <col min="3076" max="3076" width="18.6640625" style="932" customWidth="1"/>
    <col min="3077" max="3077" width="11.109375" style="932" customWidth="1"/>
    <col min="3078" max="3085" width="9.5546875" style="932" customWidth="1"/>
    <col min="3086" max="3088" width="10.109375" style="932" customWidth="1"/>
    <col min="3089" max="3089" width="11" style="932" customWidth="1"/>
    <col min="3090" max="3090" width="10.88671875" style="932" customWidth="1"/>
    <col min="3091" max="3091" width="11.6640625" style="932" customWidth="1"/>
    <col min="3092" max="3092" width="11.33203125" style="932" customWidth="1"/>
    <col min="3093" max="3093" width="11.109375" style="932" customWidth="1"/>
    <col min="3094" max="3094" width="11.44140625" style="932" customWidth="1"/>
    <col min="3095" max="3096" width="11.6640625" style="932" customWidth="1"/>
    <col min="3097" max="3097" width="13.6640625" style="932" customWidth="1"/>
    <col min="3098" max="3098" width="13.5546875" style="932" customWidth="1"/>
    <col min="3099" max="3099" width="14.5546875" style="932" customWidth="1"/>
    <col min="3100" max="3100" width="14.33203125" style="932" customWidth="1"/>
    <col min="3101" max="3101" width="13.44140625" style="932" customWidth="1"/>
    <col min="3102" max="3106" width="3.44140625" style="932"/>
    <col min="3107" max="3107" width="30.88671875" style="932" customWidth="1"/>
    <col min="3108" max="3328" width="3.44140625" style="932"/>
    <col min="3329" max="3329" width="7.44140625" style="932" customWidth="1"/>
    <col min="3330" max="3330" width="32.109375" style="932" customWidth="1"/>
    <col min="3331" max="3331" width="22.109375" style="932" customWidth="1"/>
    <col min="3332" max="3332" width="18.6640625" style="932" customWidth="1"/>
    <col min="3333" max="3333" width="11.109375" style="932" customWidth="1"/>
    <col min="3334" max="3341" width="9.5546875" style="932" customWidth="1"/>
    <col min="3342" max="3344" width="10.109375" style="932" customWidth="1"/>
    <col min="3345" max="3345" width="11" style="932" customWidth="1"/>
    <col min="3346" max="3346" width="10.88671875" style="932" customWidth="1"/>
    <col min="3347" max="3347" width="11.6640625" style="932" customWidth="1"/>
    <col min="3348" max="3348" width="11.33203125" style="932" customWidth="1"/>
    <col min="3349" max="3349" width="11.109375" style="932" customWidth="1"/>
    <col min="3350" max="3350" width="11.44140625" style="932" customWidth="1"/>
    <col min="3351" max="3352" width="11.6640625" style="932" customWidth="1"/>
    <col min="3353" max="3353" width="13.6640625" style="932" customWidth="1"/>
    <col min="3354" max="3354" width="13.5546875" style="932" customWidth="1"/>
    <col min="3355" max="3355" width="14.5546875" style="932" customWidth="1"/>
    <col min="3356" max="3356" width="14.33203125" style="932" customWidth="1"/>
    <col min="3357" max="3357" width="13.44140625" style="932" customWidth="1"/>
    <col min="3358" max="3362" width="3.44140625" style="932"/>
    <col min="3363" max="3363" width="30.88671875" style="932" customWidth="1"/>
    <col min="3364" max="3584" width="3.44140625" style="932"/>
    <col min="3585" max="3585" width="7.44140625" style="932" customWidth="1"/>
    <col min="3586" max="3586" width="32.109375" style="932" customWidth="1"/>
    <col min="3587" max="3587" width="22.109375" style="932" customWidth="1"/>
    <col min="3588" max="3588" width="18.6640625" style="932" customWidth="1"/>
    <col min="3589" max="3589" width="11.109375" style="932" customWidth="1"/>
    <col min="3590" max="3597" width="9.5546875" style="932" customWidth="1"/>
    <col min="3598" max="3600" width="10.109375" style="932" customWidth="1"/>
    <col min="3601" max="3601" width="11" style="932" customWidth="1"/>
    <col min="3602" max="3602" width="10.88671875" style="932" customWidth="1"/>
    <col min="3603" max="3603" width="11.6640625" style="932" customWidth="1"/>
    <col min="3604" max="3604" width="11.33203125" style="932" customWidth="1"/>
    <col min="3605" max="3605" width="11.109375" style="932" customWidth="1"/>
    <col min="3606" max="3606" width="11.44140625" style="932" customWidth="1"/>
    <col min="3607" max="3608" width="11.6640625" style="932" customWidth="1"/>
    <col min="3609" max="3609" width="13.6640625" style="932" customWidth="1"/>
    <col min="3610" max="3610" width="13.5546875" style="932" customWidth="1"/>
    <col min="3611" max="3611" width="14.5546875" style="932" customWidth="1"/>
    <col min="3612" max="3612" width="14.33203125" style="932" customWidth="1"/>
    <col min="3613" max="3613" width="13.44140625" style="932" customWidth="1"/>
    <col min="3614" max="3618" width="3.44140625" style="932"/>
    <col min="3619" max="3619" width="30.88671875" style="932" customWidth="1"/>
    <col min="3620" max="3840" width="3.44140625" style="932"/>
    <col min="3841" max="3841" width="7.44140625" style="932" customWidth="1"/>
    <col min="3842" max="3842" width="32.109375" style="932" customWidth="1"/>
    <col min="3843" max="3843" width="22.109375" style="932" customWidth="1"/>
    <col min="3844" max="3844" width="18.6640625" style="932" customWidth="1"/>
    <col min="3845" max="3845" width="11.109375" style="932" customWidth="1"/>
    <col min="3846" max="3853" width="9.5546875" style="932" customWidth="1"/>
    <col min="3854" max="3856" width="10.109375" style="932" customWidth="1"/>
    <col min="3857" max="3857" width="11" style="932" customWidth="1"/>
    <col min="3858" max="3858" width="10.88671875" style="932" customWidth="1"/>
    <col min="3859" max="3859" width="11.6640625" style="932" customWidth="1"/>
    <col min="3860" max="3860" width="11.33203125" style="932" customWidth="1"/>
    <col min="3861" max="3861" width="11.109375" style="932" customWidth="1"/>
    <col min="3862" max="3862" width="11.44140625" style="932" customWidth="1"/>
    <col min="3863" max="3864" width="11.6640625" style="932" customWidth="1"/>
    <col min="3865" max="3865" width="13.6640625" style="932" customWidth="1"/>
    <col min="3866" max="3866" width="13.5546875" style="932" customWidth="1"/>
    <col min="3867" max="3867" width="14.5546875" style="932" customWidth="1"/>
    <col min="3868" max="3868" width="14.33203125" style="932" customWidth="1"/>
    <col min="3869" max="3869" width="13.44140625" style="932" customWidth="1"/>
    <col min="3870" max="3874" width="3.44140625" style="932"/>
    <col min="3875" max="3875" width="30.88671875" style="932" customWidth="1"/>
    <col min="3876" max="4096" width="3.44140625" style="932"/>
    <col min="4097" max="4097" width="7.44140625" style="932" customWidth="1"/>
    <col min="4098" max="4098" width="32.109375" style="932" customWidth="1"/>
    <col min="4099" max="4099" width="22.109375" style="932" customWidth="1"/>
    <col min="4100" max="4100" width="18.6640625" style="932" customWidth="1"/>
    <col min="4101" max="4101" width="11.109375" style="932" customWidth="1"/>
    <col min="4102" max="4109" width="9.5546875" style="932" customWidth="1"/>
    <col min="4110" max="4112" width="10.109375" style="932" customWidth="1"/>
    <col min="4113" max="4113" width="11" style="932" customWidth="1"/>
    <col min="4114" max="4114" width="10.88671875" style="932" customWidth="1"/>
    <col min="4115" max="4115" width="11.6640625" style="932" customWidth="1"/>
    <col min="4116" max="4116" width="11.33203125" style="932" customWidth="1"/>
    <col min="4117" max="4117" width="11.109375" style="932" customWidth="1"/>
    <col min="4118" max="4118" width="11.44140625" style="932" customWidth="1"/>
    <col min="4119" max="4120" width="11.6640625" style="932" customWidth="1"/>
    <col min="4121" max="4121" width="13.6640625" style="932" customWidth="1"/>
    <col min="4122" max="4122" width="13.5546875" style="932" customWidth="1"/>
    <col min="4123" max="4123" width="14.5546875" style="932" customWidth="1"/>
    <col min="4124" max="4124" width="14.33203125" style="932" customWidth="1"/>
    <col min="4125" max="4125" width="13.44140625" style="932" customWidth="1"/>
    <col min="4126" max="4130" width="3.44140625" style="932"/>
    <col min="4131" max="4131" width="30.88671875" style="932" customWidth="1"/>
    <col min="4132" max="4352" width="3.44140625" style="932"/>
    <col min="4353" max="4353" width="7.44140625" style="932" customWidth="1"/>
    <col min="4354" max="4354" width="32.109375" style="932" customWidth="1"/>
    <col min="4355" max="4355" width="22.109375" style="932" customWidth="1"/>
    <col min="4356" max="4356" width="18.6640625" style="932" customWidth="1"/>
    <col min="4357" max="4357" width="11.109375" style="932" customWidth="1"/>
    <col min="4358" max="4365" width="9.5546875" style="932" customWidth="1"/>
    <col min="4366" max="4368" width="10.109375" style="932" customWidth="1"/>
    <col min="4369" max="4369" width="11" style="932" customWidth="1"/>
    <col min="4370" max="4370" width="10.88671875" style="932" customWidth="1"/>
    <col min="4371" max="4371" width="11.6640625" style="932" customWidth="1"/>
    <col min="4372" max="4372" width="11.33203125" style="932" customWidth="1"/>
    <col min="4373" max="4373" width="11.109375" style="932" customWidth="1"/>
    <col min="4374" max="4374" width="11.44140625" style="932" customWidth="1"/>
    <col min="4375" max="4376" width="11.6640625" style="932" customWidth="1"/>
    <col min="4377" max="4377" width="13.6640625" style="932" customWidth="1"/>
    <col min="4378" max="4378" width="13.5546875" style="932" customWidth="1"/>
    <col min="4379" max="4379" width="14.5546875" style="932" customWidth="1"/>
    <col min="4380" max="4380" width="14.33203125" style="932" customWidth="1"/>
    <col min="4381" max="4381" width="13.44140625" style="932" customWidth="1"/>
    <col min="4382" max="4386" width="3.44140625" style="932"/>
    <col min="4387" max="4387" width="30.88671875" style="932" customWidth="1"/>
    <col min="4388" max="4608" width="3.44140625" style="932"/>
    <col min="4609" max="4609" width="7.44140625" style="932" customWidth="1"/>
    <col min="4610" max="4610" width="32.109375" style="932" customWidth="1"/>
    <col min="4611" max="4611" width="22.109375" style="932" customWidth="1"/>
    <col min="4612" max="4612" width="18.6640625" style="932" customWidth="1"/>
    <col min="4613" max="4613" width="11.109375" style="932" customWidth="1"/>
    <col min="4614" max="4621" width="9.5546875" style="932" customWidth="1"/>
    <col min="4622" max="4624" width="10.109375" style="932" customWidth="1"/>
    <col min="4625" max="4625" width="11" style="932" customWidth="1"/>
    <col min="4626" max="4626" width="10.88671875" style="932" customWidth="1"/>
    <col min="4627" max="4627" width="11.6640625" style="932" customWidth="1"/>
    <col min="4628" max="4628" width="11.33203125" style="932" customWidth="1"/>
    <col min="4629" max="4629" width="11.109375" style="932" customWidth="1"/>
    <col min="4630" max="4630" width="11.44140625" style="932" customWidth="1"/>
    <col min="4631" max="4632" width="11.6640625" style="932" customWidth="1"/>
    <col min="4633" max="4633" width="13.6640625" style="932" customWidth="1"/>
    <col min="4634" max="4634" width="13.5546875" style="932" customWidth="1"/>
    <col min="4635" max="4635" width="14.5546875" style="932" customWidth="1"/>
    <col min="4636" max="4636" width="14.33203125" style="932" customWidth="1"/>
    <col min="4637" max="4637" width="13.44140625" style="932" customWidth="1"/>
    <col min="4638" max="4642" width="3.44140625" style="932"/>
    <col min="4643" max="4643" width="30.88671875" style="932" customWidth="1"/>
    <col min="4644" max="4864" width="3.44140625" style="932"/>
    <col min="4865" max="4865" width="7.44140625" style="932" customWidth="1"/>
    <col min="4866" max="4866" width="32.109375" style="932" customWidth="1"/>
    <col min="4867" max="4867" width="22.109375" style="932" customWidth="1"/>
    <col min="4868" max="4868" width="18.6640625" style="932" customWidth="1"/>
    <col min="4869" max="4869" width="11.109375" style="932" customWidth="1"/>
    <col min="4870" max="4877" width="9.5546875" style="932" customWidth="1"/>
    <col min="4878" max="4880" width="10.109375" style="932" customWidth="1"/>
    <col min="4881" max="4881" width="11" style="932" customWidth="1"/>
    <col min="4882" max="4882" width="10.88671875" style="932" customWidth="1"/>
    <col min="4883" max="4883" width="11.6640625" style="932" customWidth="1"/>
    <col min="4884" max="4884" width="11.33203125" style="932" customWidth="1"/>
    <col min="4885" max="4885" width="11.109375" style="932" customWidth="1"/>
    <col min="4886" max="4886" width="11.44140625" style="932" customWidth="1"/>
    <col min="4887" max="4888" width="11.6640625" style="932" customWidth="1"/>
    <col min="4889" max="4889" width="13.6640625" style="932" customWidth="1"/>
    <col min="4890" max="4890" width="13.5546875" style="932" customWidth="1"/>
    <col min="4891" max="4891" width="14.5546875" style="932" customWidth="1"/>
    <col min="4892" max="4892" width="14.33203125" style="932" customWidth="1"/>
    <col min="4893" max="4893" width="13.44140625" style="932" customWidth="1"/>
    <col min="4894" max="4898" width="3.44140625" style="932"/>
    <col min="4899" max="4899" width="30.88671875" style="932" customWidth="1"/>
    <col min="4900" max="5120" width="3.44140625" style="932"/>
    <col min="5121" max="5121" width="7.44140625" style="932" customWidth="1"/>
    <col min="5122" max="5122" width="32.109375" style="932" customWidth="1"/>
    <col min="5123" max="5123" width="22.109375" style="932" customWidth="1"/>
    <col min="5124" max="5124" width="18.6640625" style="932" customWidth="1"/>
    <col min="5125" max="5125" width="11.109375" style="932" customWidth="1"/>
    <col min="5126" max="5133" width="9.5546875" style="932" customWidth="1"/>
    <col min="5134" max="5136" width="10.109375" style="932" customWidth="1"/>
    <col min="5137" max="5137" width="11" style="932" customWidth="1"/>
    <col min="5138" max="5138" width="10.88671875" style="932" customWidth="1"/>
    <col min="5139" max="5139" width="11.6640625" style="932" customWidth="1"/>
    <col min="5140" max="5140" width="11.33203125" style="932" customWidth="1"/>
    <col min="5141" max="5141" width="11.109375" style="932" customWidth="1"/>
    <col min="5142" max="5142" width="11.44140625" style="932" customWidth="1"/>
    <col min="5143" max="5144" width="11.6640625" style="932" customWidth="1"/>
    <col min="5145" max="5145" width="13.6640625" style="932" customWidth="1"/>
    <col min="5146" max="5146" width="13.5546875" style="932" customWidth="1"/>
    <col min="5147" max="5147" width="14.5546875" style="932" customWidth="1"/>
    <col min="5148" max="5148" width="14.33203125" style="932" customWidth="1"/>
    <col min="5149" max="5149" width="13.44140625" style="932" customWidth="1"/>
    <col min="5150" max="5154" width="3.44140625" style="932"/>
    <col min="5155" max="5155" width="30.88671875" style="932" customWidth="1"/>
    <col min="5156" max="5376" width="3.44140625" style="932"/>
    <col min="5377" max="5377" width="7.44140625" style="932" customWidth="1"/>
    <col min="5378" max="5378" width="32.109375" style="932" customWidth="1"/>
    <col min="5379" max="5379" width="22.109375" style="932" customWidth="1"/>
    <col min="5380" max="5380" width="18.6640625" style="932" customWidth="1"/>
    <col min="5381" max="5381" width="11.109375" style="932" customWidth="1"/>
    <col min="5382" max="5389" width="9.5546875" style="932" customWidth="1"/>
    <col min="5390" max="5392" width="10.109375" style="932" customWidth="1"/>
    <col min="5393" max="5393" width="11" style="932" customWidth="1"/>
    <col min="5394" max="5394" width="10.88671875" style="932" customWidth="1"/>
    <col min="5395" max="5395" width="11.6640625" style="932" customWidth="1"/>
    <col min="5396" max="5396" width="11.33203125" style="932" customWidth="1"/>
    <col min="5397" max="5397" width="11.109375" style="932" customWidth="1"/>
    <col min="5398" max="5398" width="11.44140625" style="932" customWidth="1"/>
    <col min="5399" max="5400" width="11.6640625" style="932" customWidth="1"/>
    <col min="5401" max="5401" width="13.6640625" style="932" customWidth="1"/>
    <col min="5402" max="5402" width="13.5546875" style="932" customWidth="1"/>
    <col min="5403" max="5403" width="14.5546875" style="932" customWidth="1"/>
    <col min="5404" max="5404" width="14.33203125" style="932" customWidth="1"/>
    <col min="5405" max="5405" width="13.44140625" style="932" customWidth="1"/>
    <col min="5406" max="5410" width="3.44140625" style="932"/>
    <col min="5411" max="5411" width="30.88671875" style="932" customWidth="1"/>
    <col min="5412" max="5632" width="3.44140625" style="932"/>
    <col min="5633" max="5633" width="7.44140625" style="932" customWidth="1"/>
    <col min="5634" max="5634" width="32.109375" style="932" customWidth="1"/>
    <col min="5635" max="5635" width="22.109375" style="932" customWidth="1"/>
    <col min="5636" max="5636" width="18.6640625" style="932" customWidth="1"/>
    <col min="5637" max="5637" width="11.109375" style="932" customWidth="1"/>
    <col min="5638" max="5645" width="9.5546875" style="932" customWidth="1"/>
    <col min="5646" max="5648" width="10.109375" style="932" customWidth="1"/>
    <col min="5649" max="5649" width="11" style="932" customWidth="1"/>
    <col min="5650" max="5650" width="10.88671875" style="932" customWidth="1"/>
    <col min="5651" max="5651" width="11.6640625" style="932" customWidth="1"/>
    <col min="5652" max="5652" width="11.33203125" style="932" customWidth="1"/>
    <col min="5653" max="5653" width="11.109375" style="932" customWidth="1"/>
    <col min="5654" max="5654" width="11.44140625" style="932" customWidth="1"/>
    <col min="5655" max="5656" width="11.6640625" style="932" customWidth="1"/>
    <col min="5657" max="5657" width="13.6640625" style="932" customWidth="1"/>
    <col min="5658" max="5658" width="13.5546875" style="932" customWidth="1"/>
    <col min="5659" max="5659" width="14.5546875" style="932" customWidth="1"/>
    <col min="5660" max="5660" width="14.33203125" style="932" customWidth="1"/>
    <col min="5661" max="5661" width="13.44140625" style="932" customWidth="1"/>
    <col min="5662" max="5666" width="3.44140625" style="932"/>
    <col min="5667" max="5667" width="30.88671875" style="932" customWidth="1"/>
    <col min="5668" max="5888" width="3.44140625" style="932"/>
    <col min="5889" max="5889" width="7.44140625" style="932" customWidth="1"/>
    <col min="5890" max="5890" width="32.109375" style="932" customWidth="1"/>
    <col min="5891" max="5891" width="22.109375" style="932" customWidth="1"/>
    <col min="5892" max="5892" width="18.6640625" style="932" customWidth="1"/>
    <col min="5893" max="5893" width="11.109375" style="932" customWidth="1"/>
    <col min="5894" max="5901" width="9.5546875" style="932" customWidth="1"/>
    <col min="5902" max="5904" width="10.109375" style="932" customWidth="1"/>
    <col min="5905" max="5905" width="11" style="932" customWidth="1"/>
    <col min="5906" max="5906" width="10.88671875" style="932" customWidth="1"/>
    <col min="5907" max="5907" width="11.6640625" style="932" customWidth="1"/>
    <col min="5908" max="5908" width="11.33203125" style="932" customWidth="1"/>
    <col min="5909" max="5909" width="11.109375" style="932" customWidth="1"/>
    <col min="5910" max="5910" width="11.44140625" style="932" customWidth="1"/>
    <col min="5911" max="5912" width="11.6640625" style="932" customWidth="1"/>
    <col min="5913" max="5913" width="13.6640625" style="932" customWidth="1"/>
    <col min="5914" max="5914" width="13.5546875" style="932" customWidth="1"/>
    <col min="5915" max="5915" width="14.5546875" style="932" customWidth="1"/>
    <col min="5916" max="5916" width="14.33203125" style="932" customWidth="1"/>
    <col min="5917" max="5917" width="13.44140625" style="932" customWidth="1"/>
    <col min="5918" max="5922" width="3.44140625" style="932"/>
    <col min="5923" max="5923" width="30.88671875" style="932" customWidth="1"/>
    <col min="5924" max="6144" width="3.44140625" style="932"/>
    <col min="6145" max="6145" width="7.44140625" style="932" customWidth="1"/>
    <col min="6146" max="6146" width="32.109375" style="932" customWidth="1"/>
    <col min="6147" max="6147" width="22.109375" style="932" customWidth="1"/>
    <col min="6148" max="6148" width="18.6640625" style="932" customWidth="1"/>
    <col min="6149" max="6149" width="11.109375" style="932" customWidth="1"/>
    <col min="6150" max="6157" width="9.5546875" style="932" customWidth="1"/>
    <col min="6158" max="6160" width="10.109375" style="932" customWidth="1"/>
    <col min="6161" max="6161" width="11" style="932" customWidth="1"/>
    <col min="6162" max="6162" width="10.88671875" style="932" customWidth="1"/>
    <col min="6163" max="6163" width="11.6640625" style="932" customWidth="1"/>
    <col min="6164" max="6164" width="11.33203125" style="932" customWidth="1"/>
    <col min="6165" max="6165" width="11.109375" style="932" customWidth="1"/>
    <col min="6166" max="6166" width="11.44140625" style="932" customWidth="1"/>
    <col min="6167" max="6168" width="11.6640625" style="932" customWidth="1"/>
    <col min="6169" max="6169" width="13.6640625" style="932" customWidth="1"/>
    <col min="6170" max="6170" width="13.5546875" style="932" customWidth="1"/>
    <col min="6171" max="6171" width="14.5546875" style="932" customWidth="1"/>
    <col min="6172" max="6172" width="14.33203125" style="932" customWidth="1"/>
    <col min="6173" max="6173" width="13.44140625" style="932" customWidth="1"/>
    <col min="6174" max="6178" width="3.44140625" style="932"/>
    <col min="6179" max="6179" width="30.88671875" style="932" customWidth="1"/>
    <col min="6180" max="6400" width="3.44140625" style="932"/>
    <col min="6401" max="6401" width="7.44140625" style="932" customWidth="1"/>
    <col min="6402" max="6402" width="32.109375" style="932" customWidth="1"/>
    <col min="6403" max="6403" width="22.109375" style="932" customWidth="1"/>
    <col min="6404" max="6404" width="18.6640625" style="932" customWidth="1"/>
    <col min="6405" max="6405" width="11.109375" style="932" customWidth="1"/>
    <col min="6406" max="6413" width="9.5546875" style="932" customWidth="1"/>
    <col min="6414" max="6416" width="10.109375" style="932" customWidth="1"/>
    <col min="6417" max="6417" width="11" style="932" customWidth="1"/>
    <col min="6418" max="6418" width="10.88671875" style="932" customWidth="1"/>
    <col min="6419" max="6419" width="11.6640625" style="932" customWidth="1"/>
    <col min="6420" max="6420" width="11.33203125" style="932" customWidth="1"/>
    <col min="6421" max="6421" width="11.109375" style="932" customWidth="1"/>
    <col min="6422" max="6422" width="11.44140625" style="932" customWidth="1"/>
    <col min="6423" max="6424" width="11.6640625" style="932" customWidth="1"/>
    <col min="6425" max="6425" width="13.6640625" style="932" customWidth="1"/>
    <col min="6426" max="6426" width="13.5546875" style="932" customWidth="1"/>
    <col min="6427" max="6427" width="14.5546875" style="932" customWidth="1"/>
    <col min="6428" max="6428" width="14.33203125" style="932" customWidth="1"/>
    <col min="6429" max="6429" width="13.44140625" style="932" customWidth="1"/>
    <col min="6430" max="6434" width="3.44140625" style="932"/>
    <col min="6435" max="6435" width="30.88671875" style="932" customWidth="1"/>
    <col min="6436" max="6656" width="3.44140625" style="932"/>
    <col min="6657" max="6657" width="7.44140625" style="932" customWidth="1"/>
    <col min="6658" max="6658" width="32.109375" style="932" customWidth="1"/>
    <col min="6659" max="6659" width="22.109375" style="932" customWidth="1"/>
    <col min="6660" max="6660" width="18.6640625" style="932" customWidth="1"/>
    <col min="6661" max="6661" width="11.109375" style="932" customWidth="1"/>
    <col min="6662" max="6669" width="9.5546875" style="932" customWidth="1"/>
    <col min="6670" max="6672" width="10.109375" style="932" customWidth="1"/>
    <col min="6673" max="6673" width="11" style="932" customWidth="1"/>
    <col min="6674" max="6674" width="10.88671875" style="932" customWidth="1"/>
    <col min="6675" max="6675" width="11.6640625" style="932" customWidth="1"/>
    <col min="6676" max="6676" width="11.33203125" style="932" customWidth="1"/>
    <col min="6677" max="6677" width="11.109375" style="932" customWidth="1"/>
    <col min="6678" max="6678" width="11.44140625" style="932" customWidth="1"/>
    <col min="6679" max="6680" width="11.6640625" style="932" customWidth="1"/>
    <col min="6681" max="6681" width="13.6640625" style="932" customWidth="1"/>
    <col min="6682" max="6682" width="13.5546875" style="932" customWidth="1"/>
    <col min="6683" max="6683" width="14.5546875" style="932" customWidth="1"/>
    <col min="6684" max="6684" width="14.33203125" style="932" customWidth="1"/>
    <col min="6685" max="6685" width="13.44140625" style="932" customWidth="1"/>
    <col min="6686" max="6690" width="3.44140625" style="932"/>
    <col min="6691" max="6691" width="30.88671875" style="932" customWidth="1"/>
    <col min="6692" max="6912" width="3.44140625" style="932"/>
    <col min="6913" max="6913" width="7.44140625" style="932" customWidth="1"/>
    <col min="6914" max="6914" width="32.109375" style="932" customWidth="1"/>
    <col min="6915" max="6915" width="22.109375" style="932" customWidth="1"/>
    <col min="6916" max="6916" width="18.6640625" style="932" customWidth="1"/>
    <col min="6917" max="6917" width="11.109375" style="932" customWidth="1"/>
    <col min="6918" max="6925" width="9.5546875" style="932" customWidth="1"/>
    <col min="6926" max="6928" width="10.109375" style="932" customWidth="1"/>
    <col min="6929" max="6929" width="11" style="932" customWidth="1"/>
    <col min="6930" max="6930" width="10.88671875" style="932" customWidth="1"/>
    <col min="6931" max="6931" width="11.6640625" style="932" customWidth="1"/>
    <col min="6932" max="6932" width="11.33203125" style="932" customWidth="1"/>
    <col min="6933" max="6933" width="11.109375" style="932" customWidth="1"/>
    <col min="6934" max="6934" width="11.44140625" style="932" customWidth="1"/>
    <col min="6935" max="6936" width="11.6640625" style="932" customWidth="1"/>
    <col min="6937" max="6937" width="13.6640625" style="932" customWidth="1"/>
    <col min="6938" max="6938" width="13.5546875" style="932" customWidth="1"/>
    <col min="6939" max="6939" width="14.5546875" style="932" customWidth="1"/>
    <col min="6940" max="6940" width="14.33203125" style="932" customWidth="1"/>
    <col min="6941" max="6941" width="13.44140625" style="932" customWidth="1"/>
    <col min="6942" max="6946" width="3.44140625" style="932"/>
    <col min="6947" max="6947" width="30.88671875" style="932" customWidth="1"/>
    <col min="6948" max="7168" width="3.44140625" style="932"/>
    <col min="7169" max="7169" width="7.44140625" style="932" customWidth="1"/>
    <col min="7170" max="7170" width="32.109375" style="932" customWidth="1"/>
    <col min="7171" max="7171" width="22.109375" style="932" customWidth="1"/>
    <col min="7172" max="7172" width="18.6640625" style="932" customWidth="1"/>
    <col min="7173" max="7173" width="11.109375" style="932" customWidth="1"/>
    <col min="7174" max="7181" width="9.5546875" style="932" customWidth="1"/>
    <col min="7182" max="7184" width="10.109375" style="932" customWidth="1"/>
    <col min="7185" max="7185" width="11" style="932" customWidth="1"/>
    <col min="7186" max="7186" width="10.88671875" style="932" customWidth="1"/>
    <col min="7187" max="7187" width="11.6640625" style="932" customWidth="1"/>
    <col min="7188" max="7188" width="11.33203125" style="932" customWidth="1"/>
    <col min="7189" max="7189" width="11.109375" style="932" customWidth="1"/>
    <col min="7190" max="7190" width="11.44140625" style="932" customWidth="1"/>
    <col min="7191" max="7192" width="11.6640625" style="932" customWidth="1"/>
    <col min="7193" max="7193" width="13.6640625" style="932" customWidth="1"/>
    <col min="7194" max="7194" width="13.5546875" style="932" customWidth="1"/>
    <col min="7195" max="7195" width="14.5546875" style="932" customWidth="1"/>
    <col min="7196" max="7196" width="14.33203125" style="932" customWidth="1"/>
    <col min="7197" max="7197" width="13.44140625" style="932" customWidth="1"/>
    <col min="7198" max="7202" width="3.44140625" style="932"/>
    <col min="7203" max="7203" width="30.88671875" style="932" customWidth="1"/>
    <col min="7204" max="7424" width="3.44140625" style="932"/>
    <col min="7425" max="7425" width="7.44140625" style="932" customWidth="1"/>
    <col min="7426" max="7426" width="32.109375" style="932" customWidth="1"/>
    <col min="7427" max="7427" width="22.109375" style="932" customWidth="1"/>
    <col min="7428" max="7428" width="18.6640625" style="932" customWidth="1"/>
    <col min="7429" max="7429" width="11.109375" style="932" customWidth="1"/>
    <col min="7430" max="7437" width="9.5546875" style="932" customWidth="1"/>
    <col min="7438" max="7440" width="10.109375" style="932" customWidth="1"/>
    <col min="7441" max="7441" width="11" style="932" customWidth="1"/>
    <col min="7442" max="7442" width="10.88671875" style="932" customWidth="1"/>
    <col min="7443" max="7443" width="11.6640625" style="932" customWidth="1"/>
    <col min="7444" max="7444" width="11.33203125" style="932" customWidth="1"/>
    <col min="7445" max="7445" width="11.109375" style="932" customWidth="1"/>
    <col min="7446" max="7446" width="11.44140625" style="932" customWidth="1"/>
    <col min="7447" max="7448" width="11.6640625" style="932" customWidth="1"/>
    <col min="7449" max="7449" width="13.6640625" style="932" customWidth="1"/>
    <col min="7450" max="7450" width="13.5546875" style="932" customWidth="1"/>
    <col min="7451" max="7451" width="14.5546875" style="932" customWidth="1"/>
    <col min="7452" max="7452" width="14.33203125" style="932" customWidth="1"/>
    <col min="7453" max="7453" width="13.44140625" style="932" customWidth="1"/>
    <col min="7454" max="7458" width="3.44140625" style="932"/>
    <col min="7459" max="7459" width="30.88671875" style="932" customWidth="1"/>
    <col min="7460" max="7680" width="3.44140625" style="932"/>
    <col min="7681" max="7681" width="7.44140625" style="932" customWidth="1"/>
    <col min="7682" max="7682" width="32.109375" style="932" customWidth="1"/>
    <col min="7683" max="7683" width="22.109375" style="932" customWidth="1"/>
    <col min="7684" max="7684" width="18.6640625" style="932" customWidth="1"/>
    <col min="7685" max="7685" width="11.109375" style="932" customWidth="1"/>
    <col min="7686" max="7693" width="9.5546875" style="932" customWidth="1"/>
    <col min="7694" max="7696" width="10.109375" style="932" customWidth="1"/>
    <col min="7697" max="7697" width="11" style="932" customWidth="1"/>
    <col min="7698" max="7698" width="10.88671875" style="932" customWidth="1"/>
    <col min="7699" max="7699" width="11.6640625" style="932" customWidth="1"/>
    <col min="7700" max="7700" width="11.33203125" style="932" customWidth="1"/>
    <col min="7701" max="7701" width="11.109375" style="932" customWidth="1"/>
    <col min="7702" max="7702" width="11.44140625" style="932" customWidth="1"/>
    <col min="7703" max="7704" width="11.6640625" style="932" customWidth="1"/>
    <col min="7705" max="7705" width="13.6640625" style="932" customWidth="1"/>
    <col min="7706" max="7706" width="13.5546875" style="932" customWidth="1"/>
    <col min="7707" max="7707" width="14.5546875" style="932" customWidth="1"/>
    <col min="7708" max="7708" width="14.33203125" style="932" customWidth="1"/>
    <col min="7709" max="7709" width="13.44140625" style="932" customWidth="1"/>
    <col min="7710" max="7714" width="3.44140625" style="932"/>
    <col min="7715" max="7715" width="30.88671875" style="932" customWidth="1"/>
    <col min="7716" max="7936" width="3.44140625" style="932"/>
    <col min="7937" max="7937" width="7.44140625" style="932" customWidth="1"/>
    <col min="7938" max="7938" width="32.109375" style="932" customWidth="1"/>
    <col min="7939" max="7939" width="22.109375" style="932" customWidth="1"/>
    <col min="7940" max="7940" width="18.6640625" style="932" customWidth="1"/>
    <col min="7941" max="7941" width="11.109375" style="932" customWidth="1"/>
    <col min="7942" max="7949" width="9.5546875" style="932" customWidth="1"/>
    <col min="7950" max="7952" width="10.109375" style="932" customWidth="1"/>
    <col min="7953" max="7953" width="11" style="932" customWidth="1"/>
    <col min="7954" max="7954" width="10.88671875" style="932" customWidth="1"/>
    <col min="7955" max="7955" width="11.6640625" style="932" customWidth="1"/>
    <col min="7956" max="7956" width="11.33203125" style="932" customWidth="1"/>
    <col min="7957" max="7957" width="11.109375" style="932" customWidth="1"/>
    <col min="7958" max="7958" width="11.44140625" style="932" customWidth="1"/>
    <col min="7959" max="7960" width="11.6640625" style="932" customWidth="1"/>
    <col min="7961" max="7961" width="13.6640625" style="932" customWidth="1"/>
    <col min="7962" max="7962" width="13.5546875" style="932" customWidth="1"/>
    <col min="7963" max="7963" width="14.5546875" style="932" customWidth="1"/>
    <col min="7964" max="7964" width="14.33203125" style="932" customWidth="1"/>
    <col min="7965" max="7965" width="13.44140625" style="932" customWidth="1"/>
    <col min="7966" max="7970" width="3.44140625" style="932"/>
    <col min="7971" max="7971" width="30.88671875" style="932" customWidth="1"/>
    <col min="7972" max="8192" width="3.44140625" style="932"/>
    <col min="8193" max="8193" width="7.44140625" style="932" customWidth="1"/>
    <col min="8194" max="8194" width="32.109375" style="932" customWidth="1"/>
    <col min="8195" max="8195" width="22.109375" style="932" customWidth="1"/>
    <col min="8196" max="8196" width="18.6640625" style="932" customWidth="1"/>
    <col min="8197" max="8197" width="11.109375" style="932" customWidth="1"/>
    <col min="8198" max="8205" width="9.5546875" style="932" customWidth="1"/>
    <col min="8206" max="8208" width="10.109375" style="932" customWidth="1"/>
    <col min="8209" max="8209" width="11" style="932" customWidth="1"/>
    <col min="8210" max="8210" width="10.88671875" style="932" customWidth="1"/>
    <col min="8211" max="8211" width="11.6640625" style="932" customWidth="1"/>
    <col min="8212" max="8212" width="11.33203125" style="932" customWidth="1"/>
    <col min="8213" max="8213" width="11.109375" style="932" customWidth="1"/>
    <col min="8214" max="8214" width="11.44140625" style="932" customWidth="1"/>
    <col min="8215" max="8216" width="11.6640625" style="932" customWidth="1"/>
    <col min="8217" max="8217" width="13.6640625" style="932" customWidth="1"/>
    <col min="8218" max="8218" width="13.5546875" style="932" customWidth="1"/>
    <col min="8219" max="8219" width="14.5546875" style="932" customWidth="1"/>
    <col min="8220" max="8220" width="14.33203125" style="932" customWidth="1"/>
    <col min="8221" max="8221" width="13.44140625" style="932" customWidth="1"/>
    <col min="8222" max="8226" width="3.44140625" style="932"/>
    <col min="8227" max="8227" width="30.88671875" style="932" customWidth="1"/>
    <col min="8228" max="8448" width="3.44140625" style="932"/>
    <col min="8449" max="8449" width="7.44140625" style="932" customWidth="1"/>
    <col min="8450" max="8450" width="32.109375" style="932" customWidth="1"/>
    <col min="8451" max="8451" width="22.109375" style="932" customWidth="1"/>
    <col min="8452" max="8452" width="18.6640625" style="932" customWidth="1"/>
    <col min="8453" max="8453" width="11.109375" style="932" customWidth="1"/>
    <col min="8454" max="8461" width="9.5546875" style="932" customWidth="1"/>
    <col min="8462" max="8464" width="10.109375" style="932" customWidth="1"/>
    <col min="8465" max="8465" width="11" style="932" customWidth="1"/>
    <col min="8466" max="8466" width="10.88671875" style="932" customWidth="1"/>
    <col min="8467" max="8467" width="11.6640625" style="932" customWidth="1"/>
    <col min="8468" max="8468" width="11.33203125" style="932" customWidth="1"/>
    <col min="8469" max="8469" width="11.109375" style="932" customWidth="1"/>
    <col min="8470" max="8470" width="11.44140625" style="932" customWidth="1"/>
    <col min="8471" max="8472" width="11.6640625" style="932" customWidth="1"/>
    <col min="8473" max="8473" width="13.6640625" style="932" customWidth="1"/>
    <col min="8474" max="8474" width="13.5546875" style="932" customWidth="1"/>
    <col min="8475" max="8475" width="14.5546875" style="932" customWidth="1"/>
    <col min="8476" max="8476" width="14.33203125" style="932" customWidth="1"/>
    <col min="8477" max="8477" width="13.44140625" style="932" customWidth="1"/>
    <col min="8478" max="8482" width="3.44140625" style="932"/>
    <col min="8483" max="8483" width="30.88671875" style="932" customWidth="1"/>
    <col min="8484" max="8704" width="3.44140625" style="932"/>
    <col min="8705" max="8705" width="7.44140625" style="932" customWidth="1"/>
    <col min="8706" max="8706" width="32.109375" style="932" customWidth="1"/>
    <col min="8707" max="8707" width="22.109375" style="932" customWidth="1"/>
    <col min="8708" max="8708" width="18.6640625" style="932" customWidth="1"/>
    <col min="8709" max="8709" width="11.109375" style="932" customWidth="1"/>
    <col min="8710" max="8717" width="9.5546875" style="932" customWidth="1"/>
    <col min="8718" max="8720" width="10.109375" style="932" customWidth="1"/>
    <col min="8721" max="8721" width="11" style="932" customWidth="1"/>
    <col min="8722" max="8722" width="10.88671875" style="932" customWidth="1"/>
    <col min="8723" max="8723" width="11.6640625" style="932" customWidth="1"/>
    <col min="8724" max="8724" width="11.33203125" style="932" customWidth="1"/>
    <col min="8725" max="8725" width="11.109375" style="932" customWidth="1"/>
    <col min="8726" max="8726" width="11.44140625" style="932" customWidth="1"/>
    <col min="8727" max="8728" width="11.6640625" style="932" customWidth="1"/>
    <col min="8729" max="8729" width="13.6640625" style="932" customWidth="1"/>
    <col min="8730" max="8730" width="13.5546875" style="932" customWidth="1"/>
    <col min="8731" max="8731" width="14.5546875" style="932" customWidth="1"/>
    <col min="8732" max="8732" width="14.33203125" style="932" customWidth="1"/>
    <col min="8733" max="8733" width="13.44140625" style="932" customWidth="1"/>
    <col min="8734" max="8738" width="3.44140625" style="932"/>
    <col min="8739" max="8739" width="30.88671875" style="932" customWidth="1"/>
    <col min="8740" max="8960" width="3.44140625" style="932"/>
    <col min="8961" max="8961" width="7.44140625" style="932" customWidth="1"/>
    <col min="8962" max="8962" width="32.109375" style="932" customWidth="1"/>
    <col min="8963" max="8963" width="22.109375" style="932" customWidth="1"/>
    <col min="8964" max="8964" width="18.6640625" style="932" customWidth="1"/>
    <col min="8965" max="8965" width="11.109375" style="932" customWidth="1"/>
    <col min="8966" max="8973" width="9.5546875" style="932" customWidth="1"/>
    <col min="8974" max="8976" width="10.109375" style="932" customWidth="1"/>
    <col min="8977" max="8977" width="11" style="932" customWidth="1"/>
    <col min="8978" max="8978" width="10.88671875" style="932" customWidth="1"/>
    <col min="8979" max="8979" width="11.6640625" style="932" customWidth="1"/>
    <col min="8980" max="8980" width="11.33203125" style="932" customWidth="1"/>
    <col min="8981" max="8981" width="11.109375" style="932" customWidth="1"/>
    <col min="8982" max="8982" width="11.44140625" style="932" customWidth="1"/>
    <col min="8983" max="8984" width="11.6640625" style="932" customWidth="1"/>
    <col min="8985" max="8985" width="13.6640625" style="932" customWidth="1"/>
    <col min="8986" max="8986" width="13.5546875" style="932" customWidth="1"/>
    <col min="8987" max="8987" width="14.5546875" style="932" customWidth="1"/>
    <col min="8988" max="8988" width="14.33203125" style="932" customWidth="1"/>
    <col min="8989" max="8989" width="13.44140625" style="932" customWidth="1"/>
    <col min="8990" max="8994" width="3.44140625" style="932"/>
    <col min="8995" max="8995" width="30.88671875" style="932" customWidth="1"/>
    <col min="8996" max="9216" width="3.44140625" style="932"/>
    <col min="9217" max="9217" width="7.44140625" style="932" customWidth="1"/>
    <col min="9218" max="9218" width="32.109375" style="932" customWidth="1"/>
    <col min="9219" max="9219" width="22.109375" style="932" customWidth="1"/>
    <col min="9220" max="9220" width="18.6640625" style="932" customWidth="1"/>
    <col min="9221" max="9221" width="11.109375" style="932" customWidth="1"/>
    <col min="9222" max="9229" width="9.5546875" style="932" customWidth="1"/>
    <col min="9230" max="9232" width="10.109375" style="932" customWidth="1"/>
    <col min="9233" max="9233" width="11" style="932" customWidth="1"/>
    <col min="9234" max="9234" width="10.88671875" style="932" customWidth="1"/>
    <col min="9235" max="9235" width="11.6640625" style="932" customWidth="1"/>
    <col min="9236" max="9236" width="11.33203125" style="932" customWidth="1"/>
    <col min="9237" max="9237" width="11.109375" style="932" customWidth="1"/>
    <col min="9238" max="9238" width="11.44140625" style="932" customWidth="1"/>
    <col min="9239" max="9240" width="11.6640625" style="932" customWidth="1"/>
    <col min="9241" max="9241" width="13.6640625" style="932" customWidth="1"/>
    <col min="9242" max="9242" width="13.5546875" style="932" customWidth="1"/>
    <col min="9243" max="9243" width="14.5546875" style="932" customWidth="1"/>
    <col min="9244" max="9244" width="14.33203125" style="932" customWidth="1"/>
    <col min="9245" max="9245" width="13.44140625" style="932" customWidth="1"/>
    <col min="9246" max="9250" width="3.44140625" style="932"/>
    <col min="9251" max="9251" width="30.88671875" style="932" customWidth="1"/>
    <col min="9252" max="9472" width="3.44140625" style="932"/>
    <col min="9473" max="9473" width="7.44140625" style="932" customWidth="1"/>
    <col min="9474" max="9474" width="32.109375" style="932" customWidth="1"/>
    <col min="9475" max="9475" width="22.109375" style="932" customWidth="1"/>
    <col min="9476" max="9476" width="18.6640625" style="932" customWidth="1"/>
    <col min="9477" max="9477" width="11.109375" style="932" customWidth="1"/>
    <col min="9478" max="9485" width="9.5546875" style="932" customWidth="1"/>
    <col min="9486" max="9488" width="10.109375" style="932" customWidth="1"/>
    <col min="9489" max="9489" width="11" style="932" customWidth="1"/>
    <col min="9490" max="9490" width="10.88671875" style="932" customWidth="1"/>
    <col min="9491" max="9491" width="11.6640625" style="932" customWidth="1"/>
    <col min="9492" max="9492" width="11.33203125" style="932" customWidth="1"/>
    <col min="9493" max="9493" width="11.109375" style="932" customWidth="1"/>
    <col min="9494" max="9494" width="11.44140625" style="932" customWidth="1"/>
    <col min="9495" max="9496" width="11.6640625" style="932" customWidth="1"/>
    <col min="9497" max="9497" width="13.6640625" style="932" customWidth="1"/>
    <col min="9498" max="9498" width="13.5546875" style="932" customWidth="1"/>
    <col min="9499" max="9499" width="14.5546875" style="932" customWidth="1"/>
    <col min="9500" max="9500" width="14.33203125" style="932" customWidth="1"/>
    <col min="9501" max="9501" width="13.44140625" style="932" customWidth="1"/>
    <col min="9502" max="9506" width="3.44140625" style="932"/>
    <col min="9507" max="9507" width="30.88671875" style="932" customWidth="1"/>
    <col min="9508" max="9728" width="3.44140625" style="932"/>
    <col min="9729" max="9729" width="7.44140625" style="932" customWidth="1"/>
    <col min="9730" max="9730" width="32.109375" style="932" customWidth="1"/>
    <col min="9731" max="9731" width="22.109375" style="932" customWidth="1"/>
    <col min="9732" max="9732" width="18.6640625" style="932" customWidth="1"/>
    <col min="9733" max="9733" width="11.109375" style="932" customWidth="1"/>
    <col min="9734" max="9741" width="9.5546875" style="932" customWidth="1"/>
    <col min="9742" max="9744" width="10.109375" style="932" customWidth="1"/>
    <col min="9745" max="9745" width="11" style="932" customWidth="1"/>
    <col min="9746" max="9746" width="10.88671875" style="932" customWidth="1"/>
    <col min="9747" max="9747" width="11.6640625" style="932" customWidth="1"/>
    <col min="9748" max="9748" width="11.33203125" style="932" customWidth="1"/>
    <col min="9749" max="9749" width="11.109375" style="932" customWidth="1"/>
    <col min="9750" max="9750" width="11.44140625" style="932" customWidth="1"/>
    <col min="9751" max="9752" width="11.6640625" style="932" customWidth="1"/>
    <col min="9753" max="9753" width="13.6640625" style="932" customWidth="1"/>
    <col min="9754" max="9754" width="13.5546875" style="932" customWidth="1"/>
    <col min="9755" max="9755" width="14.5546875" style="932" customWidth="1"/>
    <col min="9756" max="9756" width="14.33203125" style="932" customWidth="1"/>
    <col min="9757" max="9757" width="13.44140625" style="932" customWidth="1"/>
    <col min="9758" max="9762" width="3.44140625" style="932"/>
    <col min="9763" max="9763" width="30.88671875" style="932" customWidth="1"/>
    <col min="9764" max="9984" width="3.44140625" style="932"/>
    <col min="9985" max="9985" width="7.44140625" style="932" customWidth="1"/>
    <col min="9986" max="9986" width="32.109375" style="932" customWidth="1"/>
    <col min="9987" max="9987" width="22.109375" style="932" customWidth="1"/>
    <col min="9988" max="9988" width="18.6640625" style="932" customWidth="1"/>
    <col min="9989" max="9989" width="11.109375" style="932" customWidth="1"/>
    <col min="9990" max="9997" width="9.5546875" style="932" customWidth="1"/>
    <col min="9998" max="10000" width="10.109375" style="932" customWidth="1"/>
    <col min="10001" max="10001" width="11" style="932" customWidth="1"/>
    <col min="10002" max="10002" width="10.88671875" style="932" customWidth="1"/>
    <col min="10003" max="10003" width="11.6640625" style="932" customWidth="1"/>
    <col min="10004" max="10004" width="11.33203125" style="932" customWidth="1"/>
    <col min="10005" max="10005" width="11.109375" style="932" customWidth="1"/>
    <col min="10006" max="10006" width="11.44140625" style="932" customWidth="1"/>
    <col min="10007" max="10008" width="11.6640625" style="932" customWidth="1"/>
    <col min="10009" max="10009" width="13.6640625" style="932" customWidth="1"/>
    <col min="10010" max="10010" width="13.5546875" style="932" customWidth="1"/>
    <col min="10011" max="10011" width="14.5546875" style="932" customWidth="1"/>
    <col min="10012" max="10012" width="14.33203125" style="932" customWidth="1"/>
    <col min="10013" max="10013" width="13.44140625" style="932" customWidth="1"/>
    <col min="10014" max="10018" width="3.44140625" style="932"/>
    <col min="10019" max="10019" width="30.88671875" style="932" customWidth="1"/>
    <col min="10020" max="10240" width="3.44140625" style="932"/>
    <col min="10241" max="10241" width="7.44140625" style="932" customWidth="1"/>
    <col min="10242" max="10242" width="32.109375" style="932" customWidth="1"/>
    <col min="10243" max="10243" width="22.109375" style="932" customWidth="1"/>
    <col min="10244" max="10244" width="18.6640625" style="932" customWidth="1"/>
    <col min="10245" max="10245" width="11.109375" style="932" customWidth="1"/>
    <col min="10246" max="10253" width="9.5546875" style="932" customWidth="1"/>
    <col min="10254" max="10256" width="10.109375" style="932" customWidth="1"/>
    <col min="10257" max="10257" width="11" style="932" customWidth="1"/>
    <col min="10258" max="10258" width="10.88671875" style="932" customWidth="1"/>
    <col min="10259" max="10259" width="11.6640625" style="932" customWidth="1"/>
    <col min="10260" max="10260" width="11.33203125" style="932" customWidth="1"/>
    <col min="10261" max="10261" width="11.109375" style="932" customWidth="1"/>
    <col min="10262" max="10262" width="11.44140625" style="932" customWidth="1"/>
    <col min="10263" max="10264" width="11.6640625" style="932" customWidth="1"/>
    <col min="10265" max="10265" width="13.6640625" style="932" customWidth="1"/>
    <col min="10266" max="10266" width="13.5546875" style="932" customWidth="1"/>
    <col min="10267" max="10267" width="14.5546875" style="932" customWidth="1"/>
    <col min="10268" max="10268" width="14.33203125" style="932" customWidth="1"/>
    <col min="10269" max="10269" width="13.44140625" style="932" customWidth="1"/>
    <col min="10270" max="10274" width="3.44140625" style="932"/>
    <col min="10275" max="10275" width="30.88671875" style="932" customWidth="1"/>
    <col min="10276" max="10496" width="3.44140625" style="932"/>
    <col min="10497" max="10497" width="7.44140625" style="932" customWidth="1"/>
    <col min="10498" max="10498" width="32.109375" style="932" customWidth="1"/>
    <col min="10499" max="10499" width="22.109375" style="932" customWidth="1"/>
    <col min="10500" max="10500" width="18.6640625" style="932" customWidth="1"/>
    <col min="10501" max="10501" width="11.109375" style="932" customWidth="1"/>
    <col min="10502" max="10509" width="9.5546875" style="932" customWidth="1"/>
    <col min="10510" max="10512" width="10.109375" style="932" customWidth="1"/>
    <col min="10513" max="10513" width="11" style="932" customWidth="1"/>
    <col min="10514" max="10514" width="10.88671875" style="932" customWidth="1"/>
    <col min="10515" max="10515" width="11.6640625" style="932" customWidth="1"/>
    <col min="10516" max="10516" width="11.33203125" style="932" customWidth="1"/>
    <col min="10517" max="10517" width="11.109375" style="932" customWidth="1"/>
    <col min="10518" max="10518" width="11.44140625" style="932" customWidth="1"/>
    <col min="10519" max="10520" width="11.6640625" style="932" customWidth="1"/>
    <col min="10521" max="10521" width="13.6640625" style="932" customWidth="1"/>
    <col min="10522" max="10522" width="13.5546875" style="932" customWidth="1"/>
    <col min="10523" max="10523" width="14.5546875" style="932" customWidth="1"/>
    <col min="10524" max="10524" width="14.33203125" style="932" customWidth="1"/>
    <col min="10525" max="10525" width="13.44140625" style="932" customWidth="1"/>
    <col min="10526" max="10530" width="3.44140625" style="932"/>
    <col min="10531" max="10531" width="30.88671875" style="932" customWidth="1"/>
    <col min="10532" max="10752" width="3.44140625" style="932"/>
    <col min="10753" max="10753" width="7.44140625" style="932" customWidth="1"/>
    <col min="10754" max="10754" width="32.109375" style="932" customWidth="1"/>
    <col min="10755" max="10755" width="22.109375" style="932" customWidth="1"/>
    <col min="10756" max="10756" width="18.6640625" style="932" customWidth="1"/>
    <col min="10757" max="10757" width="11.109375" style="932" customWidth="1"/>
    <col min="10758" max="10765" width="9.5546875" style="932" customWidth="1"/>
    <col min="10766" max="10768" width="10.109375" style="932" customWidth="1"/>
    <col min="10769" max="10769" width="11" style="932" customWidth="1"/>
    <col min="10770" max="10770" width="10.88671875" style="932" customWidth="1"/>
    <col min="10771" max="10771" width="11.6640625" style="932" customWidth="1"/>
    <col min="10772" max="10772" width="11.33203125" style="932" customWidth="1"/>
    <col min="10773" max="10773" width="11.109375" style="932" customWidth="1"/>
    <col min="10774" max="10774" width="11.44140625" style="932" customWidth="1"/>
    <col min="10775" max="10776" width="11.6640625" style="932" customWidth="1"/>
    <col min="10777" max="10777" width="13.6640625" style="932" customWidth="1"/>
    <col min="10778" max="10778" width="13.5546875" style="932" customWidth="1"/>
    <col min="10779" max="10779" width="14.5546875" style="932" customWidth="1"/>
    <col min="10780" max="10780" width="14.33203125" style="932" customWidth="1"/>
    <col min="10781" max="10781" width="13.44140625" style="932" customWidth="1"/>
    <col min="10782" max="10786" width="3.44140625" style="932"/>
    <col min="10787" max="10787" width="30.88671875" style="932" customWidth="1"/>
    <col min="10788" max="11008" width="3.44140625" style="932"/>
    <col min="11009" max="11009" width="7.44140625" style="932" customWidth="1"/>
    <col min="11010" max="11010" width="32.109375" style="932" customWidth="1"/>
    <col min="11011" max="11011" width="22.109375" style="932" customWidth="1"/>
    <col min="11012" max="11012" width="18.6640625" style="932" customWidth="1"/>
    <col min="11013" max="11013" width="11.109375" style="932" customWidth="1"/>
    <col min="11014" max="11021" width="9.5546875" style="932" customWidth="1"/>
    <col min="11022" max="11024" width="10.109375" style="932" customWidth="1"/>
    <col min="11025" max="11025" width="11" style="932" customWidth="1"/>
    <col min="11026" max="11026" width="10.88671875" style="932" customWidth="1"/>
    <col min="11027" max="11027" width="11.6640625" style="932" customWidth="1"/>
    <col min="11028" max="11028" width="11.33203125" style="932" customWidth="1"/>
    <col min="11029" max="11029" width="11.109375" style="932" customWidth="1"/>
    <col min="11030" max="11030" width="11.44140625" style="932" customWidth="1"/>
    <col min="11031" max="11032" width="11.6640625" style="932" customWidth="1"/>
    <col min="11033" max="11033" width="13.6640625" style="932" customWidth="1"/>
    <col min="11034" max="11034" width="13.5546875" style="932" customWidth="1"/>
    <col min="11035" max="11035" width="14.5546875" style="932" customWidth="1"/>
    <col min="11036" max="11036" width="14.33203125" style="932" customWidth="1"/>
    <col min="11037" max="11037" width="13.44140625" style="932" customWidth="1"/>
    <col min="11038" max="11042" width="3.44140625" style="932"/>
    <col min="11043" max="11043" width="30.88671875" style="932" customWidth="1"/>
    <col min="11044" max="11264" width="3.44140625" style="932"/>
    <col min="11265" max="11265" width="7.44140625" style="932" customWidth="1"/>
    <col min="11266" max="11266" width="32.109375" style="932" customWidth="1"/>
    <col min="11267" max="11267" width="22.109375" style="932" customWidth="1"/>
    <col min="11268" max="11268" width="18.6640625" style="932" customWidth="1"/>
    <col min="11269" max="11269" width="11.109375" style="932" customWidth="1"/>
    <col min="11270" max="11277" width="9.5546875" style="932" customWidth="1"/>
    <col min="11278" max="11280" width="10.109375" style="932" customWidth="1"/>
    <col min="11281" max="11281" width="11" style="932" customWidth="1"/>
    <col min="11282" max="11282" width="10.88671875" style="932" customWidth="1"/>
    <col min="11283" max="11283" width="11.6640625" style="932" customWidth="1"/>
    <col min="11284" max="11284" width="11.33203125" style="932" customWidth="1"/>
    <col min="11285" max="11285" width="11.109375" style="932" customWidth="1"/>
    <col min="11286" max="11286" width="11.44140625" style="932" customWidth="1"/>
    <col min="11287" max="11288" width="11.6640625" style="932" customWidth="1"/>
    <col min="11289" max="11289" width="13.6640625" style="932" customWidth="1"/>
    <col min="11290" max="11290" width="13.5546875" style="932" customWidth="1"/>
    <col min="11291" max="11291" width="14.5546875" style="932" customWidth="1"/>
    <col min="11292" max="11292" width="14.33203125" style="932" customWidth="1"/>
    <col min="11293" max="11293" width="13.44140625" style="932" customWidth="1"/>
    <col min="11294" max="11298" width="3.44140625" style="932"/>
    <col min="11299" max="11299" width="30.88671875" style="932" customWidth="1"/>
    <col min="11300" max="11520" width="3.44140625" style="932"/>
    <col min="11521" max="11521" width="7.44140625" style="932" customWidth="1"/>
    <col min="11522" max="11522" width="32.109375" style="932" customWidth="1"/>
    <col min="11523" max="11523" width="22.109375" style="932" customWidth="1"/>
    <col min="11524" max="11524" width="18.6640625" style="932" customWidth="1"/>
    <col min="11525" max="11525" width="11.109375" style="932" customWidth="1"/>
    <col min="11526" max="11533" width="9.5546875" style="932" customWidth="1"/>
    <col min="11534" max="11536" width="10.109375" style="932" customWidth="1"/>
    <col min="11537" max="11537" width="11" style="932" customWidth="1"/>
    <col min="11538" max="11538" width="10.88671875" style="932" customWidth="1"/>
    <col min="11539" max="11539" width="11.6640625" style="932" customWidth="1"/>
    <col min="11540" max="11540" width="11.33203125" style="932" customWidth="1"/>
    <col min="11541" max="11541" width="11.109375" style="932" customWidth="1"/>
    <col min="11542" max="11542" width="11.44140625" style="932" customWidth="1"/>
    <col min="11543" max="11544" width="11.6640625" style="932" customWidth="1"/>
    <col min="11545" max="11545" width="13.6640625" style="932" customWidth="1"/>
    <col min="11546" max="11546" width="13.5546875" style="932" customWidth="1"/>
    <col min="11547" max="11547" width="14.5546875" style="932" customWidth="1"/>
    <col min="11548" max="11548" width="14.33203125" style="932" customWidth="1"/>
    <col min="11549" max="11549" width="13.44140625" style="932" customWidth="1"/>
    <col min="11550" max="11554" width="3.44140625" style="932"/>
    <col min="11555" max="11555" width="30.88671875" style="932" customWidth="1"/>
    <col min="11556" max="11776" width="3.44140625" style="932"/>
    <col min="11777" max="11777" width="7.44140625" style="932" customWidth="1"/>
    <col min="11778" max="11778" width="32.109375" style="932" customWidth="1"/>
    <col min="11779" max="11779" width="22.109375" style="932" customWidth="1"/>
    <col min="11780" max="11780" width="18.6640625" style="932" customWidth="1"/>
    <col min="11781" max="11781" width="11.109375" style="932" customWidth="1"/>
    <col min="11782" max="11789" width="9.5546875" style="932" customWidth="1"/>
    <col min="11790" max="11792" width="10.109375" style="932" customWidth="1"/>
    <col min="11793" max="11793" width="11" style="932" customWidth="1"/>
    <col min="11794" max="11794" width="10.88671875" style="932" customWidth="1"/>
    <col min="11795" max="11795" width="11.6640625" style="932" customWidth="1"/>
    <col min="11796" max="11796" width="11.33203125" style="932" customWidth="1"/>
    <col min="11797" max="11797" width="11.109375" style="932" customWidth="1"/>
    <col min="11798" max="11798" width="11.44140625" style="932" customWidth="1"/>
    <col min="11799" max="11800" width="11.6640625" style="932" customWidth="1"/>
    <col min="11801" max="11801" width="13.6640625" style="932" customWidth="1"/>
    <col min="11802" max="11802" width="13.5546875" style="932" customWidth="1"/>
    <col min="11803" max="11803" width="14.5546875" style="932" customWidth="1"/>
    <col min="11804" max="11804" width="14.33203125" style="932" customWidth="1"/>
    <col min="11805" max="11805" width="13.44140625" style="932" customWidth="1"/>
    <col min="11806" max="11810" width="3.44140625" style="932"/>
    <col min="11811" max="11811" width="30.88671875" style="932" customWidth="1"/>
    <col min="11812" max="12032" width="3.44140625" style="932"/>
    <col min="12033" max="12033" width="7.44140625" style="932" customWidth="1"/>
    <col min="12034" max="12034" width="32.109375" style="932" customWidth="1"/>
    <col min="12035" max="12035" width="22.109375" style="932" customWidth="1"/>
    <col min="12036" max="12036" width="18.6640625" style="932" customWidth="1"/>
    <col min="12037" max="12037" width="11.109375" style="932" customWidth="1"/>
    <col min="12038" max="12045" width="9.5546875" style="932" customWidth="1"/>
    <col min="12046" max="12048" width="10.109375" style="932" customWidth="1"/>
    <col min="12049" max="12049" width="11" style="932" customWidth="1"/>
    <col min="12050" max="12050" width="10.88671875" style="932" customWidth="1"/>
    <col min="12051" max="12051" width="11.6640625" style="932" customWidth="1"/>
    <col min="12052" max="12052" width="11.33203125" style="932" customWidth="1"/>
    <col min="12053" max="12053" width="11.109375" style="932" customWidth="1"/>
    <col min="12054" max="12054" width="11.44140625" style="932" customWidth="1"/>
    <col min="12055" max="12056" width="11.6640625" style="932" customWidth="1"/>
    <col min="12057" max="12057" width="13.6640625" style="932" customWidth="1"/>
    <col min="12058" max="12058" width="13.5546875" style="932" customWidth="1"/>
    <col min="12059" max="12059" width="14.5546875" style="932" customWidth="1"/>
    <col min="12060" max="12060" width="14.33203125" style="932" customWidth="1"/>
    <col min="12061" max="12061" width="13.44140625" style="932" customWidth="1"/>
    <col min="12062" max="12066" width="3.44140625" style="932"/>
    <col min="12067" max="12067" width="30.88671875" style="932" customWidth="1"/>
    <col min="12068" max="12288" width="3.44140625" style="932"/>
    <col min="12289" max="12289" width="7.44140625" style="932" customWidth="1"/>
    <col min="12290" max="12290" width="32.109375" style="932" customWidth="1"/>
    <col min="12291" max="12291" width="22.109375" style="932" customWidth="1"/>
    <col min="12292" max="12292" width="18.6640625" style="932" customWidth="1"/>
    <col min="12293" max="12293" width="11.109375" style="932" customWidth="1"/>
    <col min="12294" max="12301" width="9.5546875" style="932" customWidth="1"/>
    <col min="12302" max="12304" width="10.109375" style="932" customWidth="1"/>
    <col min="12305" max="12305" width="11" style="932" customWidth="1"/>
    <col min="12306" max="12306" width="10.88671875" style="932" customWidth="1"/>
    <col min="12307" max="12307" width="11.6640625" style="932" customWidth="1"/>
    <col min="12308" max="12308" width="11.33203125" style="932" customWidth="1"/>
    <col min="12309" max="12309" width="11.109375" style="932" customWidth="1"/>
    <col min="12310" max="12310" width="11.44140625" style="932" customWidth="1"/>
    <col min="12311" max="12312" width="11.6640625" style="932" customWidth="1"/>
    <col min="12313" max="12313" width="13.6640625" style="932" customWidth="1"/>
    <col min="12314" max="12314" width="13.5546875" style="932" customWidth="1"/>
    <col min="12315" max="12315" width="14.5546875" style="932" customWidth="1"/>
    <col min="12316" max="12316" width="14.33203125" style="932" customWidth="1"/>
    <col min="12317" max="12317" width="13.44140625" style="932" customWidth="1"/>
    <col min="12318" max="12322" width="3.44140625" style="932"/>
    <col min="12323" max="12323" width="30.88671875" style="932" customWidth="1"/>
    <col min="12324" max="12544" width="3.44140625" style="932"/>
    <col min="12545" max="12545" width="7.44140625" style="932" customWidth="1"/>
    <col min="12546" max="12546" width="32.109375" style="932" customWidth="1"/>
    <col min="12547" max="12547" width="22.109375" style="932" customWidth="1"/>
    <col min="12548" max="12548" width="18.6640625" style="932" customWidth="1"/>
    <col min="12549" max="12549" width="11.109375" style="932" customWidth="1"/>
    <col min="12550" max="12557" width="9.5546875" style="932" customWidth="1"/>
    <col min="12558" max="12560" width="10.109375" style="932" customWidth="1"/>
    <col min="12561" max="12561" width="11" style="932" customWidth="1"/>
    <col min="12562" max="12562" width="10.88671875" style="932" customWidth="1"/>
    <col min="12563" max="12563" width="11.6640625" style="932" customWidth="1"/>
    <col min="12564" max="12564" width="11.33203125" style="932" customWidth="1"/>
    <col min="12565" max="12565" width="11.109375" style="932" customWidth="1"/>
    <col min="12566" max="12566" width="11.44140625" style="932" customWidth="1"/>
    <col min="12567" max="12568" width="11.6640625" style="932" customWidth="1"/>
    <col min="12569" max="12569" width="13.6640625" style="932" customWidth="1"/>
    <col min="12570" max="12570" width="13.5546875" style="932" customWidth="1"/>
    <col min="12571" max="12571" width="14.5546875" style="932" customWidth="1"/>
    <col min="12572" max="12572" width="14.33203125" style="932" customWidth="1"/>
    <col min="12573" max="12573" width="13.44140625" style="932" customWidth="1"/>
    <col min="12574" max="12578" width="3.44140625" style="932"/>
    <col min="12579" max="12579" width="30.88671875" style="932" customWidth="1"/>
    <col min="12580" max="12800" width="3.44140625" style="932"/>
    <col min="12801" max="12801" width="7.44140625" style="932" customWidth="1"/>
    <col min="12802" max="12802" width="32.109375" style="932" customWidth="1"/>
    <col min="12803" max="12803" width="22.109375" style="932" customWidth="1"/>
    <col min="12804" max="12804" width="18.6640625" style="932" customWidth="1"/>
    <col min="12805" max="12805" width="11.109375" style="932" customWidth="1"/>
    <col min="12806" max="12813" width="9.5546875" style="932" customWidth="1"/>
    <col min="12814" max="12816" width="10.109375" style="932" customWidth="1"/>
    <col min="12817" max="12817" width="11" style="932" customWidth="1"/>
    <col min="12818" max="12818" width="10.88671875" style="932" customWidth="1"/>
    <col min="12819" max="12819" width="11.6640625" style="932" customWidth="1"/>
    <col min="12820" max="12820" width="11.33203125" style="932" customWidth="1"/>
    <col min="12821" max="12821" width="11.109375" style="932" customWidth="1"/>
    <col min="12822" max="12822" width="11.44140625" style="932" customWidth="1"/>
    <col min="12823" max="12824" width="11.6640625" style="932" customWidth="1"/>
    <col min="12825" max="12825" width="13.6640625" style="932" customWidth="1"/>
    <col min="12826" max="12826" width="13.5546875" style="932" customWidth="1"/>
    <col min="12827" max="12827" width="14.5546875" style="932" customWidth="1"/>
    <col min="12828" max="12828" width="14.33203125" style="932" customWidth="1"/>
    <col min="12829" max="12829" width="13.44140625" style="932" customWidth="1"/>
    <col min="12830" max="12834" width="3.44140625" style="932"/>
    <col min="12835" max="12835" width="30.88671875" style="932" customWidth="1"/>
    <col min="12836" max="13056" width="3.44140625" style="932"/>
    <col min="13057" max="13057" width="7.44140625" style="932" customWidth="1"/>
    <col min="13058" max="13058" width="32.109375" style="932" customWidth="1"/>
    <col min="13059" max="13059" width="22.109375" style="932" customWidth="1"/>
    <col min="13060" max="13060" width="18.6640625" style="932" customWidth="1"/>
    <col min="13061" max="13061" width="11.109375" style="932" customWidth="1"/>
    <col min="13062" max="13069" width="9.5546875" style="932" customWidth="1"/>
    <col min="13070" max="13072" width="10.109375" style="932" customWidth="1"/>
    <col min="13073" max="13073" width="11" style="932" customWidth="1"/>
    <col min="13074" max="13074" width="10.88671875" style="932" customWidth="1"/>
    <col min="13075" max="13075" width="11.6640625" style="932" customWidth="1"/>
    <col min="13076" max="13076" width="11.33203125" style="932" customWidth="1"/>
    <col min="13077" max="13077" width="11.109375" style="932" customWidth="1"/>
    <col min="13078" max="13078" width="11.44140625" style="932" customWidth="1"/>
    <col min="13079" max="13080" width="11.6640625" style="932" customWidth="1"/>
    <col min="13081" max="13081" width="13.6640625" style="932" customWidth="1"/>
    <col min="13082" max="13082" width="13.5546875" style="932" customWidth="1"/>
    <col min="13083" max="13083" width="14.5546875" style="932" customWidth="1"/>
    <col min="13084" max="13084" width="14.33203125" style="932" customWidth="1"/>
    <col min="13085" max="13085" width="13.44140625" style="932" customWidth="1"/>
    <col min="13086" max="13090" width="3.44140625" style="932"/>
    <col min="13091" max="13091" width="30.88671875" style="932" customWidth="1"/>
    <col min="13092" max="13312" width="3.44140625" style="932"/>
    <col min="13313" max="13313" width="7.44140625" style="932" customWidth="1"/>
    <col min="13314" max="13314" width="32.109375" style="932" customWidth="1"/>
    <col min="13315" max="13315" width="22.109375" style="932" customWidth="1"/>
    <col min="13316" max="13316" width="18.6640625" style="932" customWidth="1"/>
    <col min="13317" max="13317" width="11.109375" style="932" customWidth="1"/>
    <col min="13318" max="13325" width="9.5546875" style="932" customWidth="1"/>
    <col min="13326" max="13328" width="10.109375" style="932" customWidth="1"/>
    <col min="13329" max="13329" width="11" style="932" customWidth="1"/>
    <col min="13330" max="13330" width="10.88671875" style="932" customWidth="1"/>
    <col min="13331" max="13331" width="11.6640625" style="932" customWidth="1"/>
    <col min="13332" max="13332" width="11.33203125" style="932" customWidth="1"/>
    <col min="13333" max="13333" width="11.109375" style="932" customWidth="1"/>
    <col min="13334" max="13334" width="11.44140625" style="932" customWidth="1"/>
    <col min="13335" max="13336" width="11.6640625" style="932" customWidth="1"/>
    <col min="13337" max="13337" width="13.6640625" style="932" customWidth="1"/>
    <col min="13338" max="13338" width="13.5546875" style="932" customWidth="1"/>
    <col min="13339" max="13339" width="14.5546875" style="932" customWidth="1"/>
    <col min="13340" max="13340" width="14.33203125" style="932" customWidth="1"/>
    <col min="13341" max="13341" width="13.44140625" style="932" customWidth="1"/>
    <col min="13342" max="13346" width="3.44140625" style="932"/>
    <col min="13347" max="13347" width="30.88671875" style="932" customWidth="1"/>
    <col min="13348" max="13568" width="3.44140625" style="932"/>
    <col min="13569" max="13569" width="7.44140625" style="932" customWidth="1"/>
    <col min="13570" max="13570" width="32.109375" style="932" customWidth="1"/>
    <col min="13571" max="13571" width="22.109375" style="932" customWidth="1"/>
    <col min="13572" max="13572" width="18.6640625" style="932" customWidth="1"/>
    <col min="13573" max="13573" width="11.109375" style="932" customWidth="1"/>
    <col min="13574" max="13581" width="9.5546875" style="932" customWidth="1"/>
    <col min="13582" max="13584" width="10.109375" style="932" customWidth="1"/>
    <col min="13585" max="13585" width="11" style="932" customWidth="1"/>
    <col min="13586" max="13586" width="10.88671875" style="932" customWidth="1"/>
    <col min="13587" max="13587" width="11.6640625" style="932" customWidth="1"/>
    <col min="13588" max="13588" width="11.33203125" style="932" customWidth="1"/>
    <col min="13589" max="13589" width="11.109375" style="932" customWidth="1"/>
    <col min="13590" max="13590" width="11.44140625" style="932" customWidth="1"/>
    <col min="13591" max="13592" width="11.6640625" style="932" customWidth="1"/>
    <col min="13593" max="13593" width="13.6640625" style="932" customWidth="1"/>
    <col min="13594" max="13594" width="13.5546875" style="932" customWidth="1"/>
    <col min="13595" max="13595" width="14.5546875" style="932" customWidth="1"/>
    <col min="13596" max="13596" width="14.33203125" style="932" customWidth="1"/>
    <col min="13597" max="13597" width="13.44140625" style="932" customWidth="1"/>
    <col min="13598" max="13602" width="3.44140625" style="932"/>
    <col min="13603" max="13603" width="30.88671875" style="932" customWidth="1"/>
    <col min="13604" max="13824" width="3.44140625" style="932"/>
    <col min="13825" max="13825" width="7.44140625" style="932" customWidth="1"/>
    <col min="13826" max="13826" width="32.109375" style="932" customWidth="1"/>
    <col min="13827" max="13827" width="22.109375" style="932" customWidth="1"/>
    <col min="13828" max="13828" width="18.6640625" style="932" customWidth="1"/>
    <col min="13829" max="13829" width="11.109375" style="932" customWidth="1"/>
    <col min="13830" max="13837" width="9.5546875" style="932" customWidth="1"/>
    <col min="13838" max="13840" width="10.109375" style="932" customWidth="1"/>
    <col min="13841" max="13841" width="11" style="932" customWidth="1"/>
    <col min="13842" max="13842" width="10.88671875" style="932" customWidth="1"/>
    <col min="13843" max="13843" width="11.6640625" style="932" customWidth="1"/>
    <col min="13844" max="13844" width="11.33203125" style="932" customWidth="1"/>
    <col min="13845" max="13845" width="11.109375" style="932" customWidth="1"/>
    <col min="13846" max="13846" width="11.44140625" style="932" customWidth="1"/>
    <col min="13847" max="13848" width="11.6640625" style="932" customWidth="1"/>
    <col min="13849" max="13849" width="13.6640625" style="932" customWidth="1"/>
    <col min="13850" max="13850" width="13.5546875" style="932" customWidth="1"/>
    <col min="13851" max="13851" width="14.5546875" style="932" customWidth="1"/>
    <col min="13852" max="13852" width="14.33203125" style="932" customWidth="1"/>
    <col min="13853" max="13853" width="13.44140625" style="932" customWidth="1"/>
    <col min="13854" max="13858" width="3.44140625" style="932"/>
    <col min="13859" max="13859" width="30.88671875" style="932" customWidth="1"/>
    <col min="13860" max="14080" width="3.44140625" style="932"/>
    <col min="14081" max="14081" width="7.44140625" style="932" customWidth="1"/>
    <col min="14082" max="14082" width="32.109375" style="932" customWidth="1"/>
    <col min="14083" max="14083" width="22.109375" style="932" customWidth="1"/>
    <col min="14084" max="14084" width="18.6640625" style="932" customWidth="1"/>
    <col min="14085" max="14085" width="11.109375" style="932" customWidth="1"/>
    <col min="14086" max="14093" width="9.5546875" style="932" customWidth="1"/>
    <col min="14094" max="14096" width="10.109375" style="932" customWidth="1"/>
    <col min="14097" max="14097" width="11" style="932" customWidth="1"/>
    <col min="14098" max="14098" width="10.88671875" style="932" customWidth="1"/>
    <col min="14099" max="14099" width="11.6640625" style="932" customWidth="1"/>
    <col min="14100" max="14100" width="11.33203125" style="932" customWidth="1"/>
    <col min="14101" max="14101" width="11.109375" style="932" customWidth="1"/>
    <col min="14102" max="14102" width="11.44140625" style="932" customWidth="1"/>
    <col min="14103" max="14104" width="11.6640625" style="932" customWidth="1"/>
    <col min="14105" max="14105" width="13.6640625" style="932" customWidth="1"/>
    <col min="14106" max="14106" width="13.5546875" style="932" customWidth="1"/>
    <col min="14107" max="14107" width="14.5546875" style="932" customWidth="1"/>
    <col min="14108" max="14108" width="14.33203125" style="932" customWidth="1"/>
    <col min="14109" max="14109" width="13.44140625" style="932" customWidth="1"/>
    <col min="14110" max="14114" width="3.44140625" style="932"/>
    <col min="14115" max="14115" width="30.88671875" style="932" customWidth="1"/>
    <col min="14116" max="14336" width="3.44140625" style="932"/>
    <col min="14337" max="14337" width="7.44140625" style="932" customWidth="1"/>
    <col min="14338" max="14338" width="32.109375" style="932" customWidth="1"/>
    <col min="14339" max="14339" width="22.109375" style="932" customWidth="1"/>
    <col min="14340" max="14340" width="18.6640625" style="932" customWidth="1"/>
    <col min="14341" max="14341" width="11.109375" style="932" customWidth="1"/>
    <col min="14342" max="14349" width="9.5546875" style="932" customWidth="1"/>
    <col min="14350" max="14352" width="10.109375" style="932" customWidth="1"/>
    <col min="14353" max="14353" width="11" style="932" customWidth="1"/>
    <col min="14354" max="14354" width="10.88671875" style="932" customWidth="1"/>
    <col min="14355" max="14355" width="11.6640625" style="932" customWidth="1"/>
    <col min="14356" max="14356" width="11.33203125" style="932" customWidth="1"/>
    <col min="14357" max="14357" width="11.109375" style="932" customWidth="1"/>
    <col min="14358" max="14358" width="11.44140625" style="932" customWidth="1"/>
    <col min="14359" max="14360" width="11.6640625" style="932" customWidth="1"/>
    <col min="14361" max="14361" width="13.6640625" style="932" customWidth="1"/>
    <col min="14362" max="14362" width="13.5546875" style="932" customWidth="1"/>
    <col min="14363" max="14363" width="14.5546875" style="932" customWidth="1"/>
    <col min="14364" max="14364" width="14.33203125" style="932" customWidth="1"/>
    <col min="14365" max="14365" width="13.44140625" style="932" customWidth="1"/>
    <col min="14366" max="14370" width="3.44140625" style="932"/>
    <col min="14371" max="14371" width="30.88671875" style="932" customWidth="1"/>
    <col min="14372" max="14592" width="3.44140625" style="932"/>
    <col min="14593" max="14593" width="7.44140625" style="932" customWidth="1"/>
    <col min="14594" max="14594" width="32.109375" style="932" customWidth="1"/>
    <col min="14595" max="14595" width="22.109375" style="932" customWidth="1"/>
    <col min="14596" max="14596" width="18.6640625" style="932" customWidth="1"/>
    <col min="14597" max="14597" width="11.109375" style="932" customWidth="1"/>
    <col min="14598" max="14605" width="9.5546875" style="932" customWidth="1"/>
    <col min="14606" max="14608" width="10.109375" style="932" customWidth="1"/>
    <col min="14609" max="14609" width="11" style="932" customWidth="1"/>
    <col min="14610" max="14610" width="10.88671875" style="932" customWidth="1"/>
    <col min="14611" max="14611" width="11.6640625" style="932" customWidth="1"/>
    <col min="14612" max="14612" width="11.33203125" style="932" customWidth="1"/>
    <col min="14613" max="14613" width="11.109375" style="932" customWidth="1"/>
    <col min="14614" max="14614" width="11.44140625" style="932" customWidth="1"/>
    <col min="14615" max="14616" width="11.6640625" style="932" customWidth="1"/>
    <col min="14617" max="14617" width="13.6640625" style="932" customWidth="1"/>
    <col min="14618" max="14618" width="13.5546875" style="932" customWidth="1"/>
    <col min="14619" max="14619" width="14.5546875" style="932" customWidth="1"/>
    <col min="14620" max="14620" width="14.33203125" style="932" customWidth="1"/>
    <col min="14621" max="14621" width="13.44140625" style="932" customWidth="1"/>
    <col min="14622" max="14626" width="3.44140625" style="932"/>
    <col min="14627" max="14627" width="30.88671875" style="932" customWidth="1"/>
    <col min="14628" max="14848" width="3.44140625" style="932"/>
    <col min="14849" max="14849" width="7.44140625" style="932" customWidth="1"/>
    <col min="14850" max="14850" width="32.109375" style="932" customWidth="1"/>
    <col min="14851" max="14851" width="22.109375" style="932" customWidth="1"/>
    <col min="14852" max="14852" width="18.6640625" style="932" customWidth="1"/>
    <col min="14853" max="14853" width="11.109375" style="932" customWidth="1"/>
    <col min="14854" max="14861" width="9.5546875" style="932" customWidth="1"/>
    <col min="14862" max="14864" width="10.109375" style="932" customWidth="1"/>
    <col min="14865" max="14865" width="11" style="932" customWidth="1"/>
    <col min="14866" max="14866" width="10.88671875" style="932" customWidth="1"/>
    <col min="14867" max="14867" width="11.6640625" style="932" customWidth="1"/>
    <col min="14868" max="14868" width="11.33203125" style="932" customWidth="1"/>
    <col min="14869" max="14869" width="11.109375" style="932" customWidth="1"/>
    <col min="14870" max="14870" width="11.44140625" style="932" customWidth="1"/>
    <col min="14871" max="14872" width="11.6640625" style="932" customWidth="1"/>
    <col min="14873" max="14873" width="13.6640625" style="932" customWidth="1"/>
    <col min="14874" max="14874" width="13.5546875" style="932" customWidth="1"/>
    <col min="14875" max="14875" width="14.5546875" style="932" customWidth="1"/>
    <col min="14876" max="14876" width="14.33203125" style="932" customWidth="1"/>
    <col min="14877" max="14877" width="13.44140625" style="932" customWidth="1"/>
    <col min="14878" max="14882" width="3.44140625" style="932"/>
    <col min="14883" max="14883" width="30.88671875" style="932" customWidth="1"/>
    <col min="14884" max="15104" width="3.44140625" style="932"/>
    <col min="15105" max="15105" width="7.44140625" style="932" customWidth="1"/>
    <col min="15106" max="15106" width="32.109375" style="932" customWidth="1"/>
    <col min="15107" max="15107" width="22.109375" style="932" customWidth="1"/>
    <col min="15108" max="15108" width="18.6640625" style="932" customWidth="1"/>
    <col min="15109" max="15109" width="11.109375" style="932" customWidth="1"/>
    <col min="15110" max="15117" width="9.5546875" style="932" customWidth="1"/>
    <col min="15118" max="15120" width="10.109375" style="932" customWidth="1"/>
    <col min="15121" max="15121" width="11" style="932" customWidth="1"/>
    <col min="15122" max="15122" width="10.88671875" style="932" customWidth="1"/>
    <col min="15123" max="15123" width="11.6640625" style="932" customWidth="1"/>
    <col min="15124" max="15124" width="11.33203125" style="932" customWidth="1"/>
    <col min="15125" max="15125" width="11.109375" style="932" customWidth="1"/>
    <col min="15126" max="15126" width="11.44140625" style="932" customWidth="1"/>
    <col min="15127" max="15128" width="11.6640625" style="932" customWidth="1"/>
    <col min="15129" max="15129" width="13.6640625" style="932" customWidth="1"/>
    <col min="15130" max="15130" width="13.5546875" style="932" customWidth="1"/>
    <col min="15131" max="15131" width="14.5546875" style="932" customWidth="1"/>
    <col min="15132" max="15132" width="14.33203125" style="932" customWidth="1"/>
    <col min="15133" max="15133" width="13.44140625" style="932" customWidth="1"/>
    <col min="15134" max="15138" width="3.44140625" style="932"/>
    <col min="15139" max="15139" width="30.88671875" style="932" customWidth="1"/>
    <col min="15140" max="15360" width="3.44140625" style="932"/>
    <col min="15361" max="15361" width="7.44140625" style="932" customWidth="1"/>
    <col min="15362" max="15362" width="32.109375" style="932" customWidth="1"/>
    <col min="15363" max="15363" width="22.109375" style="932" customWidth="1"/>
    <col min="15364" max="15364" width="18.6640625" style="932" customWidth="1"/>
    <col min="15365" max="15365" width="11.109375" style="932" customWidth="1"/>
    <col min="15366" max="15373" width="9.5546875" style="932" customWidth="1"/>
    <col min="15374" max="15376" width="10.109375" style="932" customWidth="1"/>
    <col min="15377" max="15377" width="11" style="932" customWidth="1"/>
    <col min="15378" max="15378" width="10.88671875" style="932" customWidth="1"/>
    <col min="15379" max="15379" width="11.6640625" style="932" customWidth="1"/>
    <col min="15380" max="15380" width="11.33203125" style="932" customWidth="1"/>
    <col min="15381" max="15381" width="11.109375" style="932" customWidth="1"/>
    <col min="15382" max="15382" width="11.44140625" style="932" customWidth="1"/>
    <col min="15383" max="15384" width="11.6640625" style="932" customWidth="1"/>
    <col min="15385" max="15385" width="13.6640625" style="932" customWidth="1"/>
    <col min="15386" max="15386" width="13.5546875" style="932" customWidth="1"/>
    <col min="15387" max="15387" width="14.5546875" style="932" customWidth="1"/>
    <col min="15388" max="15388" width="14.33203125" style="932" customWidth="1"/>
    <col min="15389" max="15389" width="13.44140625" style="932" customWidth="1"/>
    <col min="15390" max="15394" width="3.44140625" style="932"/>
    <col min="15395" max="15395" width="30.88671875" style="932" customWidth="1"/>
    <col min="15396" max="15616" width="3.44140625" style="932"/>
    <col min="15617" max="15617" width="7.44140625" style="932" customWidth="1"/>
    <col min="15618" max="15618" width="32.109375" style="932" customWidth="1"/>
    <col min="15619" max="15619" width="22.109375" style="932" customWidth="1"/>
    <col min="15620" max="15620" width="18.6640625" style="932" customWidth="1"/>
    <col min="15621" max="15621" width="11.109375" style="932" customWidth="1"/>
    <col min="15622" max="15629" width="9.5546875" style="932" customWidth="1"/>
    <col min="15630" max="15632" width="10.109375" style="932" customWidth="1"/>
    <col min="15633" max="15633" width="11" style="932" customWidth="1"/>
    <col min="15634" max="15634" width="10.88671875" style="932" customWidth="1"/>
    <col min="15635" max="15635" width="11.6640625" style="932" customWidth="1"/>
    <col min="15636" max="15636" width="11.33203125" style="932" customWidth="1"/>
    <col min="15637" max="15637" width="11.109375" style="932" customWidth="1"/>
    <col min="15638" max="15638" width="11.44140625" style="932" customWidth="1"/>
    <col min="15639" max="15640" width="11.6640625" style="932" customWidth="1"/>
    <col min="15641" max="15641" width="13.6640625" style="932" customWidth="1"/>
    <col min="15642" max="15642" width="13.5546875" style="932" customWidth="1"/>
    <col min="15643" max="15643" width="14.5546875" style="932" customWidth="1"/>
    <col min="15644" max="15644" width="14.33203125" style="932" customWidth="1"/>
    <col min="15645" max="15645" width="13.44140625" style="932" customWidth="1"/>
    <col min="15646" max="15650" width="3.44140625" style="932"/>
    <col min="15651" max="15651" width="30.88671875" style="932" customWidth="1"/>
    <col min="15652" max="15872" width="3.44140625" style="932"/>
    <col min="15873" max="15873" width="7.44140625" style="932" customWidth="1"/>
    <col min="15874" max="15874" width="32.109375" style="932" customWidth="1"/>
    <col min="15875" max="15875" width="22.109375" style="932" customWidth="1"/>
    <col min="15876" max="15876" width="18.6640625" style="932" customWidth="1"/>
    <col min="15877" max="15877" width="11.109375" style="932" customWidth="1"/>
    <col min="15878" max="15885" width="9.5546875" style="932" customWidth="1"/>
    <col min="15886" max="15888" width="10.109375" style="932" customWidth="1"/>
    <col min="15889" max="15889" width="11" style="932" customWidth="1"/>
    <col min="15890" max="15890" width="10.88671875" style="932" customWidth="1"/>
    <col min="15891" max="15891" width="11.6640625" style="932" customWidth="1"/>
    <col min="15892" max="15892" width="11.33203125" style="932" customWidth="1"/>
    <col min="15893" max="15893" width="11.109375" style="932" customWidth="1"/>
    <col min="15894" max="15894" width="11.44140625" style="932" customWidth="1"/>
    <col min="15895" max="15896" width="11.6640625" style="932" customWidth="1"/>
    <col min="15897" max="15897" width="13.6640625" style="932" customWidth="1"/>
    <col min="15898" max="15898" width="13.5546875" style="932" customWidth="1"/>
    <col min="15899" max="15899" width="14.5546875" style="932" customWidth="1"/>
    <col min="15900" max="15900" width="14.33203125" style="932" customWidth="1"/>
    <col min="15901" max="15901" width="13.44140625" style="932" customWidth="1"/>
    <col min="15902" max="15906" width="3.44140625" style="932"/>
    <col min="15907" max="15907" width="30.88671875" style="932" customWidth="1"/>
    <col min="15908" max="16128" width="3.44140625" style="932"/>
    <col min="16129" max="16129" width="7.44140625" style="932" customWidth="1"/>
    <col min="16130" max="16130" width="32.109375" style="932" customWidth="1"/>
    <col min="16131" max="16131" width="22.109375" style="932" customWidth="1"/>
    <col min="16132" max="16132" width="18.6640625" style="932" customWidth="1"/>
    <col min="16133" max="16133" width="11.109375" style="932" customWidth="1"/>
    <col min="16134" max="16141" width="9.5546875" style="932" customWidth="1"/>
    <col min="16142" max="16144" width="10.109375" style="932" customWidth="1"/>
    <col min="16145" max="16145" width="11" style="932" customWidth="1"/>
    <col min="16146" max="16146" width="10.88671875" style="932" customWidth="1"/>
    <col min="16147" max="16147" width="11.6640625" style="932" customWidth="1"/>
    <col min="16148" max="16148" width="11.33203125" style="932" customWidth="1"/>
    <col min="16149" max="16149" width="11.109375" style="932" customWidth="1"/>
    <col min="16150" max="16150" width="11.44140625" style="932" customWidth="1"/>
    <col min="16151" max="16152" width="11.6640625" style="932" customWidth="1"/>
    <col min="16153" max="16153" width="13.6640625" style="932" customWidth="1"/>
    <col min="16154" max="16154" width="13.5546875" style="932" customWidth="1"/>
    <col min="16155" max="16155" width="14.5546875" style="932" customWidth="1"/>
    <col min="16156" max="16156" width="14.33203125" style="932" customWidth="1"/>
    <col min="16157" max="16157" width="13.44140625" style="932" customWidth="1"/>
    <col min="16158" max="16162" width="3.44140625" style="932"/>
    <col min="16163" max="16163" width="30.88671875" style="932" customWidth="1"/>
    <col min="16164" max="16384" width="3.44140625" style="932"/>
  </cols>
  <sheetData>
    <row r="1" spans="1:33" ht="25.8">
      <c r="P1" s="933"/>
      <c r="Q1" s="934"/>
      <c r="R1" s="933"/>
    </row>
    <row r="2" spans="1:33" ht="33.75" customHeight="1">
      <c r="A2" s="1579" t="s">
        <v>679</v>
      </c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79"/>
      <c r="O2" s="1579"/>
      <c r="P2" s="1579"/>
      <c r="Q2" s="1579"/>
      <c r="R2" s="1579"/>
      <c r="S2" s="1579"/>
      <c r="T2" s="1579"/>
      <c r="U2" s="1579"/>
      <c r="V2" s="1579"/>
      <c r="W2" s="1579"/>
      <c r="X2" s="1579"/>
      <c r="Y2" s="1579"/>
      <c r="Z2" s="1579"/>
      <c r="AA2" s="1579"/>
      <c r="AB2" s="1579"/>
      <c r="AC2" s="1579"/>
    </row>
    <row r="3" spans="1:33" ht="15" customHeight="1">
      <c r="A3" s="1584" t="s">
        <v>1165</v>
      </c>
      <c r="B3" s="1584"/>
      <c r="C3" s="1584"/>
      <c r="D3" s="1584"/>
      <c r="E3" s="1584"/>
      <c r="F3" s="1584"/>
      <c r="G3" s="1584"/>
      <c r="H3" s="1584"/>
      <c r="I3" s="1584"/>
      <c r="J3" s="1584"/>
      <c r="K3" s="1584"/>
      <c r="L3" s="1584"/>
      <c r="M3" s="1584"/>
      <c r="N3" s="1584"/>
      <c r="O3" s="1584"/>
      <c r="P3" s="1584"/>
      <c r="Q3" s="1584"/>
      <c r="R3" s="1584"/>
      <c r="S3" s="1584"/>
      <c r="T3" s="1584"/>
      <c r="U3" s="1584"/>
      <c r="V3" s="1584"/>
      <c r="W3" s="1584"/>
      <c r="X3" s="1584"/>
      <c r="Y3" s="1584"/>
      <c r="Z3" s="1584"/>
      <c r="AA3" s="1584"/>
      <c r="AB3" s="1584"/>
      <c r="AC3" s="1584"/>
      <c r="AD3" s="1584"/>
      <c r="AE3" s="1584"/>
      <c r="AF3" s="1584"/>
      <c r="AG3" s="1584"/>
    </row>
    <row r="4" spans="1:33" ht="36.75" customHeight="1">
      <c r="A4" s="1584"/>
      <c r="B4" s="1584"/>
      <c r="C4" s="1584"/>
      <c r="D4" s="1584"/>
      <c r="E4" s="1584"/>
      <c r="F4" s="1584"/>
      <c r="G4" s="1584"/>
      <c r="H4" s="1584"/>
      <c r="I4" s="1584"/>
      <c r="J4" s="1584"/>
      <c r="K4" s="1584"/>
      <c r="L4" s="1584"/>
      <c r="M4" s="1584"/>
      <c r="N4" s="1584"/>
      <c r="O4" s="1584"/>
      <c r="P4" s="1584"/>
      <c r="Q4" s="1584"/>
      <c r="R4" s="1584"/>
      <c r="S4" s="1584"/>
      <c r="T4" s="1584"/>
      <c r="U4" s="1584"/>
      <c r="V4" s="1584"/>
      <c r="W4" s="1584"/>
      <c r="X4" s="1584"/>
      <c r="Y4" s="1584"/>
      <c r="Z4" s="1584"/>
      <c r="AA4" s="1584"/>
      <c r="AB4" s="1584"/>
      <c r="AC4" s="1584"/>
      <c r="AD4" s="1584"/>
      <c r="AE4" s="1584"/>
      <c r="AF4" s="1584"/>
      <c r="AG4" s="1584"/>
    </row>
    <row r="5" spans="1:33" ht="15">
      <c r="A5" s="935"/>
      <c r="B5" s="935"/>
      <c r="C5" s="936"/>
      <c r="D5" s="936" t="s">
        <v>1409</v>
      </c>
      <c r="E5" s="936"/>
      <c r="F5" s="936"/>
      <c r="G5" s="936"/>
      <c r="H5" s="936"/>
      <c r="I5" s="936"/>
      <c r="J5" s="936"/>
      <c r="K5" s="936"/>
      <c r="L5" s="936"/>
      <c r="M5" s="936"/>
      <c r="N5" s="1580" t="s">
        <v>685</v>
      </c>
      <c r="O5" s="1580"/>
      <c r="P5" s="1580"/>
      <c r="Q5" s="1580"/>
      <c r="R5" s="1581"/>
      <c r="S5" s="1581"/>
      <c r="T5" s="1581"/>
      <c r="U5" s="1582"/>
      <c r="V5" s="1583"/>
      <c r="W5" s="935"/>
      <c r="X5" s="935"/>
      <c r="Y5" s="935"/>
      <c r="Z5" s="935"/>
      <c r="AA5" s="935"/>
      <c r="AB5" s="935"/>
    </row>
    <row r="6" spans="1:33" ht="15">
      <c r="A6" s="935"/>
      <c r="B6" s="935"/>
      <c r="C6" s="936"/>
      <c r="D6" s="936" t="s">
        <v>1410</v>
      </c>
      <c r="E6" s="936"/>
      <c r="F6" s="936"/>
      <c r="G6" s="936"/>
      <c r="H6" s="936"/>
      <c r="I6" s="936"/>
      <c r="J6" s="936"/>
      <c r="K6" s="936"/>
      <c r="L6" s="936"/>
      <c r="M6" s="936"/>
      <c r="N6" s="1580" t="s">
        <v>1411</v>
      </c>
      <c r="O6" s="1580"/>
      <c r="P6" s="1580"/>
      <c r="Q6" s="1580"/>
      <c r="R6" s="1580"/>
      <c r="S6" s="1580"/>
      <c r="T6" s="1580"/>
      <c r="U6" s="1580"/>
      <c r="V6" s="1580"/>
      <c r="W6" s="1580"/>
      <c r="X6" s="1580"/>
      <c r="Y6" s="935"/>
      <c r="Z6" s="935"/>
      <c r="AA6" s="935"/>
      <c r="AB6" s="935"/>
    </row>
    <row r="7" spans="1:33" ht="13.8" thickBot="1">
      <c r="A7" s="639"/>
      <c r="B7" s="639"/>
      <c r="C7" s="936"/>
      <c r="D7" s="936" t="s">
        <v>1412</v>
      </c>
      <c r="E7" s="936"/>
      <c r="F7" s="936"/>
      <c r="G7" s="936"/>
      <c r="H7" s="936"/>
      <c r="I7" s="936"/>
      <c r="J7" s="936"/>
      <c r="K7" s="936"/>
      <c r="L7" s="936"/>
      <c r="M7" s="936"/>
      <c r="N7" s="1572" t="s">
        <v>1340</v>
      </c>
      <c r="O7" s="1572"/>
      <c r="P7" s="1572"/>
      <c r="Q7" s="1572"/>
      <c r="R7" s="1572"/>
      <c r="S7" s="1572"/>
      <c r="T7" s="639"/>
      <c r="U7" s="639"/>
      <c r="V7" s="639"/>
      <c r="W7" s="639"/>
      <c r="X7" s="639"/>
      <c r="Y7" s="639"/>
      <c r="Z7" s="639"/>
      <c r="AA7" s="639"/>
      <c r="AB7" s="639"/>
    </row>
    <row r="8" spans="1:33" ht="13.8" thickBot="1">
      <c r="A8" s="937" t="s">
        <v>823</v>
      </c>
      <c r="B8" s="938" t="s">
        <v>748</v>
      </c>
      <c r="C8" s="939" t="s">
        <v>1367</v>
      </c>
      <c r="D8" s="938" t="s">
        <v>1413</v>
      </c>
      <c r="E8" s="1054" t="s">
        <v>1414</v>
      </c>
      <c r="F8" s="1573" t="s">
        <v>1415</v>
      </c>
      <c r="G8" s="1574"/>
      <c r="H8" s="1574"/>
      <c r="I8" s="1574"/>
      <c r="J8" s="1574"/>
      <c r="K8" s="1574"/>
      <c r="L8" s="1574"/>
      <c r="M8" s="1575"/>
      <c r="N8" s="1576" t="s">
        <v>1416</v>
      </c>
      <c r="O8" s="1577"/>
      <c r="P8" s="1577"/>
      <c r="Q8" s="1577"/>
      <c r="R8" s="1577"/>
      <c r="S8" s="1577"/>
      <c r="T8" s="1577"/>
      <c r="U8" s="1577"/>
      <c r="V8" s="1577"/>
      <c r="W8" s="1577"/>
      <c r="X8" s="1577"/>
      <c r="Y8" s="1577"/>
      <c r="Z8" s="1577"/>
      <c r="AA8" s="1577"/>
      <c r="AB8" s="1577"/>
      <c r="AC8" s="1578"/>
      <c r="AD8" s="1576" t="s">
        <v>1437</v>
      </c>
      <c r="AE8" s="1577"/>
      <c r="AF8" s="1577"/>
      <c r="AG8" s="1578"/>
    </row>
    <row r="9" spans="1:33" ht="13.8" thickBot="1">
      <c r="A9" s="940"/>
      <c r="B9" s="940"/>
      <c r="C9" s="941"/>
      <c r="D9" s="942"/>
      <c r="E9" s="943" t="s">
        <v>1417</v>
      </c>
      <c r="F9" s="944">
        <v>1</v>
      </c>
      <c r="G9" s="945">
        <v>2</v>
      </c>
      <c r="H9" s="945">
        <v>3</v>
      </c>
      <c r="I9" s="946">
        <v>4</v>
      </c>
      <c r="J9" s="944">
        <v>5</v>
      </c>
      <c r="K9" s="945">
        <v>6</v>
      </c>
      <c r="L9" s="944">
        <v>7</v>
      </c>
      <c r="M9" s="947">
        <v>8</v>
      </c>
      <c r="N9" s="944">
        <v>9</v>
      </c>
      <c r="O9" s="944">
        <v>10</v>
      </c>
      <c r="P9" s="945">
        <v>11</v>
      </c>
      <c r="Q9" s="947">
        <v>12</v>
      </c>
      <c r="R9" s="1057">
        <v>13</v>
      </c>
      <c r="S9" s="1059">
        <v>14</v>
      </c>
      <c r="T9" s="1059">
        <v>15</v>
      </c>
      <c r="U9" s="1061">
        <v>16</v>
      </c>
      <c r="V9" s="1057">
        <v>17</v>
      </c>
      <c r="W9" s="1059">
        <v>18</v>
      </c>
      <c r="X9" s="1057">
        <v>19</v>
      </c>
      <c r="Y9" s="1058">
        <v>20</v>
      </c>
      <c r="Z9" s="1057">
        <v>21</v>
      </c>
      <c r="AA9" s="1057">
        <v>22</v>
      </c>
      <c r="AB9" s="1059">
        <v>23</v>
      </c>
      <c r="AC9" s="1058">
        <v>24</v>
      </c>
      <c r="AD9" s="1057">
        <v>26</v>
      </c>
      <c r="AE9" s="1058">
        <v>27</v>
      </c>
      <c r="AF9" s="1059">
        <v>28</v>
      </c>
      <c r="AG9" s="1058">
        <v>29</v>
      </c>
    </row>
    <row r="10" spans="1:33" ht="14.4" thickBot="1">
      <c r="A10" s="1535" t="s">
        <v>829</v>
      </c>
      <c r="B10" s="1535" t="s">
        <v>1415</v>
      </c>
      <c r="C10" s="1568"/>
      <c r="D10" s="1547"/>
      <c r="E10" s="948">
        <v>8</v>
      </c>
      <c r="F10" s="1051"/>
      <c r="G10" s="1052"/>
      <c r="H10" s="1051"/>
      <c r="I10" s="1053"/>
      <c r="J10" s="1051"/>
      <c r="K10" s="1052"/>
      <c r="L10" s="1051"/>
      <c r="M10" s="1053"/>
      <c r="N10" s="949"/>
      <c r="O10" s="950"/>
      <c r="P10" s="950"/>
      <c r="Q10" s="951"/>
      <c r="R10" s="1060"/>
      <c r="S10" s="1055"/>
      <c r="T10" s="1055"/>
      <c r="U10" s="1056"/>
      <c r="V10" s="1060"/>
      <c r="W10" s="1055"/>
      <c r="X10" s="1055"/>
      <c r="Y10" s="1056"/>
      <c r="Z10" s="1060"/>
      <c r="AA10" s="1055"/>
      <c r="AB10" s="1055"/>
      <c r="AC10" s="1056"/>
      <c r="AD10" s="1064"/>
      <c r="AE10" s="1065"/>
      <c r="AF10" s="1064"/>
      <c r="AG10" s="1065"/>
    </row>
    <row r="11" spans="1:33" ht="24" customHeight="1" thickTop="1" thickBot="1">
      <c r="A11" s="1536"/>
      <c r="B11" s="1536"/>
      <c r="C11" s="1569"/>
      <c r="D11" s="1548"/>
      <c r="E11" s="955" t="s">
        <v>1418</v>
      </c>
      <c r="F11" s="956"/>
      <c r="G11" s="957"/>
      <c r="H11" s="958"/>
      <c r="I11" s="959"/>
      <c r="J11" s="960"/>
      <c r="K11" s="958"/>
      <c r="L11" s="958"/>
      <c r="M11" s="961"/>
      <c r="N11" s="962"/>
      <c r="O11" s="963"/>
      <c r="P11" s="964"/>
      <c r="Q11" s="961"/>
      <c r="R11" s="965"/>
      <c r="S11" s="964"/>
      <c r="T11" s="964"/>
      <c r="U11" s="961"/>
      <c r="V11" s="965"/>
      <c r="W11" s="964"/>
      <c r="X11" s="964"/>
      <c r="Y11" s="966"/>
      <c r="Z11" s="960"/>
      <c r="AA11" s="958"/>
      <c r="AB11" s="958"/>
      <c r="AC11" s="967"/>
      <c r="AD11" s="958"/>
      <c r="AE11" s="967"/>
      <c r="AF11" s="958"/>
      <c r="AG11" s="967"/>
    </row>
    <row r="12" spans="1:33" ht="21" customHeight="1" thickTop="1" thickBot="1">
      <c r="A12" s="1535">
        <v>1</v>
      </c>
      <c r="B12" s="1535" t="s">
        <v>601</v>
      </c>
      <c r="C12" s="1568">
        <f>+C14+C16+C18+C20+C22+C24+C26</f>
        <v>51343079</v>
      </c>
      <c r="D12" s="1547">
        <f>+C12/$C$119</f>
        <v>8.5625705851675879E-2</v>
      </c>
      <c r="E12" s="948">
        <v>3</v>
      </c>
      <c r="F12" s="952"/>
      <c r="G12" s="953"/>
      <c r="H12" s="953"/>
      <c r="I12" s="954"/>
      <c r="J12" s="952"/>
      <c r="K12" s="953"/>
      <c r="L12" s="953"/>
      <c r="M12" s="954"/>
      <c r="N12" s="968"/>
      <c r="O12" s="969"/>
      <c r="P12" s="969"/>
      <c r="Q12" s="954"/>
      <c r="R12" s="952"/>
      <c r="S12" s="953"/>
      <c r="T12" s="953"/>
      <c r="U12" s="954"/>
      <c r="V12" s="952"/>
      <c r="W12" s="953"/>
      <c r="X12" s="953"/>
      <c r="Y12" s="954"/>
      <c r="Z12" s="952"/>
      <c r="AA12" s="953"/>
      <c r="AB12" s="953"/>
      <c r="AC12" s="954"/>
      <c r="AD12" s="953"/>
      <c r="AE12" s="954"/>
      <c r="AF12" s="953"/>
      <c r="AG12" s="954"/>
    </row>
    <row r="13" spans="1:33" ht="21.15" customHeight="1" thickTop="1" thickBot="1">
      <c r="A13" s="1536"/>
      <c r="B13" s="1536"/>
      <c r="C13" s="1569"/>
      <c r="D13" s="1548"/>
      <c r="E13" s="955" t="s">
        <v>1418</v>
      </c>
      <c r="F13" s="956"/>
      <c r="G13" s="957"/>
      <c r="H13" s="958"/>
      <c r="I13" s="959"/>
      <c r="J13" s="960"/>
      <c r="K13" s="958"/>
      <c r="L13" s="958"/>
      <c r="M13" s="961"/>
      <c r="N13" s="962">
        <f>+N15+N17+N21+N23</f>
        <v>27408.644500000002</v>
      </c>
      <c r="O13" s="963">
        <f>+O19+O17+O23+O25</f>
        <v>21455.998500000002</v>
      </c>
      <c r="P13" s="963">
        <f>+P27</f>
        <v>2478.4360000000001</v>
      </c>
      <c r="Q13" s="961"/>
      <c r="R13" s="965"/>
      <c r="S13" s="964"/>
      <c r="T13" s="964"/>
      <c r="U13" s="961"/>
      <c r="V13" s="965"/>
      <c r="W13" s="964"/>
      <c r="X13" s="964"/>
      <c r="Y13" s="966"/>
      <c r="Z13" s="960"/>
      <c r="AA13" s="958"/>
      <c r="AB13" s="958"/>
      <c r="AC13" s="967"/>
      <c r="AD13" s="958"/>
      <c r="AE13" s="967"/>
      <c r="AF13" s="958"/>
      <c r="AG13" s="967"/>
    </row>
    <row r="14" spans="1:33" ht="21.15" customHeight="1" thickTop="1" thickBot="1">
      <c r="A14" s="1543">
        <v>1.1000000000000001</v>
      </c>
      <c r="B14" s="1549" t="str">
        <f>+'Presupuesto INDERHUILA'!B14</f>
        <v>Localización y replanteo</v>
      </c>
      <c r="C14" s="1545">
        <f>+'Presupuesto INDERHUILA'!F14</f>
        <v>1551650</v>
      </c>
      <c r="D14" s="1547">
        <f>+C14/$C$119</f>
        <v>2.5877124837946101E-3</v>
      </c>
      <c r="E14" s="948">
        <v>1</v>
      </c>
      <c r="F14" s="960"/>
      <c r="G14" s="958"/>
      <c r="H14" s="958"/>
      <c r="I14" s="959"/>
      <c r="J14" s="960"/>
      <c r="K14" s="958"/>
      <c r="L14" s="958"/>
      <c r="M14" s="961"/>
      <c r="N14" s="970"/>
      <c r="O14" s="958"/>
      <c r="P14" s="958"/>
      <c r="Q14" s="959"/>
      <c r="R14" s="960"/>
      <c r="S14" s="964"/>
      <c r="T14" s="964"/>
      <c r="U14" s="961"/>
      <c r="V14" s="965"/>
      <c r="W14" s="964"/>
      <c r="X14" s="964"/>
      <c r="Y14" s="966"/>
      <c r="Z14" s="960"/>
      <c r="AA14" s="958"/>
      <c r="AB14" s="958"/>
      <c r="AC14" s="967"/>
      <c r="AD14" s="958"/>
      <c r="AE14" s="967"/>
      <c r="AF14" s="958"/>
      <c r="AG14" s="967"/>
    </row>
    <row r="15" spans="1:33" ht="21.15" customHeight="1" thickTop="1" thickBot="1">
      <c r="A15" s="1544"/>
      <c r="B15" s="1550"/>
      <c r="C15" s="1546"/>
      <c r="D15" s="1548"/>
      <c r="E15" s="955" t="s">
        <v>1418</v>
      </c>
      <c r="F15" s="956"/>
      <c r="G15" s="957"/>
      <c r="H15" s="957"/>
      <c r="I15" s="967"/>
      <c r="J15" s="956"/>
      <c r="K15" s="957"/>
      <c r="L15" s="957"/>
      <c r="M15" s="966"/>
      <c r="N15" s="962">
        <f>+$C14/($E14*1000)</f>
        <v>1551.65</v>
      </c>
      <c r="O15" s="963"/>
      <c r="P15" s="963"/>
      <c r="Q15" s="966"/>
      <c r="R15" s="962"/>
      <c r="S15" s="963"/>
      <c r="T15" s="963"/>
      <c r="U15" s="966"/>
      <c r="V15" s="962"/>
      <c r="W15" s="963"/>
      <c r="X15" s="963"/>
      <c r="Y15" s="966"/>
      <c r="Z15" s="956"/>
      <c r="AA15" s="957"/>
      <c r="AB15" s="957"/>
      <c r="AC15" s="967"/>
      <c r="AD15" s="957"/>
      <c r="AE15" s="967"/>
      <c r="AF15" s="957"/>
      <c r="AG15" s="967"/>
    </row>
    <row r="16" spans="1:33" ht="21.15" customHeight="1" thickTop="1" thickBot="1">
      <c r="A16" s="1543">
        <v>1.2</v>
      </c>
      <c r="B16" s="1549" t="str">
        <f>+'Presupuesto INDERHUILA'!B15</f>
        <v xml:space="preserve">Excavación manual en material común con retiro de sobrantes. </v>
      </c>
      <c r="C16" s="1545">
        <f>+'Presupuesto INDERHUILA'!F15</f>
        <v>11990321</v>
      </c>
      <c r="D16" s="1547">
        <f>+C16/$C$119</f>
        <v>1.9996457536431974E-2</v>
      </c>
      <c r="E16" s="948">
        <v>2</v>
      </c>
      <c r="F16" s="956"/>
      <c r="G16" s="957"/>
      <c r="H16" s="957"/>
      <c r="I16" s="967"/>
      <c r="J16" s="956"/>
      <c r="K16" s="957"/>
      <c r="L16" s="957"/>
      <c r="M16" s="967"/>
      <c r="N16" s="971"/>
      <c r="O16" s="972"/>
      <c r="P16" s="963"/>
      <c r="Q16" s="967"/>
      <c r="R16" s="956"/>
      <c r="S16" s="957"/>
      <c r="T16" s="957"/>
      <c r="U16" s="967"/>
      <c r="V16" s="956"/>
      <c r="W16" s="963"/>
      <c r="X16" s="963"/>
      <c r="Y16" s="966"/>
      <c r="Z16" s="956"/>
      <c r="AA16" s="957"/>
      <c r="AB16" s="957"/>
      <c r="AC16" s="967"/>
      <c r="AD16" s="957"/>
      <c r="AE16" s="967"/>
      <c r="AF16" s="957"/>
      <c r="AG16" s="967"/>
    </row>
    <row r="17" spans="1:33" ht="21.15" customHeight="1" thickTop="1" thickBot="1">
      <c r="A17" s="1544"/>
      <c r="B17" s="1550"/>
      <c r="C17" s="1546"/>
      <c r="D17" s="1548"/>
      <c r="E17" s="955" t="s">
        <v>1418</v>
      </c>
      <c r="F17" s="956"/>
      <c r="G17" s="957"/>
      <c r="H17" s="957"/>
      <c r="I17" s="967"/>
      <c r="J17" s="956"/>
      <c r="K17" s="957"/>
      <c r="L17" s="957"/>
      <c r="M17" s="966"/>
      <c r="N17" s="962">
        <f>+$C16/($E16*1000)</f>
        <v>5995.1605</v>
      </c>
      <c r="O17" s="963">
        <f>+$C16/($E16*1000)</f>
        <v>5995.1605</v>
      </c>
      <c r="P17" s="963"/>
      <c r="Q17" s="966"/>
      <c r="R17" s="962"/>
      <c r="S17" s="963"/>
      <c r="T17" s="963"/>
      <c r="U17" s="966"/>
      <c r="V17" s="962"/>
      <c r="W17" s="963"/>
      <c r="X17" s="963"/>
      <c r="Y17" s="966"/>
      <c r="Z17" s="956"/>
      <c r="AA17" s="957"/>
      <c r="AB17" s="957"/>
      <c r="AC17" s="967"/>
      <c r="AD17" s="957"/>
      <c r="AE17" s="967"/>
      <c r="AF17" s="957"/>
      <c r="AG17" s="967"/>
    </row>
    <row r="18" spans="1:33" ht="27.6" customHeight="1" thickTop="1" thickBot="1">
      <c r="A18" s="1543">
        <v>1.3</v>
      </c>
      <c r="B18" s="1549" t="str">
        <f>+'Presupuesto INDERHUILA'!B16</f>
        <v>Excavación mecanica para explanación a todo factor. Incluye Retiro</v>
      </c>
      <c r="C18" s="1545">
        <f>+'Presupuesto INDERHUILA'!F16</f>
        <v>7248472</v>
      </c>
      <c r="D18" s="1547">
        <f>+C18/$C$119</f>
        <v>1.2088397179025994E-2</v>
      </c>
      <c r="E18" s="948">
        <v>1</v>
      </c>
      <c r="F18" s="956"/>
      <c r="G18" s="957"/>
      <c r="H18" s="957"/>
      <c r="I18" s="967"/>
      <c r="J18" s="956"/>
      <c r="K18" s="957"/>
      <c r="L18" s="957"/>
      <c r="M18" s="967"/>
      <c r="N18" s="956"/>
      <c r="O18" s="972"/>
      <c r="P18" s="963"/>
      <c r="Q18" s="966"/>
      <c r="R18" s="962"/>
      <c r="S18" s="963"/>
      <c r="T18" s="963"/>
      <c r="U18" s="967"/>
      <c r="V18" s="956"/>
      <c r="W18" s="957"/>
      <c r="X18" s="957"/>
      <c r="Y18" s="966"/>
      <c r="Z18" s="956"/>
      <c r="AA18" s="957"/>
      <c r="AB18" s="957"/>
      <c r="AC18" s="967"/>
      <c r="AD18" s="957"/>
      <c r="AE18" s="967"/>
      <c r="AF18" s="957"/>
      <c r="AG18" s="967"/>
    </row>
    <row r="19" spans="1:33" ht="25.8" customHeight="1" thickTop="1" thickBot="1">
      <c r="A19" s="1544"/>
      <c r="B19" s="1550"/>
      <c r="C19" s="1546"/>
      <c r="D19" s="1548"/>
      <c r="E19" s="955" t="s">
        <v>1418</v>
      </c>
      <c r="F19" s="956"/>
      <c r="G19" s="957"/>
      <c r="H19" s="957"/>
      <c r="I19" s="967"/>
      <c r="J19" s="956"/>
      <c r="K19" s="957"/>
      <c r="L19" s="957"/>
      <c r="M19" s="966"/>
      <c r="N19" s="962"/>
      <c r="O19" s="963">
        <f>+$C18/($E18*1000)</f>
        <v>7248.4719999999998</v>
      </c>
      <c r="P19" s="963"/>
      <c r="Q19" s="966"/>
      <c r="R19" s="962"/>
      <c r="S19" s="963"/>
      <c r="T19" s="963"/>
      <c r="U19" s="966"/>
      <c r="V19" s="962"/>
      <c r="W19" s="963"/>
      <c r="X19" s="963"/>
      <c r="Y19" s="966"/>
      <c r="Z19" s="956"/>
      <c r="AA19" s="957"/>
      <c r="AB19" s="957"/>
      <c r="AC19" s="967"/>
      <c r="AD19" s="957"/>
      <c r="AE19" s="967"/>
      <c r="AF19" s="957"/>
      <c r="AG19" s="967"/>
    </row>
    <row r="20" spans="1:33" ht="21.15" customHeight="1" thickTop="1" thickBot="1">
      <c r="A20" s="1543">
        <v>1.4</v>
      </c>
      <c r="B20" s="1549" t="str">
        <f>+'Presupuesto INDERHUILA'!B17</f>
        <v>Relleno en recebo compactado PM 95%</v>
      </c>
      <c r="C20" s="1545">
        <f>+'Presupuesto INDERHUILA'!F17</f>
        <v>13303807</v>
      </c>
      <c r="D20" s="1547">
        <f>+C20/$C$119</f>
        <v>2.2186979960618775E-2</v>
      </c>
      <c r="E20" s="973">
        <v>1</v>
      </c>
      <c r="F20" s="956"/>
      <c r="G20" s="957"/>
      <c r="H20" s="957"/>
      <c r="I20" s="967"/>
      <c r="J20" s="956"/>
      <c r="K20" s="957"/>
      <c r="L20" s="957"/>
      <c r="M20" s="966"/>
      <c r="N20" s="971"/>
      <c r="O20" s="963"/>
      <c r="P20" s="963"/>
      <c r="Q20" s="966"/>
      <c r="R20" s="962"/>
      <c r="S20" s="963"/>
      <c r="T20" s="963"/>
      <c r="U20" s="966"/>
      <c r="V20" s="962"/>
      <c r="W20" s="963"/>
      <c r="X20" s="963"/>
      <c r="Y20" s="966"/>
      <c r="Z20" s="956"/>
      <c r="AA20" s="957"/>
      <c r="AB20" s="957"/>
      <c r="AC20" s="967"/>
      <c r="AD20" s="957"/>
      <c r="AE20" s="967"/>
      <c r="AF20" s="957"/>
      <c r="AG20" s="967"/>
    </row>
    <row r="21" spans="1:33" ht="21.15" customHeight="1" thickTop="1" thickBot="1">
      <c r="A21" s="1544"/>
      <c r="B21" s="1550"/>
      <c r="C21" s="1546"/>
      <c r="D21" s="1548"/>
      <c r="E21" s="955" t="s">
        <v>1418</v>
      </c>
      <c r="F21" s="956"/>
      <c r="G21" s="957"/>
      <c r="H21" s="957"/>
      <c r="I21" s="967"/>
      <c r="J21" s="956"/>
      <c r="K21" s="957"/>
      <c r="L21" s="957"/>
      <c r="M21" s="966"/>
      <c r="N21" s="962">
        <f>+$C20/($E20*1000)</f>
        <v>13303.807000000001</v>
      </c>
      <c r="O21" s="963"/>
      <c r="P21" s="963"/>
      <c r="Q21" s="966"/>
      <c r="R21" s="962"/>
      <c r="S21" s="963"/>
      <c r="T21" s="963"/>
      <c r="U21" s="966"/>
      <c r="V21" s="962"/>
      <c r="W21" s="963"/>
      <c r="X21" s="963"/>
      <c r="Y21" s="966"/>
      <c r="Z21" s="956"/>
      <c r="AA21" s="957"/>
      <c r="AB21" s="957"/>
      <c r="AC21" s="967"/>
      <c r="AD21" s="957"/>
      <c r="AE21" s="967"/>
      <c r="AF21" s="957"/>
      <c r="AG21" s="967"/>
    </row>
    <row r="22" spans="1:33" ht="21.15" customHeight="1" thickTop="1" thickBot="1">
      <c r="A22" s="1543">
        <v>1.5</v>
      </c>
      <c r="B22" s="1549" t="str">
        <f>+'Presupuesto INDERHUILA'!B18</f>
        <v>Demolición de piso en concreto. Incluye Retiro</v>
      </c>
      <c r="C22" s="1545">
        <f>+'Presupuesto INDERHUILA'!F18</f>
        <v>13116054</v>
      </c>
      <c r="D22" s="1547">
        <f>+C22/$C$119</f>
        <v>2.187386116322897E-2</v>
      </c>
      <c r="E22" s="973">
        <v>2</v>
      </c>
      <c r="F22" s="956"/>
      <c r="G22" s="957"/>
      <c r="H22" s="957"/>
      <c r="I22" s="967"/>
      <c r="J22" s="956"/>
      <c r="K22" s="957"/>
      <c r="L22" s="957"/>
      <c r="M22" s="966"/>
      <c r="N22" s="971"/>
      <c r="O22" s="971"/>
      <c r="P22" s="963"/>
      <c r="Q22" s="966"/>
      <c r="R22" s="962"/>
      <c r="S22" s="963"/>
      <c r="T22" s="963"/>
      <c r="U22" s="966"/>
      <c r="V22" s="962"/>
      <c r="W22" s="963"/>
      <c r="X22" s="963"/>
      <c r="Y22" s="966"/>
      <c r="Z22" s="956"/>
      <c r="AA22" s="957"/>
      <c r="AB22" s="957"/>
      <c r="AC22" s="967"/>
      <c r="AD22" s="957"/>
      <c r="AE22" s="967"/>
      <c r="AF22" s="957"/>
      <c r="AG22" s="967"/>
    </row>
    <row r="23" spans="1:33" ht="21.15" customHeight="1" thickTop="1" thickBot="1">
      <c r="A23" s="1544"/>
      <c r="B23" s="1550"/>
      <c r="C23" s="1546"/>
      <c r="D23" s="1548"/>
      <c r="E23" s="955" t="s">
        <v>1418</v>
      </c>
      <c r="F23" s="956"/>
      <c r="G23" s="957"/>
      <c r="H23" s="957"/>
      <c r="I23" s="967"/>
      <c r="J23" s="956"/>
      <c r="K23" s="957"/>
      <c r="L23" s="957"/>
      <c r="M23" s="966"/>
      <c r="N23" s="962">
        <f>+$C22/($E22*1000)</f>
        <v>6558.027</v>
      </c>
      <c r="O23" s="963">
        <f>+$C22/($E22*1000)</f>
        <v>6558.027</v>
      </c>
      <c r="P23" s="963"/>
      <c r="Q23" s="966"/>
      <c r="R23" s="962"/>
      <c r="S23" s="963"/>
      <c r="T23" s="963"/>
      <c r="U23" s="966"/>
      <c r="V23" s="962"/>
      <c r="W23" s="963"/>
      <c r="X23" s="963"/>
      <c r="Y23" s="966"/>
      <c r="Z23" s="956"/>
      <c r="AA23" s="957"/>
      <c r="AB23" s="957"/>
      <c r="AC23" s="967"/>
      <c r="AD23" s="957"/>
      <c r="AE23" s="967"/>
      <c r="AF23" s="957"/>
      <c r="AG23" s="967"/>
    </row>
    <row r="24" spans="1:33" ht="18" customHeight="1" thickTop="1" thickBot="1">
      <c r="A24" s="1543">
        <v>1.6</v>
      </c>
      <c r="B24" s="1549" t="str">
        <f>+'Presupuesto INDERHUILA'!B19</f>
        <v>Desmonte de malla eslabonada</v>
      </c>
      <c r="C24" s="1545">
        <f>+'Presupuesto INDERHUILA'!F19</f>
        <v>1654339</v>
      </c>
      <c r="D24" s="1547">
        <f>+C24/$C$119</f>
        <v>2.7589686351485784E-3</v>
      </c>
      <c r="E24" s="973">
        <v>1</v>
      </c>
      <c r="F24" s="956"/>
      <c r="G24" s="957"/>
      <c r="H24" s="957"/>
      <c r="I24" s="967"/>
      <c r="J24" s="956"/>
      <c r="K24" s="957"/>
      <c r="L24" s="957"/>
      <c r="M24" s="966"/>
      <c r="N24" s="962"/>
      <c r="O24" s="971"/>
      <c r="P24" s="963"/>
      <c r="Q24" s="966"/>
      <c r="R24" s="962"/>
      <c r="S24" s="963"/>
      <c r="T24" s="963"/>
      <c r="U24" s="966"/>
      <c r="V24" s="962"/>
      <c r="W24" s="963"/>
      <c r="X24" s="963"/>
      <c r="Y24" s="966"/>
      <c r="Z24" s="956"/>
      <c r="AA24" s="957"/>
      <c r="AB24" s="957"/>
      <c r="AC24" s="967"/>
      <c r="AD24" s="957"/>
      <c r="AE24" s="967"/>
      <c r="AF24" s="957"/>
      <c r="AG24" s="967"/>
    </row>
    <row r="25" spans="1:33" ht="21" customHeight="1" thickTop="1" thickBot="1">
      <c r="A25" s="1544"/>
      <c r="B25" s="1550"/>
      <c r="C25" s="1546"/>
      <c r="D25" s="1548"/>
      <c r="E25" s="955" t="s">
        <v>1418</v>
      </c>
      <c r="F25" s="956"/>
      <c r="G25" s="957"/>
      <c r="H25" s="957"/>
      <c r="I25" s="967"/>
      <c r="J25" s="956"/>
      <c r="K25" s="957"/>
      <c r="L25" s="957"/>
      <c r="M25" s="966"/>
      <c r="N25" s="962"/>
      <c r="O25" s="963">
        <f>+$C24/($E24*1000)</f>
        <v>1654.3389999999999</v>
      </c>
      <c r="P25" s="963"/>
      <c r="Q25" s="966"/>
      <c r="R25" s="962"/>
      <c r="S25" s="963"/>
      <c r="T25" s="963"/>
      <c r="U25" s="966"/>
      <c r="V25" s="962"/>
      <c r="W25" s="963"/>
      <c r="X25" s="963"/>
      <c r="Y25" s="966"/>
      <c r="Z25" s="956"/>
      <c r="AA25" s="957"/>
      <c r="AB25" s="957"/>
      <c r="AC25" s="967"/>
      <c r="AD25" s="957"/>
      <c r="AE25" s="967"/>
      <c r="AF25" s="957"/>
      <c r="AG25" s="967"/>
    </row>
    <row r="26" spans="1:33" ht="35.4" customHeight="1" thickTop="1" thickBot="1">
      <c r="A26" s="1570">
        <v>1.7</v>
      </c>
      <c r="B26" s="1571" t="str">
        <f>+'Presupuesto INDERHUILA'!B20</f>
        <v>Retiro de postes existentes, incluye demolición y retiro de cimentación, acometida, lamparas, crucetas y demás elementos</v>
      </c>
      <c r="C26" s="1561">
        <f>+'Presupuesto INDERHUILA'!F20</f>
        <v>2478436</v>
      </c>
      <c r="D26" s="1547">
        <f>+C26/$C$119</f>
        <v>4.1333288934269829E-3</v>
      </c>
      <c r="E26" s="973">
        <v>1</v>
      </c>
      <c r="F26" s="956"/>
      <c r="G26" s="957"/>
      <c r="H26" s="957"/>
      <c r="I26" s="967"/>
      <c r="J26" s="956"/>
      <c r="K26" s="957"/>
      <c r="L26" s="957"/>
      <c r="M26" s="966"/>
      <c r="N26" s="962"/>
      <c r="O26" s="963"/>
      <c r="P26" s="971"/>
      <c r="Q26" s="966"/>
      <c r="R26" s="962"/>
      <c r="S26" s="963"/>
      <c r="T26" s="963"/>
      <c r="U26" s="966"/>
      <c r="V26" s="962"/>
      <c r="W26" s="963"/>
      <c r="X26" s="963"/>
      <c r="Y26" s="966"/>
      <c r="Z26" s="956"/>
      <c r="AA26" s="957"/>
      <c r="AB26" s="957"/>
      <c r="AC26" s="967"/>
      <c r="AD26" s="957"/>
      <c r="AE26" s="967"/>
      <c r="AF26" s="957"/>
      <c r="AG26" s="967"/>
    </row>
    <row r="27" spans="1:33" ht="40.200000000000003" customHeight="1" thickTop="1" thickBot="1">
      <c r="A27" s="1544"/>
      <c r="B27" s="1550"/>
      <c r="C27" s="1546"/>
      <c r="D27" s="1548"/>
      <c r="E27" s="955" t="s">
        <v>1418</v>
      </c>
      <c r="F27" s="956"/>
      <c r="G27" s="957"/>
      <c r="H27" s="957"/>
      <c r="I27" s="967"/>
      <c r="J27" s="956"/>
      <c r="K27" s="957"/>
      <c r="L27" s="957"/>
      <c r="M27" s="966"/>
      <c r="N27" s="962"/>
      <c r="O27" s="963"/>
      <c r="P27" s="974">
        <f>+$C26/($E26*1000)</f>
        <v>2478.4360000000001</v>
      </c>
      <c r="Q27" s="966"/>
      <c r="R27" s="962"/>
      <c r="S27" s="963"/>
      <c r="T27" s="963"/>
      <c r="U27" s="966"/>
      <c r="V27" s="962"/>
      <c r="W27" s="963"/>
      <c r="X27" s="963"/>
      <c r="Y27" s="966"/>
      <c r="Z27" s="956"/>
      <c r="AA27" s="957"/>
      <c r="AB27" s="957"/>
      <c r="AC27" s="967"/>
      <c r="AD27" s="957"/>
      <c r="AE27" s="967"/>
      <c r="AF27" s="957"/>
      <c r="AG27" s="967"/>
    </row>
    <row r="28" spans="1:33" ht="28.2" customHeight="1" thickTop="1" thickBot="1">
      <c r="A28" s="1535">
        <v>2</v>
      </c>
      <c r="B28" s="1535" t="s">
        <v>1419</v>
      </c>
      <c r="C28" s="1568">
        <f>+C30+C32+C34+C36+C38+C40+C42+C44+C46+C48+C50</f>
        <v>231335130</v>
      </c>
      <c r="D28" s="1547">
        <f>+C28/$C$119</f>
        <v>0.38580143965536623</v>
      </c>
      <c r="E28" s="948">
        <v>8</v>
      </c>
      <c r="F28" s="956"/>
      <c r="G28" s="957"/>
      <c r="H28" s="957"/>
      <c r="I28" s="967"/>
      <c r="J28" s="956"/>
      <c r="K28" s="957"/>
      <c r="L28" s="957"/>
      <c r="M28" s="967"/>
      <c r="N28" s="956"/>
      <c r="O28" s="957"/>
      <c r="P28" s="975"/>
      <c r="Q28" s="976"/>
      <c r="R28" s="977"/>
      <c r="S28" s="975"/>
      <c r="T28" s="975"/>
      <c r="U28" s="975"/>
      <c r="V28" s="975"/>
      <c r="W28" s="975"/>
      <c r="X28" s="963"/>
      <c r="Y28" s="966"/>
      <c r="Z28" s="956"/>
      <c r="AA28" s="957"/>
      <c r="AB28" s="957"/>
      <c r="AC28" s="967"/>
      <c r="AD28" s="957"/>
      <c r="AE28" s="967"/>
      <c r="AF28" s="957"/>
      <c r="AG28" s="967"/>
    </row>
    <row r="29" spans="1:33" ht="25.5" customHeight="1" thickTop="1" thickBot="1">
      <c r="A29" s="1536"/>
      <c r="B29" s="1536"/>
      <c r="C29" s="1569"/>
      <c r="D29" s="1548"/>
      <c r="E29" s="955" t="s">
        <v>1418</v>
      </c>
      <c r="F29" s="956"/>
      <c r="G29" s="957"/>
      <c r="H29" s="957"/>
      <c r="I29" s="967"/>
      <c r="J29" s="956"/>
      <c r="K29" s="957"/>
      <c r="L29" s="957"/>
      <c r="M29" s="966"/>
      <c r="N29" s="962"/>
      <c r="O29" s="963"/>
      <c r="P29" s="963">
        <f t="shared" ref="P29:U29" si="0">+SUM(P30:P51)</f>
        <v>26820.336791666668</v>
      </c>
      <c r="Q29" s="966">
        <f t="shared" si="0"/>
        <v>30737.948125000003</v>
      </c>
      <c r="R29" s="962">
        <f t="shared" si="0"/>
        <v>45682.668624999998</v>
      </c>
      <c r="S29" s="963">
        <f t="shared" si="0"/>
        <v>51380.55625833333</v>
      </c>
      <c r="T29" s="963">
        <f t="shared" si="0"/>
        <v>42886.434175000002</v>
      </c>
      <c r="U29" s="963">
        <f t="shared" si="0"/>
        <v>11275.728675</v>
      </c>
      <c r="V29" s="963">
        <f t="shared" ref="V29:W29" si="1">+SUM(V30:V51)</f>
        <v>11275.728675</v>
      </c>
      <c r="W29" s="963">
        <f t="shared" si="1"/>
        <v>11275.728675</v>
      </c>
      <c r="X29" s="963"/>
      <c r="Y29" s="966"/>
      <c r="Z29" s="956"/>
      <c r="AA29" s="957"/>
      <c r="AB29" s="957"/>
      <c r="AC29" s="967"/>
      <c r="AD29" s="945"/>
      <c r="AE29" s="947"/>
      <c r="AF29" s="945"/>
      <c r="AG29" s="947"/>
    </row>
    <row r="30" spans="1:33" ht="21.15" customHeight="1" thickTop="1" thickBot="1">
      <c r="A30" s="1543">
        <v>2.1</v>
      </c>
      <c r="B30" s="1549" t="str">
        <f>+'Presupuesto INDERHUILA'!B22</f>
        <v>Viga de cimiento en concreto de 3000 PSI</v>
      </c>
      <c r="C30" s="1545">
        <f>+'Presupuesto INDERHUILA'!F22</f>
        <v>8834195</v>
      </c>
      <c r="D30" s="1547">
        <f>+C30/$C$119</f>
        <v>1.4732933771002432E-2</v>
      </c>
      <c r="E30" s="948">
        <v>3</v>
      </c>
      <c r="F30" s="956"/>
      <c r="G30" s="957"/>
      <c r="H30" s="957"/>
      <c r="I30" s="967"/>
      <c r="J30" s="956"/>
      <c r="K30" s="957"/>
      <c r="L30" s="957"/>
      <c r="M30" s="966"/>
      <c r="N30" s="962"/>
      <c r="O30" s="963"/>
      <c r="P30" s="972"/>
      <c r="Q30" s="972"/>
      <c r="R30" s="972"/>
      <c r="S30" s="963"/>
      <c r="T30" s="963"/>
      <c r="U30" s="966"/>
      <c r="V30" s="956"/>
      <c r="W30" s="957"/>
      <c r="X30" s="963"/>
      <c r="Y30" s="966"/>
      <c r="Z30" s="956"/>
      <c r="AA30" s="957"/>
      <c r="AB30" s="957"/>
      <c r="AC30" s="967"/>
      <c r="AD30" s="953"/>
      <c r="AE30" s="954"/>
      <c r="AF30" s="953"/>
      <c r="AG30" s="954"/>
    </row>
    <row r="31" spans="1:33" ht="21.15" customHeight="1" thickTop="1" thickBot="1">
      <c r="A31" s="1544"/>
      <c r="B31" s="1550"/>
      <c r="C31" s="1546"/>
      <c r="D31" s="1548"/>
      <c r="E31" s="955" t="s">
        <v>1418</v>
      </c>
      <c r="F31" s="956"/>
      <c r="G31" s="957"/>
      <c r="H31" s="957"/>
      <c r="I31" s="967"/>
      <c r="J31" s="956"/>
      <c r="K31" s="957"/>
      <c r="L31" s="957"/>
      <c r="M31" s="966"/>
      <c r="N31" s="962"/>
      <c r="O31" s="963"/>
      <c r="P31" s="963">
        <f>+$C30/($E30*1000)</f>
        <v>2944.7316666666666</v>
      </c>
      <c r="Q31" s="963">
        <f t="shared" ref="Q31:R31" si="2">+$C30/($E30*1000)</f>
        <v>2944.7316666666666</v>
      </c>
      <c r="R31" s="963">
        <f t="shared" si="2"/>
        <v>2944.7316666666666</v>
      </c>
      <c r="S31" s="963"/>
      <c r="T31" s="963"/>
      <c r="U31" s="966"/>
      <c r="V31" s="962"/>
      <c r="W31" s="962"/>
      <c r="X31" s="963"/>
      <c r="Y31" s="966"/>
      <c r="Z31" s="956"/>
      <c r="AA31" s="956"/>
      <c r="AB31" s="957"/>
      <c r="AC31" s="967"/>
      <c r="AD31" s="958"/>
      <c r="AE31" s="967"/>
      <c r="AF31" s="958"/>
      <c r="AG31" s="967"/>
    </row>
    <row r="32" spans="1:33" ht="33.6" customHeight="1" thickTop="1" thickBot="1">
      <c r="A32" s="1551">
        <v>2.2000000000000002</v>
      </c>
      <c r="B32" s="1558" t="str">
        <f>+'Presupuesto INDERHUILA'!B23</f>
        <v>Placa en concreto de 3000 PSI, e=0.10 mts incluye malla electrosoldada 6mm; Huecos 15x15 cm</v>
      </c>
      <c r="C32" s="1552">
        <f>+'Presupuesto INDERHUILA'!F23</f>
        <v>75084423</v>
      </c>
      <c r="D32" s="1547">
        <f>+C32/$C$119</f>
        <v>0.12521953967429197</v>
      </c>
      <c r="E32" s="948">
        <v>3</v>
      </c>
      <c r="F32" s="956"/>
      <c r="G32" s="957"/>
      <c r="H32" s="957"/>
      <c r="I32" s="967"/>
      <c r="J32" s="956"/>
      <c r="K32" s="957"/>
      <c r="L32" s="957"/>
      <c r="M32" s="966"/>
      <c r="N32" s="962"/>
      <c r="O32" s="963"/>
      <c r="P32" s="963"/>
      <c r="Q32" s="967"/>
      <c r="R32" s="971"/>
      <c r="S32" s="971"/>
      <c r="T32" s="971"/>
      <c r="U32" s="966"/>
      <c r="V32" s="962"/>
      <c r="W32" s="963"/>
      <c r="X32" s="957"/>
      <c r="Y32" s="967"/>
      <c r="Z32" s="956"/>
      <c r="AA32" s="957"/>
      <c r="AB32" s="957"/>
      <c r="AC32" s="967"/>
      <c r="AD32" s="953"/>
      <c r="AE32" s="954"/>
      <c r="AF32" s="953"/>
      <c r="AG32" s="954"/>
    </row>
    <row r="33" spans="1:33" ht="34.200000000000003" customHeight="1" thickTop="1" thickBot="1">
      <c r="A33" s="1551"/>
      <c r="B33" s="1558"/>
      <c r="C33" s="1552"/>
      <c r="D33" s="1548"/>
      <c r="E33" s="955" t="s">
        <v>1418</v>
      </c>
      <c r="F33" s="978"/>
      <c r="G33" s="979"/>
      <c r="H33" s="979"/>
      <c r="I33" s="980"/>
      <c r="J33" s="978"/>
      <c r="K33" s="979"/>
      <c r="L33" s="979"/>
      <c r="M33" s="981"/>
      <c r="N33" s="982"/>
      <c r="O33" s="983"/>
      <c r="P33" s="983"/>
      <c r="Q33" s="981"/>
      <c r="R33" s="982">
        <f>+$C32/($E32*1000)</f>
        <v>25028.141</v>
      </c>
      <c r="S33" s="982">
        <f t="shared" ref="S33:T33" si="3">+$C32/($E32*1000)</f>
        <v>25028.141</v>
      </c>
      <c r="T33" s="982">
        <f t="shared" si="3"/>
        <v>25028.141</v>
      </c>
      <c r="U33" s="981"/>
      <c r="V33" s="982"/>
      <c r="W33" s="983"/>
      <c r="X33" s="983"/>
      <c r="Y33" s="981"/>
      <c r="Z33" s="978"/>
      <c r="AA33" s="979"/>
      <c r="AB33" s="979"/>
      <c r="AC33" s="980"/>
      <c r="AD33" s="958"/>
      <c r="AE33" s="967"/>
      <c r="AF33" s="958"/>
      <c r="AG33" s="967"/>
    </row>
    <row r="34" spans="1:33" ht="21.15" customHeight="1" thickTop="1" thickBot="1">
      <c r="A34" s="1551">
        <v>2.2999999999999998</v>
      </c>
      <c r="B34" s="1558" t="str">
        <f>+'Presupuesto INDERHUILA'!B24</f>
        <v>Concreto Zapatas de 3000 PSI</v>
      </c>
      <c r="C34" s="1552">
        <f>+'Presupuesto INDERHUILA'!F24</f>
        <v>26380203</v>
      </c>
      <c r="D34" s="1547">
        <f>+C34/$C$119</f>
        <v>4.3994702818377869E-2</v>
      </c>
      <c r="E34" s="948">
        <v>2</v>
      </c>
      <c r="F34" s="978"/>
      <c r="G34" s="979"/>
      <c r="H34" s="979"/>
      <c r="I34" s="980"/>
      <c r="J34" s="978"/>
      <c r="K34" s="979"/>
      <c r="L34" s="979"/>
      <c r="M34" s="981"/>
      <c r="N34" s="982"/>
      <c r="O34" s="983"/>
      <c r="P34" s="984"/>
      <c r="Q34" s="984"/>
      <c r="R34" s="982"/>
      <c r="S34" s="983"/>
      <c r="T34" s="983"/>
      <c r="U34" s="981"/>
      <c r="V34" s="982"/>
      <c r="W34" s="983"/>
      <c r="X34" s="983"/>
      <c r="Y34" s="981"/>
      <c r="Z34" s="978"/>
      <c r="AA34" s="979"/>
      <c r="AB34" s="979"/>
      <c r="AC34" s="980"/>
      <c r="AD34" s="958"/>
      <c r="AE34" s="967"/>
      <c r="AF34" s="958"/>
      <c r="AG34" s="967"/>
    </row>
    <row r="35" spans="1:33" ht="21.15" customHeight="1" thickTop="1" thickBot="1">
      <c r="A35" s="1551"/>
      <c r="B35" s="1558"/>
      <c r="C35" s="1552"/>
      <c r="D35" s="1548"/>
      <c r="E35" s="955" t="s">
        <v>1418</v>
      </c>
      <c r="F35" s="978"/>
      <c r="G35" s="979"/>
      <c r="H35" s="979"/>
      <c r="I35" s="980"/>
      <c r="J35" s="978"/>
      <c r="K35" s="979"/>
      <c r="L35" s="979"/>
      <c r="M35" s="981"/>
      <c r="N35" s="982"/>
      <c r="O35" s="983"/>
      <c r="P35" s="979">
        <f>+$C34/($E34*1000)</f>
        <v>13190.101500000001</v>
      </c>
      <c r="Q35" s="979">
        <f>+$C34/($E34*1000)</f>
        <v>13190.101500000001</v>
      </c>
      <c r="R35" s="982"/>
      <c r="S35" s="983"/>
      <c r="T35" s="983"/>
      <c r="U35" s="981"/>
      <c r="V35" s="982"/>
      <c r="W35" s="983"/>
      <c r="X35" s="983"/>
      <c r="Y35" s="981"/>
      <c r="Z35" s="978"/>
      <c r="AA35" s="979"/>
      <c r="AB35" s="979"/>
      <c r="AC35" s="980"/>
      <c r="AD35" s="957"/>
      <c r="AE35" s="967"/>
      <c r="AF35" s="957"/>
      <c r="AG35" s="967"/>
    </row>
    <row r="36" spans="1:33" ht="21.15" customHeight="1" thickTop="1" thickBot="1">
      <c r="A36" s="1551">
        <v>2.4</v>
      </c>
      <c r="B36" s="1558" t="str">
        <f>+'Presupuesto INDERHUILA'!B25</f>
        <v>Columna en concreto de 3000 PSI</v>
      </c>
      <c r="C36" s="1552">
        <f>+'Presupuesto INDERHUILA'!F25</f>
        <v>11752834</v>
      </c>
      <c r="D36" s="1547">
        <f>+C36/$C$119</f>
        <v>1.9600396520971702E-2</v>
      </c>
      <c r="E36" s="948">
        <v>3</v>
      </c>
      <c r="F36" s="978"/>
      <c r="G36" s="979"/>
      <c r="H36" s="979"/>
      <c r="I36" s="980"/>
      <c r="J36" s="978"/>
      <c r="K36" s="979"/>
      <c r="L36" s="979"/>
      <c r="M36" s="981"/>
      <c r="N36" s="982"/>
      <c r="O36" s="983"/>
      <c r="P36" s="979"/>
      <c r="Q36" s="985"/>
      <c r="R36" s="985"/>
      <c r="S36" s="985"/>
      <c r="T36" s="983"/>
      <c r="U36" s="981"/>
      <c r="V36" s="982"/>
      <c r="W36" s="983"/>
      <c r="X36" s="983"/>
      <c r="Y36" s="981"/>
      <c r="Z36" s="978"/>
      <c r="AA36" s="979"/>
      <c r="AB36" s="979"/>
      <c r="AC36" s="980"/>
      <c r="AD36" s="957"/>
      <c r="AE36" s="967"/>
      <c r="AF36" s="957"/>
      <c r="AG36" s="967"/>
    </row>
    <row r="37" spans="1:33" ht="21.15" customHeight="1" thickTop="1" thickBot="1">
      <c r="A37" s="1551"/>
      <c r="B37" s="1558"/>
      <c r="C37" s="1552"/>
      <c r="D37" s="1548"/>
      <c r="E37" s="955" t="s">
        <v>1418</v>
      </c>
      <c r="F37" s="978"/>
      <c r="G37" s="979"/>
      <c r="H37" s="979"/>
      <c r="I37" s="980"/>
      <c r="J37" s="978"/>
      <c r="K37" s="979"/>
      <c r="L37" s="979"/>
      <c r="M37" s="981"/>
      <c r="N37" s="982"/>
      <c r="O37" s="983"/>
      <c r="P37" s="983"/>
      <c r="Q37" s="981">
        <f>+$C36/($E36*1000)</f>
        <v>3917.6113333333333</v>
      </c>
      <c r="R37" s="981">
        <f t="shared" ref="R37:S37" si="4">+$C36/($E36*1000)</f>
        <v>3917.6113333333333</v>
      </c>
      <c r="S37" s="981">
        <f t="shared" si="4"/>
        <v>3917.6113333333333</v>
      </c>
      <c r="T37" s="983"/>
      <c r="U37" s="981"/>
      <c r="V37" s="982"/>
      <c r="W37" s="983"/>
      <c r="X37" s="983"/>
      <c r="Y37" s="981"/>
      <c r="Z37" s="978"/>
      <c r="AA37" s="979"/>
      <c r="AB37" s="979"/>
      <c r="AC37" s="980"/>
      <c r="AD37" s="957"/>
      <c r="AE37" s="967"/>
      <c r="AF37" s="957"/>
      <c r="AG37" s="967"/>
    </row>
    <row r="38" spans="1:33" ht="21" customHeight="1" thickTop="1" thickBot="1">
      <c r="A38" s="1551">
        <v>2.5</v>
      </c>
      <c r="B38" s="1558" t="str">
        <f>+'Presupuesto INDERHUILA'!B26</f>
        <v>Viga aerea en concreto de 3000 PSI</v>
      </c>
      <c r="C38" s="1552">
        <f>+'Presupuesto INDERHUILA'!F26</f>
        <v>10300274</v>
      </c>
      <c r="D38" s="1547">
        <f>+C38/$C$119</f>
        <v>1.7177938076438012E-2</v>
      </c>
      <c r="E38" s="948">
        <v>5</v>
      </c>
      <c r="F38" s="978"/>
      <c r="G38" s="979"/>
      <c r="H38" s="979"/>
      <c r="I38" s="980"/>
      <c r="J38" s="978"/>
      <c r="K38" s="979"/>
      <c r="L38" s="979"/>
      <c r="M38" s="981"/>
      <c r="N38" s="982"/>
      <c r="O38" s="983"/>
      <c r="P38" s="979"/>
      <c r="Q38" s="980"/>
      <c r="R38" s="978"/>
      <c r="S38" s="984"/>
      <c r="T38" s="984"/>
      <c r="U38" s="984"/>
      <c r="V38" s="984"/>
      <c r="W38" s="984"/>
      <c r="X38" s="983"/>
      <c r="Y38" s="981"/>
      <c r="Z38" s="978"/>
      <c r="AA38" s="979"/>
      <c r="AB38" s="979"/>
      <c r="AC38" s="980"/>
      <c r="AD38" s="957"/>
      <c r="AE38" s="967"/>
      <c r="AF38" s="957"/>
      <c r="AG38" s="967"/>
    </row>
    <row r="39" spans="1:33" ht="21.15" customHeight="1" thickTop="1" thickBot="1">
      <c r="A39" s="1551"/>
      <c r="B39" s="1558"/>
      <c r="C39" s="1552"/>
      <c r="D39" s="1548"/>
      <c r="E39" s="955" t="s">
        <v>1418</v>
      </c>
      <c r="F39" s="978"/>
      <c r="G39" s="979"/>
      <c r="H39" s="979"/>
      <c r="I39" s="980"/>
      <c r="J39" s="978"/>
      <c r="K39" s="979"/>
      <c r="L39" s="979"/>
      <c r="M39" s="981"/>
      <c r="N39" s="982"/>
      <c r="O39" s="983"/>
      <c r="P39" s="979"/>
      <c r="Q39" s="981"/>
      <c r="R39" s="982"/>
      <c r="S39" s="983">
        <f>+$C38/($E38*1000)</f>
        <v>2060.0547999999999</v>
      </c>
      <c r="T39" s="983">
        <f>+$C38/($E38*1000)</f>
        <v>2060.0547999999999</v>
      </c>
      <c r="U39" s="983">
        <f>+$C38/($E38*1000)</f>
        <v>2060.0547999999999</v>
      </c>
      <c r="V39" s="983">
        <f t="shared" ref="V39:W39" si="5">+$C38/($E38*1000)</f>
        <v>2060.0547999999999</v>
      </c>
      <c r="W39" s="983">
        <f t="shared" si="5"/>
        <v>2060.0547999999999</v>
      </c>
      <c r="X39" s="983"/>
      <c r="Y39" s="981"/>
      <c r="Z39" s="978"/>
      <c r="AA39" s="979"/>
      <c r="AB39" s="979"/>
      <c r="AC39" s="980"/>
      <c r="AD39" s="957"/>
      <c r="AE39" s="967"/>
      <c r="AF39" s="957"/>
      <c r="AG39" s="967"/>
    </row>
    <row r="40" spans="1:33" ht="28.5" customHeight="1" thickTop="1" thickBot="1">
      <c r="A40" s="1551">
        <v>2.6</v>
      </c>
      <c r="B40" s="1558" t="str">
        <f>+'Presupuesto INDERHUILA'!B27</f>
        <v>Cuneta A. LL. en concreto de 3000 psi a= 0.50 mt. Incluye: tapa en madera plástica</v>
      </c>
      <c r="C40" s="1552">
        <f>+'Presupuesto INDERHUILA'!F27</f>
        <v>12277263</v>
      </c>
      <c r="D40" s="1547">
        <f>+C40/$C$119</f>
        <v>2.0474995477027465E-2</v>
      </c>
      <c r="E40" s="948">
        <v>2</v>
      </c>
      <c r="F40" s="978"/>
      <c r="G40" s="979"/>
      <c r="H40" s="979"/>
      <c r="I40" s="980"/>
      <c r="J40" s="978"/>
      <c r="K40" s="979"/>
      <c r="L40" s="979"/>
      <c r="M40" s="981"/>
      <c r="N40" s="982"/>
      <c r="O40" s="983"/>
      <c r="P40" s="979"/>
      <c r="Q40" s="980"/>
      <c r="R40" s="978"/>
      <c r="S40" s="984"/>
      <c r="T40" s="984"/>
      <c r="U40" s="981"/>
      <c r="V40" s="982"/>
      <c r="W40" s="983"/>
      <c r="X40" s="983"/>
      <c r="Y40" s="981"/>
      <c r="Z40" s="978"/>
      <c r="AA40" s="979"/>
      <c r="AB40" s="979"/>
      <c r="AC40" s="980"/>
      <c r="AD40" s="957"/>
      <c r="AE40" s="967"/>
      <c r="AF40" s="957"/>
      <c r="AG40" s="967"/>
    </row>
    <row r="41" spans="1:33" ht="21" customHeight="1" thickTop="1" thickBot="1">
      <c r="A41" s="1551"/>
      <c r="B41" s="1558"/>
      <c r="C41" s="1552"/>
      <c r="D41" s="1548"/>
      <c r="E41" s="955" t="s">
        <v>1418</v>
      </c>
      <c r="F41" s="978"/>
      <c r="G41" s="979"/>
      <c r="H41" s="979"/>
      <c r="I41" s="980"/>
      <c r="J41" s="978"/>
      <c r="K41" s="979"/>
      <c r="L41" s="979"/>
      <c r="M41" s="981"/>
      <c r="N41" s="982"/>
      <c r="O41" s="983"/>
      <c r="P41" s="983"/>
      <c r="Q41" s="981"/>
      <c r="R41" s="982"/>
      <c r="S41" s="983">
        <f>+$C40/($E40*1000)</f>
        <v>6138.6315000000004</v>
      </c>
      <c r="T41" s="983">
        <f>+$C40/($E40*1000)</f>
        <v>6138.6315000000004</v>
      </c>
      <c r="U41" s="981"/>
      <c r="V41" s="982"/>
      <c r="W41" s="983"/>
      <c r="X41" s="983"/>
      <c r="Y41" s="981"/>
      <c r="Z41" s="978"/>
      <c r="AA41" s="979"/>
      <c r="AB41" s="979"/>
      <c r="AC41" s="980"/>
      <c r="AD41" s="957"/>
      <c r="AE41" s="967"/>
      <c r="AF41" s="957"/>
      <c r="AG41" s="967"/>
    </row>
    <row r="42" spans="1:33" ht="21.15" customHeight="1" thickTop="1" thickBot="1">
      <c r="A42" s="1551">
        <v>2.7</v>
      </c>
      <c r="B42" s="1558" t="str">
        <f>+'Presupuesto INDERHUILA'!B28</f>
        <v>Acero de refuerzo 60.000 PSI</v>
      </c>
      <c r="C42" s="1552">
        <f>+'Presupuesto INDERHUILA'!F28</f>
        <v>73725391</v>
      </c>
      <c r="D42" s="1547">
        <f>+C42/$C$119</f>
        <v>0.12295305942921328</v>
      </c>
      <c r="E42" s="948">
        <v>8</v>
      </c>
      <c r="F42" s="978"/>
      <c r="G42" s="979"/>
      <c r="H42" s="979"/>
      <c r="I42" s="980"/>
      <c r="J42" s="978"/>
      <c r="K42" s="979"/>
      <c r="L42" s="979"/>
      <c r="M42" s="981"/>
      <c r="N42" s="982"/>
      <c r="O42" s="983"/>
      <c r="P42" s="984"/>
      <c r="Q42" s="985"/>
      <c r="R42" s="986"/>
      <c r="S42" s="984"/>
      <c r="T42" s="984"/>
      <c r="U42" s="984"/>
      <c r="V42" s="984"/>
      <c r="W42" s="984"/>
      <c r="X42" s="983"/>
      <c r="Y42" s="981"/>
      <c r="Z42" s="978"/>
      <c r="AA42" s="979"/>
      <c r="AB42" s="979"/>
      <c r="AC42" s="980"/>
      <c r="AD42" s="957"/>
      <c r="AE42" s="967"/>
      <c r="AF42" s="957"/>
      <c r="AG42" s="967"/>
    </row>
    <row r="43" spans="1:33" ht="21.15" customHeight="1" thickTop="1" thickBot="1">
      <c r="A43" s="1551"/>
      <c r="B43" s="1558"/>
      <c r="C43" s="1552"/>
      <c r="D43" s="1548"/>
      <c r="E43" s="955" t="s">
        <v>1418</v>
      </c>
      <c r="F43" s="978"/>
      <c r="G43" s="979"/>
      <c r="H43" s="979"/>
      <c r="I43" s="980"/>
      <c r="J43" s="978"/>
      <c r="K43" s="979"/>
      <c r="L43" s="979"/>
      <c r="M43" s="981"/>
      <c r="N43" s="982"/>
      <c r="O43" s="983"/>
      <c r="P43" s="983">
        <f t="shared" ref="P43:W43" si="6">+$C42/($E42*1000)</f>
        <v>9215.6738750000004</v>
      </c>
      <c r="Q43" s="981">
        <f t="shared" si="6"/>
        <v>9215.6738750000004</v>
      </c>
      <c r="R43" s="982">
        <f t="shared" si="6"/>
        <v>9215.6738750000004</v>
      </c>
      <c r="S43" s="983">
        <f t="shared" si="6"/>
        <v>9215.6738750000004</v>
      </c>
      <c r="T43" s="983">
        <f t="shared" si="6"/>
        <v>9215.6738750000004</v>
      </c>
      <c r="U43" s="983">
        <f t="shared" si="6"/>
        <v>9215.6738750000004</v>
      </c>
      <c r="V43" s="983">
        <f t="shared" si="6"/>
        <v>9215.6738750000004</v>
      </c>
      <c r="W43" s="983">
        <f t="shared" si="6"/>
        <v>9215.6738750000004</v>
      </c>
      <c r="X43" s="983"/>
      <c r="Y43" s="981"/>
      <c r="Z43" s="978"/>
      <c r="AA43" s="979"/>
      <c r="AB43" s="979"/>
      <c r="AC43" s="980"/>
      <c r="AD43" s="957"/>
      <c r="AE43" s="967"/>
      <c r="AF43" s="957"/>
      <c r="AG43" s="967"/>
    </row>
    <row r="44" spans="1:33" ht="30.6" customHeight="1" thickTop="1" thickBot="1">
      <c r="A44" s="1543">
        <v>2.8</v>
      </c>
      <c r="B44" s="1549" t="str">
        <f>+'Presupuesto INDERHUILA'!B29</f>
        <v>Caja de inspección de 0,80*0,80 m en concreto de 3000 PSI para sistema de agua lluvias</v>
      </c>
      <c r="C44" s="1545">
        <f>+'Presupuesto INDERHUILA'!F29</f>
        <v>887866</v>
      </c>
      <c r="D44" s="1547">
        <f>+C44/$C$119</f>
        <v>1.4807088790234817E-3</v>
      </c>
      <c r="E44" s="973">
        <v>2</v>
      </c>
      <c r="F44" s="978"/>
      <c r="G44" s="979"/>
      <c r="H44" s="979"/>
      <c r="I44" s="980"/>
      <c r="J44" s="978"/>
      <c r="K44" s="979"/>
      <c r="L44" s="979"/>
      <c r="M44" s="981"/>
      <c r="N44" s="982"/>
      <c r="O44" s="983"/>
      <c r="P44" s="983"/>
      <c r="Q44" s="981"/>
      <c r="R44" s="982"/>
      <c r="S44" s="984"/>
      <c r="T44" s="984"/>
      <c r="U44" s="981"/>
      <c r="V44" s="982"/>
      <c r="W44" s="983"/>
      <c r="X44" s="983"/>
      <c r="Y44" s="981"/>
      <c r="Z44" s="978"/>
      <c r="AA44" s="979"/>
      <c r="AB44" s="979"/>
      <c r="AC44" s="980"/>
      <c r="AD44" s="957"/>
      <c r="AE44" s="967"/>
      <c r="AF44" s="957"/>
      <c r="AG44" s="967"/>
    </row>
    <row r="45" spans="1:33" ht="24.6" customHeight="1" thickTop="1" thickBot="1">
      <c r="A45" s="1544"/>
      <c r="B45" s="1550"/>
      <c r="C45" s="1546"/>
      <c r="D45" s="1548"/>
      <c r="E45" s="955" t="s">
        <v>1418</v>
      </c>
      <c r="F45" s="978"/>
      <c r="G45" s="979"/>
      <c r="H45" s="979"/>
      <c r="I45" s="980"/>
      <c r="J45" s="978"/>
      <c r="K45" s="979"/>
      <c r="L45" s="979"/>
      <c r="M45" s="981"/>
      <c r="N45" s="982"/>
      <c r="O45" s="983"/>
      <c r="P45" s="983"/>
      <c r="Q45" s="981"/>
      <c r="R45" s="982"/>
      <c r="S45" s="983">
        <f>+$C44/($E44*1000)</f>
        <v>443.93299999999999</v>
      </c>
      <c r="T45" s="983">
        <f>+$C44/($E44*1000)</f>
        <v>443.93299999999999</v>
      </c>
      <c r="U45" s="981"/>
      <c r="V45" s="982"/>
      <c r="W45" s="983"/>
      <c r="X45" s="983"/>
      <c r="Y45" s="981"/>
      <c r="Z45" s="978"/>
      <c r="AA45" s="979"/>
      <c r="AB45" s="979"/>
      <c r="AC45" s="980"/>
      <c r="AD45" s="957"/>
      <c r="AE45" s="967"/>
      <c r="AF45" s="957"/>
      <c r="AG45" s="967"/>
    </row>
    <row r="46" spans="1:33" ht="23.4" customHeight="1" thickTop="1" thickBot="1">
      <c r="A46" s="1564">
        <v>2.9</v>
      </c>
      <c r="B46" s="1566" t="str">
        <f>+'Presupuesto INDERHUILA'!B30</f>
        <v xml:space="preserve">Concreto pobre de 2000 PSI para limpieza </v>
      </c>
      <c r="C46" s="1545">
        <f>+'Presupuesto INDERHUILA'!F30</f>
        <v>5879319</v>
      </c>
      <c r="D46" s="1547">
        <f>+C46/$C$119</f>
        <v>9.8050379740990835E-3</v>
      </c>
      <c r="E46" s="973">
        <v>4</v>
      </c>
      <c r="F46" s="978"/>
      <c r="G46" s="979"/>
      <c r="H46" s="979"/>
      <c r="I46" s="980"/>
      <c r="J46" s="978"/>
      <c r="K46" s="979"/>
      <c r="L46" s="979"/>
      <c r="M46" s="981"/>
      <c r="N46" s="982"/>
      <c r="O46" s="983"/>
      <c r="P46" s="984"/>
      <c r="Q46" s="985"/>
      <c r="R46" s="986"/>
      <c r="S46" s="984"/>
      <c r="T46" s="983"/>
      <c r="U46" s="981"/>
      <c r="V46" s="982"/>
      <c r="W46" s="983"/>
      <c r="X46" s="983"/>
      <c r="Y46" s="981"/>
      <c r="Z46" s="978"/>
      <c r="AA46" s="979"/>
      <c r="AB46" s="979"/>
      <c r="AC46" s="980"/>
      <c r="AD46" s="957"/>
      <c r="AE46" s="967"/>
      <c r="AF46" s="957"/>
      <c r="AG46" s="967"/>
    </row>
    <row r="47" spans="1:33" ht="20.399999999999999" customHeight="1" thickTop="1" thickBot="1">
      <c r="A47" s="1565"/>
      <c r="B47" s="1567"/>
      <c r="C47" s="1546"/>
      <c r="D47" s="1548"/>
      <c r="E47" s="955" t="s">
        <v>1418</v>
      </c>
      <c r="F47" s="978"/>
      <c r="G47" s="979"/>
      <c r="H47" s="979"/>
      <c r="I47" s="980"/>
      <c r="J47" s="978"/>
      <c r="K47" s="979"/>
      <c r="L47" s="979"/>
      <c r="M47" s="981"/>
      <c r="N47" s="982"/>
      <c r="O47" s="983"/>
      <c r="P47" s="983">
        <f>+$C46/($E46*1000)</f>
        <v>1469.8297500000001</v>
      </c>
      <c r="Q47" s="981">
        <f>+$C46/($E46*1000)</f>
        <v>1469.8297500000001</v>
      </c>
      <c r="R47" s="982">
        <f>+$C46/($E46*1000)</f>
        <v>1469.8297500000001</v>
      </c>
      <c r="S47" s="979">
        <f>+$C46/($E46*1000)</f>
        <v>1469.8297500000001</v>
      </c>
      <c r="T47" s="983"/>
      <c r="U47" s="981"/>
      <c r="V47" s="982"/>
      <c r="W47" s="983"/>
      <c r="X47" s="983"/>
      <c r="Y47" s="981"/>
      <c r="Z47" s="978"/>
      <c r="AA47" s="979"/>
      <c r="AB47" s="979"/>
      <c r="AC47" s="980"/>
      <c r="AD47" s="957"/>
      <c r="AE47" s="967"/>
      <c r="AF47" s="957"/>
      <c r="AG47" s="967"/>
    </row>
    <row r="48" spans="1:33" ht="26.4" customHeight="1" thickTop="1" thickBot="1">
      <c r="A48" s="1559">
        <v>2.1</v>
      </c>
      <c r="B48" s="1549" t="str">
        <f>+'Presupuesto INDERHUILA'!B31</f>
        <v>Concreto ciclópeo, 60% en concreto de 2500 PSI, y 40% en piedra, para cerramiento</v>
      </c>
      <c r="C48" s="1561">
        <f>+'Presupuesto INDERHUILA'!F31</f>
        <v>2837329</v>
      </c>
      <c r="D48" s="1547">
        <f>+C48/$C$119</f>
        <v>4.7318607121016191E-3</v>
      </c>
      <c r="E48" s="973">
        <v>2</v>
      </c>
      <c r="F48" s="978"/>
      <c r="G48" s="979"/>
      <c r="H48" s="979"/>
      <c r="I48" s="980"/>
      <c r="J48" s="978"/>
      <c r="K48" s="979"/>
      <c r="L48" s="979"/>
      <c r="M48" s="981"/>
      <c r="N48" s="982"/>
      <c r="O48" s="983"/>
      <c r="P48" s="983"/>
      <c r="Q48" s="981"/>
      <c r="R48" s="984"/>
      <c r="S48" s="984"/>
      <c r="T48" s="983"/>
      <c r="U48" s="981"/>
      <c r="V48" s="982"/>
      <c r="W48" s="983"/>
      <c r="X48" s="983"/>
      <c r="Y48" s="981"/>
      <c r="Z48" s="978"/>
      <c r="AA48" s="979"/>
      <c r="AB48" s="979"/>
      <c r="AC48" s="980"/>
      <c r="AD48" s="957"/>
      <c r="AE48" s="967"/>
      <c r="AF48" s="957"/>
      <c r="AG48" s="967"/>
    </row>
    <row r="49" spans="1:33" ht="26.4" customHeight="1" thickTop="1" thickBot="1">
      <c r="A49" s="1560"/>
      <c r="B49" s="1550"/>
      <c r="C49" s="1546"/>
      <c r="D49" s="1548"/>
      <c r="E49" s="955" t="s">
        <v>1418</v>
      </c>
      <c r="F49" s="978"/>
      <c r="G49" s="979"/>
      <c r="H49" s="979"/>
      <c r="I49" s="980"/>
      <c r="J49" s="978"/>
      <c r="K49" s="979"/>
      <c r="L49" s="979"/>
      <c r="M49" s="981"/>
      <c r="N49" s="982"/>
      <c r="O49" s="983"/>
      <c r="P49" s="983"/>
      <c r="Q49" s="981"/>
      <c r="R49" s="983">
        <f>+$C48/($E48*1000)</f>
        <v>1418.6645000000001</v>
      </c>
      <c r="S49" s="983">
        <f>+$C48/($E48*1000)</f>
        <v>1418.6645000000001</v>
      </c>
      <c r="T49" s="983"/>
      <c r="U49" s="981"/>
      <c r="V49" s="982"/>
      <c r="W49" s="983"/>
      <c r="X49" s="983"/>
      <c r="Y49" s="981"/>
      <c r="Z49" s="978"/>
      <c r="AA49" s="979"/>
      <c r="AB49" s="979"/>
      <c r="AC49" s="980"/>
      <c r="AD49" s="945"/>
      <c r="AE49" s="947"/>
      <c r="AF49" s="945"/>
      <c r="AG49" s="947"/>
    </row>
    <row r="50" spans="1:33" ht="26.4" customHeight="1" thickTop="1" thickBot="1">
      <c r="A50" s="1562">
        <v>2.11</v>
      </c>
      <c r="B50" s="1549" t="str">
        <f>+'Presupuesto INDERHUILA'!B32</f>
        <v>Suministro e instalación de tuberia PVC de 6" sanitaria incluye accesorios.</v>
      </c>
      <c r="C50" s="1545">
        <f>+'Presupuesto INDERHUILA'!F32</f>
        <v>3376033</v>
      </c>
      <c r="D50" s="1547">
        <f>+C50/$C$119</f>
        <v>5.6302663228193009E-3</v>
      </c>
      <c r="E50" s="948">
        <v>2</v>
      </c>
      <c r="F50" s="978"/>
      <c r="G50" s="979"/>
      <c r="H50" s="979"/>
      <c r="I50" s="980"/>
      <c r="J50" s="978"/>
      <c r="K50" s="979"/>
      <c r="L50" s="979"/>
      <c r="M50" s="981"/>
      <c r="N50" s="982"/>
      <c r="O50" s="983"/>
      <c r="P50" s="983"/>
      <c r="Q50" s="981"/>
      <c r="R50" s="986"/>
      <c r="S50" s="984"/>
      <c r="T50" s="983"/>
      <c r="U50" s="981"/>
      <c r="V50" s="982"/>
      <c r="W50" s="983"/>
      <c r="X50" s="983"/>
      <c r="Y50" s="981"/>
      <c r="Z50" s="978"/>
      <c r="AA50" s="979"/>
      <c r="AB50" s="979"/>
      <c r="AC50" s="980"/>
      <c r="AD50" s="953"/>
      <c r="AE50" s="954"/>
      <c r="AF50" s="953"/>
      <c r="AG50" s="954"/>
    </row>
    <row r="51" spans="1:33" ht="23.4" customHeight="1" thickTop="1" thickBot="1">
      <c r="A51" s="1563"/>
      <c r="B51" s="1550"/>
      <c r="C51" s="1546"/>
      <c r="D51" s="1548"/>
      <c r="E51" s="955" t="s">
        <v>1418</v>
      </c>
      <c r="F51" s="978"/>
      <c r="G51" s="979"/>
      <c r="H51" s="979"/>
      <c r="I51" s="980"/>
      <c r="J51" s="978"/>
      <c r="K51" s="979"/>
      <c r="L51" s="979"/>
      <c r="M51" s="981"/>
      <c r="N51" s="982"/>
      <c r="O51" s="983"/>
      <c r="P51" s="983"/>
      <c r="Q51" s="981"/>
      <c r="R51" s="978">
        <f>+$C50/($E50*1000)</f>
        <v>1688.0165</v>
      </c>
      <c r="S51" s="979">
        <f>+$C50/($E50*1000)</f>
        <v>1688.0165</v>
      </c>
      <c r="T51" s="983"/>
      <c r="U51" s="981"/>
      <c r="V51" s="982"/>
      <c r="W51" s="983"/>
      <c r="X51" s="983"/>
      <c r="Y51" s="981"/>
      <c r="Z51" s="978"/>
      <c r="AA51" s="979"/>
      <c r="AB51" s="979"/>
      <c r="AC51" s="980"/>
      <c r="AD51" s="958"/>
      <c r="AE51" s="967"/>
      <c r="AF51" s="958"/>
      <c r="AG51" s="967"/>
    </row>
    <row r="52" spans="1:33" ht="21.15" customHeight="1" thickTop="1" thickBot="1">
      <c r="A52" s="1530">
        <v>3</v>
      </c>
      <c r="B52" s="1530" t="s">
        <v>1420</v>
      </c>
      <c r="C52" s="1531">
        <f>+SUM(C54:C63)</f>
        <v>246370579</v>
      </c>
      <c r="D52" s="1547">
        <f>+C52/$C$119</f>
        <v>0.41087630774852973</v>
      </c>
      <c r="E52" s="948">
        <v>7</v>
      </c>
      <c r="F52" s="978"/>
      <c r="G52" s="979"/>
      <c r="H52" s="979"/>
      <c r="I52" s="980"/>
      <c r="J52" s="978"/>
      <c r="K52" s="979"/>
      <c r="L52" s="979"/>
      <c r="M52" s="981"/>
      <c r="N52" s="982"/>
      <c r="O52" s="983"/>
      <c r="P52" s="983"/>
      <c r="Q52" s="981"/>
      <c r="R52" s="978"/>
      <c r="S52" s="987"/>
      <c r="T52" s="987"/>
      <c r="U52" s="988"/>
      <c r="V52" s="989"/>
      <c r="W52" s="987"/>
      <c r="X52" s="987"/>
      <c r="Y52" s="988"/>
      <c r="Z52" s="978"/>
      <c r="AA52" s="979"/>
      <c r="AB52" s="979"/>
      <c r="AC52" s="980"/>
      <c r="AD52" s="953"/>
      <c r="AE52" s="954"/>
      <c r="AF52" s="953"/>
      <c r="AG52" s="954"/>
    </row>
    <row r="53" spans="1:33" ht="21.15" customHeight="1" thickTop="1" thickBot="1">
      <c r="A53" s="1530"/>
      <c r="B53" s="1530"/>
      <c r="C53" s="1531"/>
      <c r="D53" s="1548"/>
      <c r="E53" s="955"/>
      <c r="F53" s="978"/>
      <c r="G53" s="979"/>
      <c r="H53" s="979"/>
      <c r="I53" s="980"/>
      <c r="J53" s="978"/>
      <c r="K53" s="979"/>
      <c r="L53" s="979"/>
      <c r="M53" s="981"/>
      <c r="N53" s="982"/>
      <c r="O53" s="983"/>
      <c r="P53" s="983"/>
      <c r="Q53" s="981"/>
      <c r="R53" s="982"/>
      <c r="S53" s="983">
        <f t="shared" ref="S53:Y53" si="7">+SUM(S54:S65)</f>
        <v>1191.3893333333333</v>
      </c>
      <c r="T53" s="983">
        <f t="shared" si="7"/>
        <v>1191.3893333333333</v>
      </c>
      <c r="U53" s="981">
        <f t="shared" si="7"/>
        <v>20281.172933333335</v>
      </c>
      <c r="V53" s="982">
        <f t="shared" si="7"/>
        <v>19089.783600000002</v>
      </c>
      <c r="W53" s="983">
        <f t="shared" si="7"/>
        <v>75195.613933333341</v>
      </c>
      <c r="X53" s="983">
        <f t="shared" si="7"/>
        <v>64710.614933333331</v>
      </c>
      <c r="Y53" s="981">
        <f t="shared" si="7"/>
        <v>64710.614933333331</v>
      </c>
      <c r="Z53" s="978"/>
      <c r="AA53" s="979"/>
      <c r="AB53" s="979"/>
      <c r="AC53" s="980"/>
      <c r="AD53" s="958"/>
      <c r="AE53" s="967"/>
      <c r="AF53" s="958"/>
      <c r="AG53" s="967"/>
    </row>
    <row r="54" spans="1:33" ht="116.4" customHeight="1" thickTop="1" thickBot="1">
      <c r="A54" s="1551">
        <v>3.1</v>
      </c>
      <c r="B54" s="1558" t="str">
        <f>+'Presupuesto INDERHUILA'!B34</f>
        <v>Suministro, fabricación e instalación de cubierta auto portante elaborada en sitio, con lamina de acero, color blanco almendra, calibre 22 galvanizado, prepintado y en grado 40, flecha al 20% con respecto al ancho a cubrir, tipo membrana (Sistema modular con secciones únicas y sin traslapo a lo ancho, unidas entre sí por medio de grafado mecánico). para placa de polideportivo.</v>
      </c>
      <c r="C54" s="1552">
        <f>+'Presupuesto INDERHUILA'!F34</f>
        <v>168317491</v>
      </c>
      <c r="D54" s="1547">
        <f>+C54/$C$119</f>
        <v>0.28070587613294679</v>
      </c>
      <c r="E54" s="948">
        <v>3</v>
      </c>
      <c r="F54" s="978"/>
      <c r="G54" s="979"/>
      <c r="H54" s="979"/>
      <c r="I54" s="980"/>
      <c r="J54" s="978"/>
      <c r="K54" s="979"/>
      <c r="L54" s="979"/>
      <c r="M54" s="980"/>
      <c r="N54" s="982"/>
      <c r="O54" s="983"/>
      <c r="P54" s="983"/>
      <c r="Q54" s="981"/>
      <c r="R54" s="982"/>
      <c r="S54" s="979"/>
      <c r="T54" s="979"/>
      <c r="U54" s="980"/>
      <c r="V54" s="978"/>
      <c r="W54" s="986"/>
      <c r="X54" s="986"/>
      <c r="Y54" s="986"/>
      <c r="Z54" s="978"/>
      <c r="AA54" s="979"/>
      <c r="AB54" s="979"/>
      <c r="AC54" s="980"/>
      <c r="AD54" s="958"/>
      <c r="AE54" s="967"/>
      <c r="AF54" s="958"/>
      <c r="AG54" s="967"/>
    </row>
    <row r="55" spans="1:33" ht="101.4" customHeight="1" thickTop="1" thickBot="1">
      <c r="A55" s="1551"/>
      <c r="B55" s="1558"/>
      <c r="C55" s="1552"/>
      <c r="D55" s="1548"/>
      <c r="E55" s="955" t="s">
        <v>1418</v>
      </c>
      <c r="F55" s="978"/>
      <c r="G55" s="979"/>
      <c r="H55" s="979"/>
      <c r="I55" s="980"/>
      <c r="J55" s="978"/>
      <c r="K55" s="979"/>
      <c r="L55" s="979"/>
      <c r="M55" s="980"/>
      <c r="N55" s="982"/>
      <c r="O55" s="983"/>
      <c r="P55" s="983"/>
      <c r="Q55" s="981"/>
      <c r="R55" s="982"/>
      <c r="S55" s="983"/>
      <c r="T55" s="990"/>
      <c r="U55" s="991"/>
      <c r="V55" s="992"/>
      <c r="W55" s="993">
        <f t="shared" ref="W55:Y55" si="8">+$C54/($E54*1000)</f>
        <v>56105.830333333332</v>
      </c>
      <c r="X55" s="993">
        <f t="shared" si="8"/>
        <v>56105.830333333332</v>
      </c>
      <c r="Y55" s="993">
        <f t="shared" si="8"/>
        <v>56105.830333333332</v>
      </c>
      <c r="Z55" s="978"/>
      <c r="AA55" s="979"/>
      <c r="AB55" s="979"/>
      <c r="AC55" s="980"/>
      <c r="AD55" s="957"/>
      <c r="AE55" s="967"/>
      <c r="AF55" s="957"/>
      <c r="AG55" s="967"/>
    </row>
    <row r="56" spans="1:33" ht="51" customHeight="1" thickTop="1" thickBot="1">
      <c r="A56" s="1543">
        <v>3.2</v>
      </c>
      <c r="B56" s="1549" t="str">
        <f>+'Presupuesto INDERHUILA'!B35</f>
        <v>Suministro e instalación de anclajes de canalón, compuesto por platina metálica de 30x45 e-3/8 ángulo de fijación a canal de 4"x1/4" L=0,25 m, 4 pernos de anclaje de 01/2 long= 0,10m, según diseño.</v>
      </c>
      <c r="C56" s="1545">
        <f>+'Presupuesto INDERHUILA'!F35</f>
        <v>3574168</v>
      </c>
      <c r="D56" s="1547">
        <f>+C56/$C$119</f>
        <v>5.9606993540935226E-3</v>
      </c>
      <c r="E56" s="948">
        <v>3</v>
      </c>
      <c r="F56" s="978"/>
      <c r="G56" s="979"/>
      <c r="H56" s="979"/>
      <c r="I56" s="980"/>
      <c r="J56" s="978"/>
      <c r="K56" s="979"/>
      <c r="L56" s="979"/>
      <c r="M56" s="980"/>
      <c r="N56" s="982"/>
      <c r="O56" s="983"/>
      <c r="P56" s="983"/>
      <c r="Q56" s="981"/>
      <c r="R56" s="982"/>
      <c r="S56" s="984"/>
      <c r="T56" s="984"/>
      <c r="U56" s="984"/>
      <c r="V56" s="979"/>
      <c r="W56" s="979"/>
      <c r="X56" s="979"/>
      <c r="Y56" s="979"/>
      <c r="Z56" s="978"/>
      <c r="AA56" s="979"/>
      <c r="AB56" s="979"/>
      <c r="AC56" s="980"/>
      <c r="AD56" s="957"/>
      <c r="AE56" s="967"/>
      <c r="AF56" s="957"/>
      <c r="AG56" s="967"/>
    </row>
    <row r="57" spans="1:33" ht="61.8" customHeight="1" thickTop="1" thickBot="1">
      <c r="A57" s="1544"/>
      <c r="B57" s="1550"/>
      <c r="C57" s="1546"/>
      <c r="D57" s="1548"/>
      <c r="E57" s="955" t="s">
        <v>1418</v>
      </c>
      <c r="F57" s="978"/>
      <c r="G57" s="979"/>
      <c r="H57" s="979"/>
      <c r="I57" s="980"/>
      <c r="J57" s="978"/>
      <c r="K57" s="979"/>
      <c r="L57" s="979"/>
      <c r="M57" s="980"/>
      <c r="N57" s="982"/>
      <c r="O57" s="983"/>
      <c r="P57" s="983"/>
      <c r="Q57" s="981"/>
      <c r="R57" s="982"/>
      <c r="S57" s="990">
        <f t="shared" ref="S57:U57" si="9">+$C56/($E56*1000)</f>
        <v>1191.3893333333333</v>
      </c>
      <c r="T57" s="990">
        <f t="shared" si="9"/>
        <v>1191.3893333333333</v>
      </c>
      <c r="U57" s="990">
        <f t="shared" si="9"/>
        <v>1191.3893333333333</v>
      </c>
      <c r="V57" s="990"/>
      <c r="W57" s="990"/>
      <c r="X57" s="990"/>
      <c r="Y57" s="990"/>
      <c r="Z57" s="978"/>
      <c r="AA57" s="979"/>
      <c r="AB57" s="979"/>
      <c r="AC57" s="980"/>
      <c r="AD57" s="957"/>
      <c r="AE57" s="967"/>
      <c r="AF57" s="957"/>
      <c r="AG57" s="967"/>
    </row>
    <row r="58" spans="1:33" ht="45.6" customHeight="1" thickTop="1" thickBot="1">
      <c r="A58" s="1543">
        <v>3.3</v>
      </c>
      <c r="B58" s="1549" t="str">
        <f>+'Presupuesto INDERHUILA'!B36</f>
        <v>Suministro e Instalación de canalón metálico de acero estructural con 3/16" de espesor (según diseño), una mano de pintura 3 en 1.</v>
      </c>
      <c r="C58" s="1545">
        <f>+'Presupuesto INDERHUILA'!F36</f>
        <v>36089925</v>
      </c>
      <c r="D58" s="1547">
        <f>+C58/$C$119</f>
        <v>6.0187767513106172E-2</v>
      </c>
      <c r="E58" s="948">
        <v>3</v>
      </c>
      <c r="F58" s="978"/>
      <c r="G58" s="979"/>
      <c r="H58" s="979"/>
      <c r="I58" s="980"/>
      <c r="J58" s="978"/>
      <c r="K58" s="979"/>
      <c r="L58" s="979"/>
      <c r="M58" s="980"/>
      <c r="N58" s="982"/>
      <c r="O58" s="983"/>
      <c r="P58" s="983"/>
      <c r="Q58" s="981"/>
      <c r="R58" s="982"/>
      <c r="S58" s="979"/>
      <c r="T58" s="979"/>
      <c r="U58" s="984"/>
      <c r="V58" s="984"/>
      <c r="W58" s="984"/>
      <c r="X58" s="983"/>
      <c r="Y58" s="981"/>
      <c r="Z58" s="978"/>
      <c r="AA58" s="979"/>
      <c r="AB58" s="979"/>
      <c r="AC58" s="980"/>
      <c r="AD58" s="957"/>
      <c r="AE58" s="967"/>
      <c r="AF58" s="957"/>
      <c r="AG58" s="967"/>
    </row>
    <row r="59" spans="1:33" ht="43.2" customHeight="1" thickTop="1" thickBot="1">
      <c r="A59" s="1544"/>
      <c r="B59" s="1550"/>
      <c r="C59" s="1546"/>
      <c r="D59" s="1548"/>
      <c r="E59" s="955" t="s">
        <v>1418</v>
      </c>
      <c r="F59" s="978"/>
      <c r="G59" s="979"/>
      <c r="H59" s="979"/>
      <c r="I59" s="980"/>
      <c r="J59" s="978"/>
      <c r="K59" s="979"/>
      <c r="L59" s="979"/>
      <c r="M59" s="980"/>
      <c r="N59" s="982"/>
      <c r="O59" s="983"/>
      <c r="P59" s="983"/>
      <c r="Q59" s="981"/>
      <c r="R59" s="982"/>
      <c r="S59" s="990"/>
      <c r="T59" s="990"/>
      <c r="U59" s="990">
        <f>+$C58/($E58*1000)</f>
        <v>12029.975</v>
      </c>
      <c r="V59" s="990">
        <f t="shared" ref="V59:W59" si="10">+$C58/($E58*1000)</f>
        <v>12029.975</v>
      </c>
      <c r="W59" s="990">
        <f t="shared" si="10"/>
        <v>12029.975</v>
      </c>
      <c r="X59" s="983"/>
      <c r="Y59" s="981"/>
      <c r="Z59" s="978"/>
      <c r="AA59" s="979"/>
      <c r="AB59" s="979"/>
      <c r="AC59" s="980"/>
      <c r="AD59" s="957"/>
      <c r="AE59" s="967"/>
      <c r="AF59" s="957"/>
      <c r="AG59" s="967"/>
    </row>
    <row r="60" spans="1:33" ht="19.8" customHeight="1" thickTop="1" thickBot="1">
      <c r="A60" s="1551">
        <v>3.4</v>
      </c>
      <c r="B60" s="1558" t="str">
        <f>+'Presupuesto INDERHUILA'!B37</f>
        <v>Bajante aguas lluvias en PVC 4" incluye: Accesorios</v>
      </c>
      <c r="C60" s="1552">
        <f>+'Presupuesto INDERHUILA'!F37</f>
        <v>3089952</v>
      </c>
      <c r="D60" s="1547">
        <f>+C60/$C$119</f>
        <v>5.1531642862282876E-3</v>
      </c>
      <c r="E60" s="948">
        <v>2</v>
      </c>
      <c r="F60" s="978"/>
      <c r="G60" s="979"/>
      <c r="H60" s="979"/>
      <c r="I60" s="980"/>
      <c r="J60" s="978"/>
      <c r="K60" s="979"/>
      <c r="L60" s="979"/>
      <c r="M60" s="980"/>
      <c r="N60" s="982"/>
      <c r="O60" s="983"/>
      <c r="P60" s="983"/>
      <c r="Q60" s="981"/>
      <c r="R60" s="982"/>
      <c r="S60" s="979"/>
      <c r="T60" s="979"/>
      <c r="U60" s="980"/>
      <c r="V60" s="978"/>
      <c r="W60" s="983"/>
      <c r="X60" s="984"/>
      <c r="Y60" s="984"/>
      <c r="Z60" s="978"/>
      <c r="AA60" s="979"/>
      <c r="AB60" s="979"/>
      <c r="AC60" s="980"/>
      <c r="AD60" s="957"/>
      <c r="AE60" s="967"/>
      <c r="AF60" s="957"/>
      <c r="AG60" s="967"/>
    </row>
    <row r="61" spans="1:33" ht="19.8" customHeight="1" thickTop="1" thickBot="1">
      <c r="A61" s="1551"/>
      <c r="B61" s="1558"/>
      <c r="C61" s="1552"/>
      <c r="D61" s="1548"/>
      <c r="E61" s="955" t="s">
        <v>1418</v>
      </c>
      <c r="F61" s="978"/>
      <c r="G61" s="979"/>
      <c r="H61" s="979"/>
      <c r="I61" s="980"/>
      <c r="J61" s="978"/>
      <c r="K61" s="979"/>
      <c r="L61" s="979"/>
      <c r="M61" s="980"/>
      <c r="N61" s="982"/>
      <c r="O61" s="983"/>
      <c r="P61" s="983"/>
      <c r="Q61" s="981"/>
      <c r="R61" s="982"/>
      <c r="S61" s="979"/>
      <c r="T61" s="979"/>
      <c r="U61" s="981"/>
      <c r="V61" s="982"/>
      <c r="W61" s="983"/>
      <c r="X61" s="983">
        <f>+$C60/($E60*1000)</f>
        <v>1544.9760000000001</v>
      </c>
      <c r="Y61" s="983">
        <f>+$C60/($E60*1000)</f>
        <v>1544.9760000000001</v>
      </c>
      <c r="Z61" s="978"/>
      <c r="AA61" s="979"/>
      <c r="AB61" s="979"/>
      <c r="AC61" s="980"/>
      <c r="AD61" s="957"/>
      <c r="AE61" s="967"/>
      <c r="AF61" s="957"/>
      <c r="AG61" s="967"/>
    </row>
    <row r="62" spans="1:33" ht="83.4" customHeight="1" thickTop="1" thickBot="1">
      <c r="A62" s="1551">
        <v>3.5</v>
      </c>
      <c r="B62" s="1558" t="str">
        <f>+'Presupuesto INDERHUILA'!B38</f>
        <v>Cerramiento en malla eslabonada Calibre 10 con rombos de 2" , ángulo de 3/16"X1/4" y tubo galvanizado de 2"  h= 3.0m, antepecho en ladrillo a la vista de h=0.40m, pedestal en concreto de 3000 PSI de 0.20x0.20m, viga cinta de 0.10x0.12m y viga de cimiento de ,25x,25 incluye acero incluye acero 1/2 y estribos en 3/8"</v>
      </c>
      <c r="C62" s="1552">
        <f>+'Presupuesto INDERHUILA'!F38</f>
        <v>35299043</v>
      </c>
      <c r="D62" s="1547">
        <f>+C62/$C$119</f>
        <v>5.8868800462154959E-2</v>
      </c>
      <c r="E62" s="948">
        <v>5</v>
      </c>
      <c r="F62" s="978"/>
      <c r="G62" s="979"/>
      <c r="H62" s="979"/>
      <c r="I62" s="980"/>
      <c r="J62" s="978"/>
      <c r="K62" s="979"/>
      <c r="L62" s="979"/>
      <c r="M62" s="980"/>
      <c r="N62" s="982"/>
      <c r="O62" s="983"/>
      <c r="P62" s="983"/>
      <c r="Q62" s="981"/>
      <c r="R62" s="982"/>
      <c r="S62" s="979"/>
      <c r="T62" s="979"/>
      <c r="U62" s="984"/>
      <c r="V62" s="984"/>
      <c r="W62" s="984"/>
      <c r="X62" s="984"/>
      <c r="Y62" s="984"/>
      <c r="Z62" s="978"/>
      <c r="AA62" s="979"/>
      <c r="AB62" s="979"/>
      <c r="AC62" s="980"/>
      <c r="AD62" s="957"/>
      <c r="AE62" s="967"/>
      <c r="AF62" s="957"/>
      <c r="AG62" s="967"/>
    </row>
    <row r="63" spans="1:33" ht="87.6" customHeight="1" thickTop="1" thickBot="1">
      <c r="A63" s="1551"/>
      <c r="B63" s="1558"/>
      <c r="C63" s="1552"/>
      <c r="D63" s="1548"/>
      <c r="E63" s="955" t="s">
        <v>1418</v>
      </c>
      <c r="F63" s="978"/>
      <c r="G63" s="979"/>
      <c r="H63" s="979"/>
      <c r="I63" s="980"/>
      <c r="J63" s="978"/>
      <c r="K63" s="979"/>
      <c r="L63" s="979"/>
      <c r="M63" s="980"/>
      <c r="N63" s="982"/>
      <c r="O63" s="983"/>
      <c r="P63" s="983"/>
      <c r="Q63" s="981"/>
      <c r="R63" s="982"/>
      <c r="S63" s="979"/>
      <c r="T63" s="979"/>
      <c r="U63" s="983">
        <f>+$C62/($E62*1000)</f>
        <v>7059.8086000000003</v>
      </c>
      <c r="V63" s="983">
        <f t="shared" ref="V63:Y63" si="11">+$C62/($E62*1000)</f>
        <v>7059.8086000000003</v>
      </c>
      <c r="W63" s="983">
        <f t="shared" si="11"/>
        <v>7059.8086000000003</v>
      </c>
      <c r="X63" s="983">
        <f t="shared" si="11"/>
        <v>7059.8086000000003</v>
      </c>
      <c r="Y63" s="983">
        <f t="shared" si="11"/>
        <v>7059.8086000000003</v>
      </c>
      <c r="Z63" s="978"/>
      <c r="AA63" s="979"/>
      <c r="AB63" s="979"/>
      <c r="AC63" s="980"/>
      <c r="AD63" s="957"/>
      <c r="AE63" s="967"/>
      <c r="AF63" s="957"/>
      <c r="AG63" s="967"/>
    </row>
    <row r="64" spans="1:33" ht="25.2" customHeight="1" thickTop="1" thickBot="1">
      <c r="A64" s="1530">
        <v>4</v>
      </c>
      <c r="B64" s="1530" t="str">
        <f>+'[3]PRESUPUESTO GENERAL'!B35</f>
        <v>CONSTRUCCIÓN DE ILUMINACIÓN POLIDEPORTIVO</v>
      </c>
      <c r="C64" s="1531">
        <f>+C68+C70+C72+C74+C76+C78+C81+C83+C85+C87+C89+C91+C93+C95+C101+C103+C98</f>
        <v>43295023</v>
      </c>
      <c r="D64" s="1547">
        <f>+C64/$C$119</f>
        <v>7.2203829151725435E-2</v>
      </c>
      <c r="E64" s="948"/>
      <c r="F64" s="978"/>
      <c r="G64" s="979"/>
      <c r="H64" s="979"/>
      <c r="I64" s="980"/>
      <c r="J64" s="978"/>
      <c r="K64" s="979"/>
      <c r="L64" s="979"/>
      <c r="M64" s="980"/>
      <c r="N64" s="982"/>
      <c r="O64" s="983"/>
      <c r="P64" s="983"/>
      <c r="Q64" s="981"/>
      <c r="R64" s="982"/>
      <c r="S64" s="983"/>
      <c r="T64" s="983"/>
      <c r="U64" s="980"/>
      <c r="V64" s="982"/>
      <c r="W64" s="983"/>
      <c r="X64" s="979"/>
      <c r="Y64" s="981"/>
      <c r="Z64" s="978"/>
      <c r="AA64" s="979"/>
      <c r="AB64" s="979"/>
      <c r="AC64" s="980"/>
      <c r="AD64" s="957"/>
      <c r="AE64" s="967"/>
      <c r="AF64" s="957"/>
      <c r="AG64" s="967"/>
    </row>
    <row r="65" spans="1:33" ht="28.5" customHeight="1" thickTop="1" thickBot="1">
      <c r="A65" s="1530"/>
      <c r="B65" s="1530"/>
      <c r="C65" s="1531"/>
      <c r="D65" s="1548"/>
      <c r="E65" s="955"/>
      <c r="F65" s="978"/>
      <c r="G65" s="979"/>
      <c r="H65" s="979"/>
      <c r="I65" s="980"/>
      <c r="J65" s="978"/>
      <c r="K65" s="979"/>
      <c r="L65" s="979"/>
      <c r="M65" s="980"/>
      <c r="N65" s="982"/>
      <c r="O65" s="983"/>
      <c r="P65" s="983"/>
      <c r="Q65" s="981"/>
      <c r="R65" s="982"/>
      <c r="S65" s="983"/>
      <c r="T65" s="983"/>
      <c r="U65" s="981"/>
      <c r="V65" s="982"/>
      <c r="W65" s="983"/>
      <c r="X65" s="983"/>
      <c r="Y65" s="981"/>
      <c r="Z65" s="978"/>
      <c r="AA65" s="979"/>
      <c r="AB65" s="979"/>
      <c r="AC65" s="980"/>
      <c r="AD65" s="957"/>
      <c r="AE65" s="967"/>
      <c r="AF65" s="957"/>
      <c r="AG65" s="967"/>
    </row>
    <row r="66" spans="1:33" ht="21.15" customHeight="1" thickTop="1" thickBot="1">
      <c r="A66" s="1530">
        <v>4.0999999999999996</v>
      </c>
      <c r="B66" s="1530" t="str">
        <f>+'[3]PRESUPUESTO GENERAL'!B36</f>
        <v>ACOMETIDAS Y ALIMENTADORES EN BAJA TENSION</v>
      </c>
      <c r="C66" s="1552"/>
      <c r="D66" s="1547"/>
      <c r="E66" s="948">
        <v>11</v>
      </c>
      <c r="F66" s="978"/>
      <c r="G66" s="979"/>
      <c r="H66" s="979"/>
      <c r="I66" s="980"/>
      <c r="J66" s="978"/>
      <c r="K66" s="979"/>
      <c r="L66" s="979"/>
      <c r="M66" s="980"/>
      <c r="N66" s="982"/>
      <c r="O66" s="983"/>
      <c r="P66" s="983"/>
      <c r="Q66" s="988"/>
      <c r="R66" s="989"/>
      <c r="S66" s="987"/>
      <c r="T66" s="987"/>
      <c r="U66" s="988"/>
      <c r="V66" s="989"/>
      <c r="W66" s="987"/>
      <c r="X66" s="987"/>
      <c r="Y66" s="987"/>
      <c r="Z66" s="987"/>
      <c r="AA66" s="987"/>
      <c r="AB66" s="979"/>
      <c r="AC66" s="980"/>
      <c r="AD66" s="957"/>
      <c r="AE66" s="967"/>
      <c r="AF66" s="957"/>
      <c r="AG66" s="967"/>
    </row>
    <row r="67" spans="1:33" ht="31.95" customHeight="1" thickTop="1" thickBot="1">
      <c r="A67" s="1530"/>
      <c r="B67" s="1530"/>
      <c r="C67" s="1552"/>
      <c r="D67" s="1548"/>
      <c r="E67" s="955"/>
      <c r="F67" s="978"/>
      <c r="G67" s="979"/>
      <c r="H67" s="979"/>
      <c r="I67" s="980"/>
      <c r="J67" s="978"/>
      <c r="K67" s="979"/>
      <c r="L67" s="979"/>
      <c r="M67" s="980"/>
      <c r="N67" s="982"/>
      <c r="O67" s="983"/>
      <c r="P67" s="983"/>
      <c r="Q67" s="981">
        <f>+SUM(Q68:Q104)</f>
        <v>2460.0880000000002</v>
      </c>
      <c r="R67" s="994">
        <f>+SUM(R68:R104)</f>
        <v>2460.0880000000002</v>
      </c>
      <c r="S67" s="981">
        <f>+SUM(S68:S104)</f>
        <v>1905.75</v>
      </c>
      <c r="T67" s="981">
        <f t="shared" ref="T67:U67" si="12">+SUM(T68:T104)</f>
        <v>1905.75</v>
      </c>
      <c r="U67" s="981">
        <f t="shared" si="12"/>
        <v>1555.328</v>
      </c>
      <c r="V67" s="982">
        <f t="shared" ref="V67:AA67" si="13">+SUM(V68:V104)</f>
        <v>1555.328</v>
      </c>
      <c r="W67" s="983">
        <f t="shared" si="13"/>
        <v>1555.328</v>
      </c>
      <c r="X67" s="983">
        <f t="shared" si="13"/>
        <v>3634.1819999999998</v>
      </c>
      <c r="Y67" s="983">
        <f t="shared" si="13"/>
        <v>1281.9114999999999</v>
      </c>
      <c r="Z67" s="983">
        <f t="shared" si="13"/>
        <v>2229.6415000000002</v>
      </c>
      <c r="AA67" s="983">
        <f t="shared" si="13"/>
        <v>22751.627999999997</v>
      </c>
      <c r="AB67" s="979"/>
      <c r="AC67" s="980"/>
      <c r="AD67" s="957"/>
      <c r="AE67" s="967"/>
      <c r="AF67" s="957"/>
      <c r="AG67" s="967"/>
    </row>
    <row r="68" spans="1:33" ht="63" customHeight="1" thickTop="1" thickBot="1">
      <c r="A68" s="1551" t="s">
        <v>993</v>
      </c>
      <c r="B68" s="1558" t="str">
        <f>+'Presupuesto INDERHUILA'!B41</f>
        <v>Suministro e instalación de circuito de iluminacion en 2#12+1#12T a instalar en tuberia EMT y/o PVC 3/4". Incluye tubería, accesorios y todo lo necesario para su correcto funcionamiento</v>
      </c>
      <c r="C68" s="1552">
        <f>+'Presupuesto INDERHUILA'!F41</f>
        <v>7623000</v>
      </c>
      <c r="D68" s="1547">
        <f>+C68/$C$119</f>
        <v>1.2713003746957311E-2</v>
      </c>
      <c r="E68" s="948">
        <v>4</v>
      </c>
      <c r="F68" s="978"/>
      <c r="G68" s="979"/>
      <c r="H68" s="979"/>
      <c r="I68" s="980"/>
      <c r="J68" s="978"/>
      <c r="K68" s="979"/>
      <c r="L68" s="979"/>
      <c r="M68" s="980"/>
      <c r="N68" s="982"/>
      <c r="O68" s="983"/>
      <c r="P68" s="983"/>
      <c r="Q68" s="985"/>
      <c r="R68" s="986"/>
      <c r="S68" s="984"/>
      <c r="T68" s="984"/>
      <c r="U68" s="981"/>
      <c r="V68" s="982"/>
      <c r="W68" s="983"/>
      <c r="X68" s="979"/>
      <c r="Y68" s="980"/>
      <c r="Z68" s="978"/>
      <c r="AA68" s="979"/>
      <c r="AB68" s="979"/>
      <c r="AC68" s="980"/>
      <c r="AD68" s="957"/>
      <c r="AE68" s="967"/>
      <c r="AF68" s="957"/>
      <c r="AG68" s="967"/>
    </row>
    <row r="69" spans="1:33" ht="47.4" customHeight="1" thickTop="1" thickBot="1">
      <c r="A69" s="1551"/>
      <c r="B69" s="1558"/>
      <c r="C69" s="1552"/>
      <c r="D69" s="1548"/>
      <c r="E69" s="955" t="s">
        <v>1418</v>
      </c>
      <c r="F69" s="978"/>
      <c r="G69" s="979"/>
      <c r="H69" s="979"/>
      <c r="I69" s="980"/>
      <c r="J69" s="978"/>
      <c r="K69" s="979"/>
      <c r="L69" s="979"/>
      <c r="M69" s="980"/>
      <c r="N69" s="982"/>
      <c r="O69" s="983"/>
      <c r="P69" s="983"/>
      <c r="Q69" s="981">
        <f>+$C68/($E68*1000)</f>
        <v>1905.75</v>
      </c>
      <c r="R69" s="982">
        <f>+$C68/($E68*1000)</f>
        <v>1905.75</v>
      </c>
      <c r="S69" s="983">
        <f>+$C68/($E68*1000)</f>
        <v>1905.75</v>
      </c>
      <c r="T69" s="983">
        <f>+$C68/($E68*1000)</f>
        <v>1905.75</v>
      </c>
      <c r="U69" s="981"/>
      <c r="V69" s="982"/>
      <c r="W69" s="983"/>
      <c r="X69" s="979"/>
      <c r="Y69" s="980"/>
      <c r="Z69" s="978"/>
      <c r="AA69" s="979"/>
      <c r="AB69" s="979"/>
      <c r="AC69" s="980"/>
      <c r="AD69" s="957"/>
      <c r="AE69" s="967"/>
      <c r="AF69" s="945"/>
      <c r="AG69" s="947"/>
    </row>
    <row r="70" spans="1:33" ht="35.4" customHeight="1" thickTop="1" thickBot="1">
      <c r="A70" s="1543" t="s">
        <v>781</v>
      </c>
      <c r="B70" s="1549" t="str">
        <f>+'Presupuesto INDERHUILA'!B42</f>
        <v>Suministro e instalación de salida para tomacorriente. Incluye tubería aparato y todo lo necesario para su cortecto funcionamiento.</v>
      </c>
      <c r="C70" s="1545">
        <f>+'Presupuesto INDERHUILA'!F42</f>
        <v>4665984</v>
      </c>
      <c r="D70" s="1553">
        <f>+C70/$C$119</f>
        <v>7.7815390365004412E-3</v>
      </c>
      <c r="E70" s="948">
        <v>3</v>
      </c>
      <c r="F70" s="978"/>
      <c r="G70" s="979"/>
      <c r="H70" s="979"/>
      <c r="I70" s="980"/>
      <c r="J70" s="978"/>
      <c r="K70" s="979"/>
      <c r="L70" s="979"/>
      <c r="M70" s="980"/>
      <c r="N70" s="982"/>
      <c r="O70" s="983"/>
      <c r="P70" s="983"/>
      <c r="Q70" s="980"/>
      <c r="R70" s="982"/>
      <c r="S70" s="979"/>
      <c r="T70" s="979"/>
      <c r="U70" s="985"/>
      <c r="V70" s="985"/>
      <c r="W70" s="985"/>
      <c r="X70" s="979"/>
      <c r="Y70" s="980"/>
      <c r="Z70" s="978"/>
      <c r="AA70" s="979"/>
      <c r="AB70" s="979"/>
      <c r="AC70" s="980"/>
      <c r="AD70" s="953"/>
      <c r="AE70" s="954"/>
      <c r="AF70" s="953"/>
      <c r="AG70" s="954"/>
    </row>
    <row r="71" spans="1:33" ht="50.4" customHeight="1" thickTop="1" thickBot="1">
      <c r="A71" s="1544"/>
      <c r="B71" s="1550"/>
      <c r="C71" s="1546"/>
      <c r="D71" s="1554"/>
      <c r="E71" s="955" t="s">
        <v>1418</v>
      </c>
      <c r="F71" s="978"/>
      <c r="G71" s="979"/>
      <c r="H71" s="979"/>
      <c r="I71" s="980"/>
      <c r="J71" s="978"/>
      <c r="K71" s="979"/>
      <c r="L71" s="979"/>
      <c r="M71" s="980"/>
      <c r="N71" s="982"/>
      <c r="O71" s="983"/>
      <c r="P71" s="983"/>
      <c r="Q71" s="981"/>
      <c r="R71" s="982"/>
      <c r="S71" s="990"/>
      <c r="T71" s="990"/>
      <c r="U71" s="995">
        <f>+$C70/($E70*1000)</f>
        <v>1555.328</v>
      </c>
      <c r="V71" s="995">
        <f t="shared" ref="V71:W71" si="14">+$C70/($E70*1000)</f>
        <v>1555.328</v>
      </c>
      <c r="W71" s="995">
        <f t="shared" si="14"/>
        <v>1555.328</v>
      </c>
      <c r="X71" s="979"/>
      <c r="Y71" s="980"/>
      <c r="Z71" s="978"/>
      <c r="AA71" s="979"/>
      <c r="AB71" s="979"/>
      <c r="AC71" s="980"/>
      <c r="AD71" s="958"/>
      <c r="AE71" s="967"/>
      <c r="AF71" s="958"/>
      <c r="AG71" s="967"/>
    </row>
    <row r="72" spans="1:33" ht="43.2" customHeight="1" thickTop="1" thickBot="1">
      <c r="A72" s="1543" t="s">
        <v>785</v>
      </c>
      <c r="B72" s="1549" t="str">
        <f>+'Presupuesto INDERHUILA'!B43</f>
        <v>Suministro e instalación de camaras de inspeccion de 0,6x0,6 mts para sistema eléctrico en concreto de 2500 PSI</v>
      </c>
      <c r="C72" s="1545">
        <f>+'Presupuesto INDERHUILA'!F43</f>
        <v>620067</v>
      </c>
      <c r="D72" s="1547">
        <f>+C72/$C$119</f>
        <v>1.0340960375658638E-3</v>
      </c>
      <c r="E72" s="948">
        <v>2</v>
      </c>
      <c r="F72" s="978"/>
      <c r="G72" s="979"/>
      <c r="H72" s="979"/>
      <c r="I72" s="980"/>
      <c r="J72" s="978"/>
      <c r="K72" s="979"/>
      <c r="L72" s="979"/>
      <c r="M72" s="980"/>
      <c r="N72" s="982"/>
      <c r="O72" s="983"/>
      <c r="P72" s="983"/>
      <c r="Q72" s="985"/>
      <c r="R72" s="986"/>
      <c r="S72" s="983"/>
      <c r="T72" s="983"/>
      <c r="U72" s="981"/>
      <c r="V72" s="982"/>
      <c r="W72" s="983"/>
      <c r="X72" s="979"/>
      <c r="Y72" s="980"/>
      <c r="Z72" s="978"/>
      <c r="AA72" s="979"/>
      <c r="AB72" s="979"/>
      <c r="AC72" s="980"/>
      <c r="AD72" s="953"/>
      <c r="AE72" s="954"/>
      <c r="AF72" s="953"/>
      <c r="AG72" s="954"/>
    </row>
    <row r="73" spans="1:33" ht="33.6" customHeight="1" thickTop="1" thickBot="1">
      <c r="A73" s="1544"/>
      <c r="B73" s="1550"/>
      <c r="C73" s="1546"/>
      <c r="D73" s="1548"/>
      <c r="E73" s="955" t="s">
        <v>1418</v>
      </c>
      <c r="F73" s="978"/>
      <c r="G73" s="979"/>
      <c r="H73" s="979"/>
      <c r="I73" s="980"/>
      <c r="J73" s="978"/>
      <c r="K73" s="979"/>
      <c r="L73" s="979"/>
      <c r="M73" s="980"/>
      <c r="N73" s="982"/>
      <c r="O73" s="983"/>
      <c r="P73" s="983"/>
      <c r="Q73" s="981">
        <f>+$C72/($E72*1000)</f>
        <v>310.0335</v>
      </c>
      <c r="R73" s="982">
        <f>+$C72/($E72*1000)</f>
        <v>310.0335</v>
      </c>
      <c r="S73" s="983"/>
      <c r="T73" s="983"/>
      <c r="U73" s="981"/>
      <c r="V73" s="982"/>
      <c r="W73" s="983"/>
      <c r="X73" s="979"/>
      <c r="Y73" s="980"/>
      <c r="Z73" s="978"/>
      <c r="AA73" s="979"/>
      <c r="AB73" s="979"/>
      <c r="AC73" s="980"/>
      <c r="AD73" s="958"/>
      <c r="AE73" s="967"/>
      <c r="AF73" s="958"/>
      <c r="AG73" s="967"/>
    </row>
    <row r="74" spans="1:33" ht="33.6" customHeight="1" thickTop="1" thickBot="1">
      <c r="A74" s="1543" t="s">
        <v>788</v>
      </c>
      <c r="B74" s="1549" t="str">
        <f>+'Presupuesto INDERHUILA'!B44</f>
        <v>Suministro e instalación de camaras de inspeccion de 0,4x0,4 mts para sistema eléctrico en concreto de 2500 PSI</v>
      </c>
      <c r="C74" s="1545">
        <f>+'Presupuesto INDERHUILA'!F44</f>
        <v>488609</v>
      </c>
      <c r="D74" s="1553">
        <f>+C74/$C$119</f>
        <v>8.1486134694963466E-4</v>
      </c>
      <c r="E74" s="948">
        <v>2</v>
      </c>
      <c r="F74" s="978"/>
      <c r="G74" s="979"/>
      <c r="H74" s="979"/>
      <c r="I74" s="980"/>
      <c r="J74" s="978"/>
      <c r="K74" s="979"/>
      <c r="L74" s="979"/>
      <c r="M74" s="980"/>
      <c r="N74" s="982"/>
      <c r="O74" s="983"/>
      <c r="P74" s="983"/>
      <c r="Q74" s="985"/>
      <c r="R74" s="986"/>
      <c r="S74" s="983"/>
      <c r="T74" s="983"/>
      <c r="U74" s="981"/>
      <c r="V74" s="982"/>
      <c r="W74" s="983"/>
      <c r="X74" s="979"/>
      <c r="Y74" s="980"/>
      <c r="Z74" s="978"/>
      <c r="AA74" s="979"/>
      <c r="AB74" s="979"/>
      <c r="AC74" s="980"/>
      <c r="AD74" s="958"/>
      <c r="AE74" s="967"/>
      <c r="AF74" s="958"/>
      <c r="AG74" s="967"/>
    </row>
    <row r="75" spans="1:33" ht="47.4" customHeight="1" thickTop="1" thickBot="1">
      <c r="A75" s="1544"/>
      <c r="B75" s="1550"/>
      <c r="C75" s="1546"/>
      <c r="D75" s="1554"/>
      <c r="E75" s="955" t="s">
        <v>1418</v>
      </c>
      <c r="F75" s="978"/>
      <c r="G75" s="979"/>
      <c r="H75" s="979"/>
      <c r="I75" s="980"/>
      <c r="J75" s="978"/>
      <c r="K75" s="979"/>
      <c r="L75" s="979"/>
      <c r="M75" s="980"/>
      <c r="N75" s="982"/>
      <c r="O75" s="983"/>
      <c r="P75" s="983"/>
      <c r="Q75" s="981">
        <f>+$C74/($E74*1000)</f>
        <v>244.30449999999999</v>
      </c>
      <c r="R75" s="982">
        <f>+$C74/($E74*1000)</f>
        <v>244.30449999999999</v>
      </c>
      <c r="S75" s="983"/>
      <c r="T75" s="983"/>
      <c r="U75" s="981"/>
      <c r="V75" s="982"/>
      <c r="W75" s="983"/>
      <c r="X75" s="979"/>
      <c r="Y75" s="980"/>
      <c r="Z75" s="978"/>
      <c r="AA75" s="979"/>
      <c r="AB75" s="979"/>
      <c r="AC75" s="980"/>
      <c r="AD75" s="957"/>
      <c r="AE75" s="967"/>
      <c r="AF75" s="957"/>
      <c r="AG75" s="967"/>
    </row>
    <row r="76" spans="1:33" ht="45" customHeight="1" thickTop="1" thickBot="1">
      <c r="A76" s="1543" t="s">
        <v>791</v>
      </c>
      <c r="B76" s="1549" t="str">
        <f>+'Presupuesto INDERHUILA'!B45</f>
        <v>Suministro e instalación de circuito alimentador en cable antifraude 2#6+1#6 AWG para tablero de distribución. Incluye tubería PVC DB 2", accesorios y todo lo necesario para su correcto funcionamiento.</v>
      </c>
      <c r="C76" s="1545">
        <f>+'Presupuesto INDERHUILA'!F45</f>
        <v>2289930</v>
      </c>
      <c r="D76" s="1547">
        <f>+C76/$C$119</f>
        <v>3.8189543054269917E-3</v>
      </c>
      <c r="E76" s="948">
        <v>1</v>
      </c>
      <c r="F76" s="978"/>
      <c r="G76" s="979"/>
      <c r="H76" s="979"/>
      <c r="I76" s="980"/>
      <c r="J76" s="978"/>
      <c r="K76" s="979"/>
      <c r="L76" s="979"/>
      <c r="M76" s="980"/>
      <c r="N76" s="982"/>
      <c r="O76" s="983"/>
      <c r="P76" s="983"/>
      <c r="Q76" s="981"/>
      <c r="R76" s="982"/>
      <c r="S76" s="983"/>
      <c r="T76" s="979"/>
      <c r="U76" s="981"/>
      <c r="V76" s="982"/>
      <c r="W76" s="983"/>
      <c r="X76" s="984"/>
      <c r="Y76" s="980"/>
      <c r="Z76" s="978"/>
      <c r="AA76" s="979"/>
      <c r="AB76" s="979"/>
      <c r="AC76" s="980"/>
      <c r="AD76" s="957"/>
      <c r="AE76" s="967"/>
      <c r="AF76" s="957"/>
      <c r="AG76" s="967"/>
    </row>
    <row r="77" spans="1:33" ht="66" customHeight="1" thickTop="1" thickBot="1">
      <c r="A77" s="1544"/>
      <c r="B77" s="1550"/>
      <c r="C77" s="1546"/>
      <c r="D77" s="1548"/>
      <c r="E77" s="955" t="s">
        <v>1418</v>
      </c>
      <c r="F77" s="978"/>
      <c r="G77" s="979"/>
      <c r="H77" s="979"/>
      <c r="I77" s="980"/>
      <c r="J77" s="978"/>
      <c r="K77" s="979"/>
      <c r="L77" s="979"/>
      <c r="M77" s="980"/>
      <c r="N77" s="982"/>
      <c r="O77" s="983"/>
      <c r="P77" s="983"/>
      <c r="Q77" s="981"/>
      <c r="R77" s="982"/>
      <c r="S77" s="983"/>
      <c r="T77" s="979"/>
      <c r="U77" s="981"/>
      <c r="V77" s="982"/>
      <c r="W77" s="983"/>
      <c r="X77" s="983">
        <f>+$C76/($E76*1000)</f>
        <v>2289.9299999999998</v>
      </c>
      <c r="Y77" s="980"/>
      <c r="Z77" s="978"/>
      <c r="AA77" s="979"/>
      <c r="AB77" s="979"/>
      <c r="AC77" s="980"/>
      <c r="AD77" s="957"/>
      <c r="AE77" s="967"/>
      <c r="AF77" s="957"/>
      <c r="AG77" s="967"/>
    </row>
    <row r="78" spans="1:33" ht="32.4" customHeight="1" thickTop="1" thickBot="1">
      <c r="A78" s="1543" t="s">
        <v>793</v>
      </c>
      <c r="B78" s="1549" t="str">
        <f>+'Presupuesto INDERHUILA'!B46</f>
        <v>Suministro e instalación de bajante de 2" IMC para acometida general en cable antifraude 2#6+1#6 AWG.</v>
      </c>
      <c r="C78" s="1545">
        <f>+'Presupuesto INDERHUILA'!F46</f>
        <v>1344252</v>
      </c>
      <c r="D78" s="1553">
        <f>+C78/$C$119</f>
        <v>2.2418313935268085E-3</v>
      </c>
      <c r="E78" s="948">
        <v>1</v>
      </c>
      <c r="F78" s="978"/>
      <c r="G78" s="979"/>
      <c r="H78" s="979"/>
      <c r="I78" s="980"/>
      <c r="J78" s="978"/>
      <c r="K78" s="979"/>
      <c r="L78" s="979"/>
      <c r="M78" s="980"/>
      <c r="N78" s="982"/>
      <c r="O78" s="983"/>
      <c r="P78" s="983"/>
      <c r="Q78" s="981"/>
      <c r="R78" s="982"/>
      <c r="S78" s="983"/>
      <c r="T78" s="979"/>
      <c r="U78" s="981"/>
      <c r="V78" s="982"/>
      <c r="W78" s="983"/>
      <c r="X78" s="984"/>
      <c r="Y78" s="980"/>
      <c r="Z78" s="978"/>
      <c r="AA78" s="979"/>
      <c r="AB78" s="979"/>
      <c r="AC78" s="980"/>
      <c r="AD78" s="957"/>
      <c r="AE78" s="967"/>
      <c r="AF78" s="957"/>
      <c r="AG78" s="967"/>
    </row>
    <row r="79" spans="1:33" ht="27.6" customHeight="1" thickTop="1" thickBot="1">
      <c r="A79" s="1544"/>
      <c r="B79" s="1550"/>
      <c r="C79" s="1546"/>
      <c r="D79" s="1554"/>
      <c r="E79" s="955" t="s">
        <v>1418</v>
      </c>
      <c r="F79" s="978"/>
      <c r="G79" s="979"/>
      <c r="H79" s="979"/>
      <c r="I79" s="980"/>
      <c r="J79" s="978"/>
      <c r="K79" s="979"/>
      <c r="L79" s="979"/>
      <c r="M79" s="980"/>
      <c r="N79" s="982"/>
      <c r="O79" s="983"/>
      <c r="P79" s="983"/>
      <c r="Q79" s="981"/>
      <c r="R79" s="982"/>
      <c r="S79" s="983"/>
      <c r="T79" s="979"/>
      <c r="U79" s="981"/>
      <c r="V79" s="982"/>
      <c r="W79" s="983"/>
      <c r="X79" s="983">
        <f>+$C78/($E78*1000)</f>
        <v>1344.252</v>
      </c>
      <c r="Y79" s="980"/>
      <c r="Z79" s="978"/>
      <c r="AA79" s="979"/>
      <c r="AB79" s="979"/>
      <c r="AC79" s="980"/>
      <c r="AD79" s="957"/>
      <c r="AE79" s="967"/>
      <c r="AF79" s="957"/>
      <c r="AG79" s="967"/>
    </row>
    <row r="80" spans="1:33" ht="28.2" customHeight="1" thickTop="1" thickBot="1">
      <c r="A80" s="996">
        <v>4.2</v>
      </c>
      <c r="B80" s="996" t="s">
        <v>641</v>
      </c>
      <c r="C80" s="997"/>
      <c r="D80" s="998"/>
      <c r="E80" s="999"/>
      <c r="F80" s="978"/>
      <c r="G80" s="979"/>
      <c r="H80" s="979"/>
      <c r="I80" s="980"/>
      <c r="J80" s="978"/>
      <c r="K80" s="979"/>
      <c r="L80" s="979"/>
      <c r="M80" s="980"/>
      <c r="N80" s="982"/>
      <c r="O80" s="983"/>
      <c r="P80" s="983"/>
      <c r="Q80" s="981"/>
      <c r="R80" s="982"/>
      <c r="S80" s="983"/>
      <c r="T80" s="983"/>
      <c r="U80" s="981"/>
      <c r="V80" s="982"/>
      <c r="W80" s="983"/>
      <c r="X80" s="979"/>
      <c r="Y80" s="980"/>
      <c r="Z80" s="978"/>
      <c r="AA80" s="979"/>
      <c r="AB80" s="979"/>
      <c r="AC80" s="980"/>
      <c r="AD80" s="957"/>
      <c r="AE80" s="967"/>
      <c r="AF80" s="957"/>
      <c r="AG80" s="967"/>
    </row>
    <row r="81" spans="1:33" ht="32.4" customHeight="1" thickTop="1" thickBot="1">
      <c r="A81" s="1543" t="s">
        <v>795</v>
      </c>
      <c r="B81" s="1549" t="str">
        <f>+'Presupuesto INDERHUILA'!B48</f>
        <v>Suministro e instalación de punta captadora convencional ipo Frankin roscada a instalar en tuberia IMC 3/4%</v>
      </c>
      <c r="C81" s="1545">
        <f>+'Presupuesto INDERHUILA'!F48</f>
        <v>947730</v>
      </c>
      <c r="D81" s="1553">
        <f>+C81/$C$119</f>
        <v>1.5805450663916899E-3</v>
      </c>
      <c r="E81" s="948">
        <v>1</v>
      </c>
      <c r="F81" s="978"/>
      <c r="G81" s="979"/>
      <c r="H81" s="979"/>
      <c r="I81" s="980"/>
      <c r="J81" s="978"/>
      <c r="K81" s="979"/>
      <c r="L81" s="979"/>
      <c r="M81" s="980"/>
      <c r="N81" s="982"/>
      <c r="O81" s="983"/>
      <c r="P81" s="983"/>
      <c r="Q81" s="981"/>
      <c r="R81" s="982"/>
      <c r="S81" s="983"/>
      <c r="T81" s="983"/>
      <c r="U81" s="980"/>
      <c r="V81" s="978"/>
      <c r="W81" s="979"/>
      <c r="X81" s="979"/>
      <c r="Y81" s="981"/>
      <c r="Z81" s="986"/>
      <c r="AA81" s="983"/>
      <c r="AB81" s="979"/>
      <c r="AC81" s="980"/>
      <c r="AD81" s="957"/>
      <c r="AE81" s="967"/>
      <c r="AF81" s="957"/>
      <c r="AG81" s="967"/>
    </row>
    <row r="82" spans="1:33" ht="37.200000000000003" customHeight="1" thickTop="1" thickBot="1">
      <c r="A82" s="1544"/>
      <c r="B82" s="1550"/>
      <c r="C82" s="1546"/>
      <c r="D82" s="1554"/>
      <c r="E82" s="955" t="s">
        <v>1418</v>
      </c>
      <c r="F82" s="978"/>
      <c r="G82" s="979"/>
      <c r="H82" s="979"/>
      <c r="I82" s="980"/>
      <c r="J82" s="978"/>
      <c r="K82" s="979"/>
      <c r="L82" s="979"/>
      <c r="M82" s="980"/>
      <c r="N82" s="982"/>
      <c r="O82" s="983"/>
      <c r="P82" s="983"/>
      <c r="Q82" s="981"/>
      <c r="R82" s="982"/>
      <c r="S82" s="983"/>
      <c r="T82" s="983"/>
      <c r="U82" s="980"/>
      <c r="V82" s="978"/>
      <c r="W82" s="979"/>
      <c r="X82" s="979"/>
      <c r="Y82" s="981"/>
      <c r="Z82" s="982">
        <f>+$C81/($E81*1000)</f>
        <v>947.73</v>
      </c>
      <c r="AA82" s="983"/>
      <c r="AB82" s="979"/>
      <c r="AC82" s="980"/>
      <c r="AD82" s="957"/>
      <c r="AE82" s="967"/>
      <c r="AF82" s="957"/>
      <c r="AG82" s="967"/>
    </row>
    <row r="83" spans="1:33" ht="37.799999999999997" customHeight="1" thickTop="1" thickBot="1">
      <c r="A83" s="1543" t="s">
        <v>798</v>
      </c>
      <c r="B83" s="1549" t="str">
        <f>+'Presupuesto INDERHUILA'!B49</f>
        <v>Suministro e instalación de tuberia IMC de 3/4" x 1.5m para soportar puntas Franklin. Incluye soportes y todo lo necesario para su correcto funcionamiento.</v>
      </c>
      <c r="C83" s="1545">
        <f>+'Presupuesto INDERHUILA'!F49</f>
        <v>1049580</v>
      </c>
      <c r="D83" s="1553">
        <f>+C83/$C$119</f>
        <v>1.7504020035066844E-3</v>
      </c>
      <c r="E83" s="948">
        <v>1</v>
      </c>
      <c r="F83" s="978"/>
      <c r="G83" s="979"/>
      <c r="H83" s="979"/>
      <c r="I83" s="980"/>
      <c r="J83" s="978"/>
      <c r="K83" s="979"/>
      <c r="L83" s="979"/>
      <c r="M83" s="980"/>
      <c r="N83" s="982"/>
      <c r="O83" s="983"/>
      <c r="P83" s="983"/>
      <c r="Q83" s="981"/>
      <c r="R83" s="982"/>
      <c r="S83" s="983"/>
      <c r="T83" s="983"/>
      <c r="U83" s="980"/>
      <c r="V83" s="978"/>
      <c r="W83" s="979"/>
      <c r="X83" s="979"/>
      <c r="Y83" s="981"/>
      <c r="Z83" s="982"/>
      <c r="AA83" s="984"/>
      <c r="AB83" s="979"/>
      <c r="AC83" s="980"/>
      <c r="AD83" s="957"/>
      <c r="AE83" s="967"/>
      <c r="AF83" s="957"/>
      <c r="AG83" s="967"/>
    </row>
    <row r="84" spans="1:33" ht="55.8" customHeight="1" thickTop="1" thickBot="1">
      <c r="A84" s="1544"/>
      <c r="B84" s="1550"/>
      <c r="C84" s="1546"/>
      <c r="D84" s="1554"/>
      <c r="E84" s="955" t="s">
        <v>1418</v>
      </c>
      <c r="F84" s="978"/>
      <c r="G84" s="979"/>
      <c r="H84" s="979"/>
      <c r="I84" s="980"/>
      <c r="J84" s="978"/>
      <c r="K84" s="979"/>
      <c r="L84" s="979"/>
      <c r="M84" s="980"/>
      <c r="N84" s="982"/>
      <c r="O84" s="983"/>
      <c r="P84" s="983"/>
      <c r="Q84" s="981"/>
      <c r="R84" s="982"/>
      <c r="S84" s="983"/>
      <c r="T84" s="983"/>
      <c r="U84" s="980"/>
      <c r="V84" s="978"/>
      <c r="W84" s="990"/>
      <c r="X84" s="979"/>
      <c r="Y84" s="981"/>
      <c r="Z84" s="982"/>
      <c r="AA84" s="1000">
        <f>+$C83/($E83*1000)</f>
        <v>1049.58</v>
      </c>
      <c r="AB84" s="979"/>
      <c r="AC84" s="980"/>
      <c r="AD84" s="957"/>
      <c r="AE84" s="967"/>
      <c r="AF84" s="957"/>
      <c r="AG84" s="967"/>
    </row>
    <row r="85" spans="1:33" ht="29.4" customHeight="1" thickTop="1" thickBot="1">
      <c r="A85" s="1543" t="s">
        <v>799</v>
      </c>
      <c r="B85" s="1549" t="str">
        <f>+'Presupuesto INDERHUILA'!B50</f>
        <v>Suministro e instalación de alambron 8 mm a instalar en techo.</v>
      </c>
      <c r="C85" s="1545">
        <f>+'Presupuesto INDERHUILA'!F50</f>
        <v>1720334</v>
      </c>
      <c r="D85" s="1553">
        <f>+C85/$C$119</f>
        <v>2.869029593075962E-3</v>
      </c>
      <c r="E85" s="948">
        <v>1</v>
      </c>
      <c r="F85" s="978"/>
      <c r="G85" s="979"/>
      <c r="H85" s="979"/>
      <c r="I85" s="980"/>
      <c r="J85" s="978"/>
      <c r="K85" s="979"/>
      <c r="L85" s="979"/>
      <c r="M85" s="980"/>
      <c r="N85" s="982"/>
      <c r="O85" s="983"/>
      <c r="P85" s="983"/>
      <c r="Q85" s="981"/>
      <c r="R85" s="982"/>
      <c r="S85" s="983"/>
      <c r="T85" s="983"/>
      <c r="U85" s="980"/>
      <c r="V85" s="978"/>
      <c r="W85" s="979"/>
      <c r="X85" s="979"/>
      <c r="Y85" s="981"/>
      <c r="Z85" s="982"/>
      <c r="AA85" s="984"/>
      <c r="AB85" s="979"/>
      <c r="AC85" s="980"/>
      <c r="AD85" s="957"/>
      <c r="AE85" s="967"/>
      <c r="AF85" s="957"/>
      <c r="AG85" s="967"/>
    </row>
    <row r="86" spans="1:33" ht="22.2" customHeight="1" thickTop="1" thickBot="1">
      <c r="A86" s="1544"/>
      <c r="B86" s="1550"/>
      <c r="C86" s="1546"/>
      <c r="D86" s="1554"/>
      <c r="E86" s="955" t="s">
        <v>1418</v>
      </c>
      <c r="F86" s="978"/>
      <c r="G86" s="979"/>
      <c r="H86" s="979"/>
      <c r="I86" s="980"/>
      <c r="J86" s="978"/>
      <c r="K86" s="979"/>
      <c r="L86" s="979"/>
      <c r="M86" s="980"/>
      <c r="N86" s="982"/>
      <c r="O86" s="983"/>
      <c r="P86" s="983"/>
      <c r="Q86" s="981"/>
      <c r="R86" s="982"/>
      <c r="S86" s="983"/>
      <c r="T86" s="983"/>
      <c r="U86" s="980"/>
      <c r="V86" s="978"/>
      <c r="W86" s="979"/>
      <c r="X86" s="979"/>
      <c r="Y86" s="981"/>
      <c r="Z86" s="982"/>
      <c r="AA86" s="983">
        <f>+$C85/($E85*1000)</f>
        <v>1720.3340000000001</v>
      </c>
      <c r="AB86" s="979"/>
      <c r="AC86" s="980"/>
      <c r="AD86" s="957"/>
      <c r="AE86" s="967"/>
      <c r="AF86" s="957"/>
      <c r="AG86" s="967"/>
    </row>
    <row r="87" spans="1:33" ht="28.8" customHeight="1" thickTop="1" thickBot="1">
      <c r="A87" s="1543" t="s">
        <v>801</v>
      </c>
      <c r="B87" s="1549" t="str">
        <f>+'Presupuesto INDERHUILA'!B51</f>
        <v>Suministro e instalación de bajantes en cable de aluminio 1/0 AWG a instalar en tubería IMC 3/4".</v>
      </c>
      <c r="C87" s="1545">
        <f>+'Presupuesto INDERHUILA'!F51</f>
        <v>2301564</v>
      </c>
      <c r="D87" s="1553">
        <f>+C87/$C$119</f>
        <v>3.8383565205118795E-3</v>
      </c>
      <c r="E87" s="948">
        <v>1</v>
      </c>
      <c r="F87" s="978"/>
      <c r="G87" s="979"/>
      <c r="H87" s="979"/>
      <c r="I87" s="980"/>
      <c r="J87" s="978"/>
      <c r="K87" s="979"/>
      <c r="L87" s="979"/>
      <c r="M87" s="980"/>
      <c r="N87" s="982"/>
      <c r="O87" s="983"/>
      <c r="P87" s="983"/>
      <c r="Q87" s="981"/>
      <c r="R87" s="982"/>
      <c r="S87" s="983"/>
      <c r="T87" s="983"/>
      <c r="U87" s="980"/>
      <c r="V87" s="978"/>
      <c r="W87" s="979"/>
      <c r="X87" s="979"/>
      <c r="Y87" s="981"/>
      <c r="Z87" s="982"/>
      <c r="AA87" s="984"/>
      <c r="AB87" s="979"/>
      <c r="AC87" s="980"/>
      <c r="AD87" s="957"/>
      <c r="AE87" s="967"/>
      <c r="AF87" s="957"/>
      <c r="AG87" s="967"/>
    </row>
    <row r="88" spans="1:33" ht="33.6" customHeight="1" thickTop="1" thickBot="1">
      <c r="A88" s="1544"/>
      <c r="B88" s="1550"/>
      <c r="C88" s="1546"/>
      <c r="D88" s="1554"/>
      <c r="E88" s="955" t="s">
        <v>1418</v>
      </c>
      <c r="F88" s="978"/>
      <c r="G88" s="979"/>
      <c r="H88" s="979"/>
      <c r="I88" s="980"/>
      <c r="J88" s="978"/>
      <c r="K88" s="979"/>
      <c r="L88" s="979"/>
      <c r="M88" s="980"/>
      <c r="N88" s="982"/>
      <c r="O88" s="983"/>
      <c r="P88" s="983"/>
      <c r="Q88" s="981"/>
      <c r="R88" s="982"/>
      <c r="S88" s="983"/>
      <c r="T88" s="983"/>
      <c r="U88" s="980"/>
      <c r="V88" s="978"/>
      <c r="W88" s="979"/>
      <c r="X88" s="979"/>
      <c r="Y88" s="981"/>
      <c r="Z88" s="982"/>
      <c r="AA88" s="983">
        <f>+$C87/($E87*1000)</f>
        <v>2301.5639999999999</v>
      </c>
      <c r="AB88" s="979"/>
      <c r="AC88" s="980"/>
      <c r="AD88" s="957"/>
      <c r="AE88" s="967"/>
      <c r="AF88" s="957"/>
      <c r="AG88" s="967"/>
    </row>
    <row r="89" spans="1:33" ht="38.4" customHeight="1" thickTop="1" thickBot="1">
      <c r="A89" s="1543" t="s">
        <v>802</v>
      </c>
      <c r="B89" s="1549" t="str">
        <f>+'Presupuesto INDERHUILA'!B52</f>
        <v>Suministro e instalación de electrodo de puesta a tierra tipo varilla copperweld de 5/8" x 2,4 m.</v>
      </c>
      <c r="C89" s="1545">
        <f>+'Presupuesto INDERHUILA'!F52</f>
        <v>1829880</v>
      </c>
      <c r="D89" s="1553">
        <f>+C89/$C$119</f>
        <v>3.0517212772507209E-3</v>
      </c>
      <c r="E89" s="948">
        <v>1</v>
      </c>
      <c r="F89" s="978"/>
      <c r="G89" s="979"/>
      <c r="H89" s="979"/>
      <c r="I89" s="980"/>
      <c r="J89" s="978"/>
      <c r="K89" s="979"/>
      <c r="L89" s="979"/>
      <c r="M89" s="980"/>
      <c r="N89" s="982"/>
      <c r="O89" s="983"/>
      <c r="P89" s="983"/>
      <c r="Q89" s="981"/>
      <c r="R89" s="982"/>
      <c r="S89" s="983"/>
      <c r="T89" s="983"/>
      <c r="U89" s="980"/>
      <c r="V89" s="978"/>
      <c r="W89" s="979"/>
      <c r="X89" s="979"/>
      <c r="Y89" s="981"/>
      <c r="Z89" s="982"/>
      <c r="AA89" s="984"/>
      <c r="AB89" s="979"/>
      <c r="AC89" s="980"/>
      <c r="AD89" s="945"/>
      <c r="AE89" s="947"/>
      <c r="AF89" s="945"/>
      <c r="AG89" s="947"/>
    </row>
    <row r="90" spans="1:33" ht="27.6" customHeight="1" thickTop="1" thickBot="1">
      <c r="A90" s="1544"/>
      <c r="B90" s="1550"/>
      <c r="C90" s="1546"/>
      <c r="D90" s="1554"/>
      <c r="E90" s="955" t="s">
        <v>1418</v>
      </c>
      <c r="F90" s="978"/>
      <c r="G90" s="979"/>
      <c r="H90" s="979"/>
      <c r="I90" s="980"/>
      <c r="J90" s="978"/>
      <c r="K90" s="979"/>
      <c r="L90" s="979"/>
      <c r="M90" s="980"/>
      <c r="N90" s="982"/>
      <c r="O90" s="983"/>
      <c r="P90" s="983"/>
      <c r="Q90" s="981"/>
      <c r="R90" s="982"/>
      <c r="S90" s="983"/>
      <c r="T90" s="983"/>
      <c r="U90" s="980"/>
      <c r="V90" s="978"/>
      <c r="W90" s="979"/>
      <c r="X90" s="979"/>
      <c r="Y90" s="981"/>
      <c r="Z90" s="982"/>
      <c r="AA90" s="983">
        <f>+$C89/($E89*1000)</f>
        <v>1829.88</v>
      </c>
      <c r="AB90" s="979"/>
      <c r="AC90" s="980"/>
      <c r="AD90" s="953"/>
      <c r="AE90" s="954"/>
      <c r="AF90" s="953"/>
      <c r="AG90" s="954"/>
    </row>
    <row r="91" spans="1:33" ht="25.2" customHeight="1" thickTop="1" thickBot="1">
      <c r="A91" s="1543" t="s">
        <v>804</v>
      </c>
      <c r="B91" s="1549" t="str">
        <f>+'Presupuesto INDERHUILA'!B53</f>
        <v>Suministro e instalación de soldadura exotérmica de 90gr.</v>
      </c>
      <c r="C91" s="1545">
        <f>+'Presupuesto INDERHUILA'!F53</f>
        <v>370548</v>
      </c>
      <c r="D91" s="1553">
        <f>+C91/$C$119</f>
        <v>6.1796905580841378E-4</v>
      </c>
      <c r="E91" s="948">
        <v>1</v>
      </c>
      <c r="F91" s="978"/>
      <c r="G91" s="979"/>
      <c r="H91" s="979"/>
      <c r="I91" s="980"/>
      <c r="J91" s="978"/>
      <c r="K91" s="979"/>
      <c r="L91" s="979"/>
      <c r="M91" s="980"/>
      <c r="N91" s="982"/>
      <c r="O91" s="983"/>
      <c r="P91" s="983"/>
      <c r="Q91" s="981"/>
      <c r="R91" s="982"/>
      <c r="S91" s="983"/>
      <c r="T91" s="983"/>
      <c r="U91" s="980"/>
      <c r="V91" s="978"/>
      <c r="W91" s="979"/>
      <c r="X91" s="979"/>
      <c r="Y91" s="981"/>
      <c r="Z91" s="982"/>
      <c r="AA91" s="984"/>
      <c r="AB91" s="979"/>
      <c r="AC91" s="980"/>
      <c r="AD91" s="958"/>
      <c r="AE91" s="967"/>
      <c r="AF91" s="958"/>
      <c r="AG91" s="967"/>
    </row>
    <row r="92" spans="1:33" ht="18.600000000000001" customHeight="1" thickTop="1" thickBot="1">
      <c r="A92" s="1544"/>
      <c r="B92" s="1550"/>
      <c r="C92" s="1546"/>
      <c r="D92" s="1554"/>
      <c r="E92" s="955" t="s">
        <v>1418</v>
      </c>
      <c r="F92" s="978"/>
      <c r="G92" s="979"/>
      <c r="H92" s="979"/>
      <c r="I92" s="980"/>
      <c r="J92" s="978"/>
      <c r="K92" s="979"/>
      <c r="L92" s="979"/>
      <c r="M92" s="980"/>
      <c r="N92" s="982"/>
      <c r="O92" s="983"/>
      <c r="P92" s="983"/>
      <c r="Q92" s="981"/>
      <c r="R92" s="982"/>
      <c r="S92" s="983"/>
      <c r="T92" s="983"/>
      <c r="U92" s="980"/>
      <c r="V92" s="978"/>
      <c r="W92" s="979"/>
      <c r="X92" s="979"/>
      <c r="Y92" s="981"/>
      <c r="Z92" s="982"/>
      <c r="AA92" s="983">
        <f>+$C91/($E91*1000)</f>
        <v>370.548</v>
      </c>
      <c r="AB92" s="979"/>
      <c r="AC92" s="980"/>
      <c r="AD92" s="953"/>
      <c r="AE92" s="954"/>
      <c r="AF92" s="953"/>
      <c r="AG92" s="954"/>
    </row>
    <row r="93" spans="1:33" ht="21" customHeight="1" thickTop="1" thickBot="1">
      <c r="A93" s="1543" t="s">
        <v>805</v>
      </c>
      <c r="B93" s="1549" t="str">
        <f>+'Presupuesto INDERHUILA'!B54</f>
        <v>Suministro e instalación de caja de inspección 30x30cm.</v>
      </c>
      <c r="C93" s="1545">
        <f>+'Presupuesto INDERHUILA'!F54</f>
        <v>2200962</v>
      </c>
      <c r="D93" s="1553">
        <f>+C93/$C$119</f>
        <v>3.670580893730901E-3</v>
      </c>
      <c r="E93" s="948">
        <v>1</v>
      </c>
      <c r="F93" s="978"/>
      <c r="G93" s="979"/>
      <c r="H93" s="979"/>
      <c r="I93" s="980"/>
      <c r="J93" s="978"/>
      <c r="K93" s="979"/>
      <c r="L93" s="979"/>
      <c r="M93" s="980"/>
      <c r="N93" s="982"/>
      <c r="O93" s="983"/>
      <c r="P93" s="983"/>
      <c r="Q93" s="981"/>
      <c r="R93" s="982"/>
      <c r="S93" s="983"/>
      <c r="T93" s="983"/>
      <c r="U93" s="980"/>
      <c r="V93" s="978"/>
      <c r="W93" s="979"/>
      <c r="X93" s="979"/>
      <c r="Y93" s="981"/>
      <c r="Z93" s="982"/>
      <c r="AA93" s="984"/>
      <c r="AB93" s="979"/>
      <c r="AC93" s="980"/>
      <c r="AD93" s="958"/>
      <c r="AE93" s="967"/>
      <c r="AF93" s="958"/>
      <c r="AG93" s="967"/>
    </row>
    <row r="94" spans="1:33" ht="23.4" customHeight="1" thickTop="1" thickBot="1">
      <c r="A94" s="1544"/>
      <c r="B94" s="1550"/>
      <c r="C94" s="1546"/>
      <c r="D94" s="1554"/>
      <c r="E94" s="955" t="s">
        <v>1418</v>
      </c>
      <c r="F94" s="978"/>
      <c r="G94" s="979"/>
      <c r="H94" s="979"/>
      <c r="I94" s="980"/>
      <c r="J94" s="978"/>
      <c r="K94" s="979"/>
      <c r="L94" s="979"/>
      <c r="M94" s="980"/>
      <c r="N94" s="982"/>
      <c r="O94" s="983"/>
      <c r="P94" s="983"/>
      <c r="Q94" s="981"/>
      <c r="R94" s="982"/>
      <c r="S94" s="983"/>
      <c r="T94" s="983"/>
      <c r="U94" s="980"/>
      <c r="V94" s="978"/>
      <c r="W94" s="979"/>
      <c r="X94" s="979"/>
      <c r="Y94" s="981"/>
      <c r="Z94" s="982"/>
      <c r="AA94" s="983">
        <f>+$C93/($E93*1000)</f>
        <v>2200.962</v>
      </c>
      <c r="AB94" s="979"/>
      <c r="AC94" s="980"/>
      <c r="AD94" s="958"/>
      <c r="AE94" s="967"/>
      <c r="AF94" s="958"/>
      <c r="AG94" s="967"/>
    </row>
    <row r="95" spans="1:33" ht="28.8" customHeight="1" thickTop="1" thickBot="1">
      <c r="A95" s="1543" t="s">
        <v>808</v>
      </c>
      <c r="B95" s="1549" t="str">
        <f>+'Presupuesto INDERHUILA'!B55</f>
        <v>Suministro e insta cable de cobre desnudo 2/0 AWG a enterrar directamente.</v>
      </c>
      <c r="C95" s="1545">
        <f>+'Presupuesto INDERHUILA'!F55</f>
        <v>7980840</v>
      </c>
      <c r="D95" s="1553">
        <f>+C95/$C$119</f>
        <v>1.3309779460037622E-2</v>
      </c>
      <c r="E95" s="948">
        <v>1</v>
      </c>
      <c r="F95" s="978"/>
      <c r="G95" s="979"/>
      <c r="H95" s="979"/>
      <c r="I95" s="980"/>
      <c r="J95" s="978"/>
      <c r="K95" s="979"/>
      <c r="L95" s="979"/>
      <c r="M95" s="980"/>
      <c r="N95" s="982"/>
      <c r="O95" s="983"/>
      <c r="P95" s="983"/>
      <c r="Q95" s="981"/>
      <c r="R95" s="982"/>
      <c r="S95" s="983"/>
      <c r="T95" s="983"/>
      <c r="U95" s="980"/>
      <c r="V95" s="978"/>
      <c r="W95" s="979"/>
      <c r="X95" s="979"/>
      <c r="Y95" s="981"/>
      <c r="Z95" s="982"/>
      <c r="AA95" s="984"/>
      <c r="AB95" s="979"/>
      <c r="AC95" s="980"/>
      <c r="AD95" s="957"/>
      <c r="AE95" s="967"/>
      <c r="AF95" s="957"/>
      <c r="AG95" s="967"/>
    </row>
    <row r="96" spans="1:33" ht="23.4" customHeight="1" thickTop="1" thickBot="1">
      <c r="A96" s="1544"/>
      <c r="B96" s="1550"/>
      <c r="C96" s="1546"/>
      <c r="D96" s="1554"/>
      <c r="E96" s="955" t="s">
        <v>1418</v>
      </c>
      <c r="F96" s="978"/>
      <c r="G96" s="979"/>
      <c r="H96" s="979"/>
      <c r="I96" s="980"/>
      <c r="J96" s="978"/>
      <c r="K96" s="979"/>
      <c r="L96" s="979"/>
      <c r="M96" s="980"/>
      <c r="N96" s="982"/>
      <c r="O96" s="983"/>
      <c r="P96" s="983"/>
      <c r="Q96" s="981"/>
      <c r="R96" s="982"/>
      <c r="S96" s="983"/>
      <c r="T96" s="983"/>
      <c r="U96" s="980"/>
      <c r="V96" s="978"/>
      <c r="W96" s="979"/>
      <c r="X96" s="979"/>
      <c r="Y96" s="981"/>
      <c r="Z96" s="982"/>
      <c r="AA96" s="983">
        <f>+$C95/($E95*1000)</f>
        <v>7980.84</v>
      </c>
      <c r="AB96" s="979"/>
      <c r="AC96" s="980"/>
      <c r="AD96" s="957"/>
      <c r="AE96" s="967"/>
      <c r="AF96" s="957"/>
      <c r="AG96" s="967"/>
    </row>
    <row r="97" spans="1:33" ht="28.8" customHeight="1" thickTop="1" thickBot="1">
      <c r="A97" s="996">
        <v>4.3</v>
      </c>
      <c r="B97" s="996" t="s">
        <v>658</v>
      </c>
      <c r="C97" s="997"/>
      <c r="D97" s="998"/>
      <c r="E97" s="999"/>
      <c r="F97" s="978"/>
      <c r="G97" s="979"/>
      <c r="H97" s="979"/>
      <c r="I97" s="980"/>
      <c r="J97" s="978"/>
      <c r="K97" s="979"/>
      <c r="L97" s="979"/>
      <c r="M97" s="980"/>
      <c r="N97" s="982"/>
      <c r="O97" s="983"/>
      <c r="P97" s="983"/>
      <c r="Q97" s="981"/>
      <c r="R97" s="982"/>
      <c r="S97" s="983"/>
      <c r="T97" s="983"/>
      <c r="U97" s="980"/>
      <c r="V97" s="978"/>
      <c r="W97" s="979"/>
      <c r="X97" s="979"/>
      <c r="Y97" s="981"/>
      <c r="Z97" s="982"/>
      <c r="AA97" s="983"/>
      <c r="AB97" s="979"/>
      <c r="AC97" s="980"/>
      <c r="AD97" s="957"/>
      <c r="AE97" s="967"/>
      <c r="AF97" s="957"/>
      <c r="AG97" s="967"/>
    </row>
    <row r="98" spans="1:33" ht="24" customHeight="1" thickTop="1" thickBot="1">
      <c r="A98" s="1543" t="s">
        <v>813</v>
      </c>
      <c r="B98" s="1543" t="str">
        <f>+'Presupuesto INDERHUILA'!B57</f>
        <v xml:space="preserve">
Proyector Led 200W-110/220V
</v>
      </c>
      <c r="C98" s="1555">
        <f>+'Presupuesto INDERHUILA'!F57</f>
        <v>5297920</v>
      </c>
      <c r="D98" s="1557">
        <f>+C98/$C$119</f>
        <v>8.8354292025554348E-3</v>
      </c>
      <c r="E98" s="948">
        <v>1</v>
      </c>
      <c r="F98" s="978"/>
      <c r="G98" s="979"/>
      <c r="H98" s="979"/>
      <c r="I98" s="980"/>
      <c r="J98" s="978"/>
      <c r="K98" s="979"/>
      <c r="L98" s="979"/>
      <c r="M98" s="980"/>
      <c r="N98" s="982"/>
      <c r="O98" s="983"/>
      <c r="P98" s="983"/>
      <c r="Q98" s="981"/>
      <c r="R98" s="982"/>
      <c r="S98" s="983"/>
      <c r="T98" s="983"/>
      <c r="U98" s="980"/>
      <c r="V98" s="978"/>
      <c r="W98" s="979"/>
      <c r="X98" s="979"/>
      <c r="Y98" s="981"/>
      <c r="Z98" s="982"/>
      <c r="AA98" s="984"/>
      <c r="AB98" s="979"/>
      <c r="AC98" s="980"/>
      <c r="AD98" s="957"/>
      <c r="AE98" s="967"/>
      <c r="AF98" s="957"/>
      <c r="AG98" s="967"/>
    </row>
    <row r="99" spans="1:33" ht="24" customHeight="1" thickTop="1" thickBot="1">
      <c r="A99" s="1544"/>
      <c r="B99" s="1544"/>
      <c r="C99" s="1556"/>
      <c r="D99" s="1554"/>
      <c r="E99" s="955" t="s">
        <v>1418</v>
      </c>
      <c r="F99" s="978"/>
      <c r="G99" s="979"/>
      <c r="H99" s="979"/>
      <c r="I99" s="980"/>
      <c r="J99" s="978"/>
      <c r="K99" s="979"/>
      <c r="L99" s="979"/>
      <c r="M99" s="980"/>
      <c r="N99" s="982"/>
      <c r="O99" s="983"/>
      <c r="P99" s="983"/>
      <c r="Q99" s="981"/>
      <c r="R99" s="982"/>
      <c r="S99" s="983"/>
      <c r="T99" s="983"/>
      <c r="U99" s="980"/>
      <c r="V99" s="978"/>
      <c r="W99" s="979"/>
      <c r="X99" s="979"/>
      <c r="Y99" s="981"/>
      <c r="Z99" s="982"/>
      <c r="AA99" s="983">
        <f>+$C98/($E98*1000)</f>
        <v>5297.92</v>
      </c>
      <c r="AB99" s="979"/>
      <c r="AC99" s="980"/>
      <c r="AD99" s="957"/>
      <c r="AE99" s="967"/>
      <c r="AF99" s="957"/>
      <c r="AG99" s="967"/>
    </row>
    <row r="100" spans="1:33" ht="52.8" customHeight="1" thickTop="1" thickBot="1">
      <c r="A100" s="996">
        <v>4.4000000000000004</v>
      </c>
      <c r="B100" s="996" t="s">
        <v>660</v>
      </c>
      <c r="C100" s="997"/>
      <c r="D100" s="998"/>
      <c r="E100" s="999"/>
      <c r="F100" s="978"/>
      <c r="G100" s="979"/>
      <c r="H100" s="979"/>
      <c r="I100" s="980"/>
      <c r="J100" s="978"/>
      <c r="K100" s="979"/>
      <c r="L100" s="979"/>
      <c r="M100" s="980"/>
      <c r="N100" s="982"/>
      <c r="O100" s="983"/>
      <c r="P100" s="983"/>
      <c r="Q100" s="981"/>
      <c r="R100" s="982"/>
      <c r="S100" s="983"/>
      <c r="T100" s="983"/>
      <c r="U100" s="980"/>
      <c r="V100" s="978"/>
      <c r="W100" s="979"/>
      <c r="X100" s="979"/>
      <c r="Y100" s="981"/>
      <c r="Z100" s="982"/>
      <c r="AA100" s="983"/>
      <c r="AB100" s="979"/>
      <c r="AC100" s="980"/>
      <c r="AD100" s="957"/>
      <c r="AE100" s="967"/>
      <c r="AF100" s="957"/>
      <c r="AG100" s="967"/>
    </row>
    <row r="101" spans="1:33" ht="30" customHeight="1" thickTop="1" thickBot="1">
      <c r="A101" s="1543" t="s">
        <v>814</v>
      </c>
      <c r="B101" s="1549" t="str">
        <f>+'Presupuesto INDERHUILA'!B59</f>
        <v>Suministro e instalacion de caja para medidor. Incluye medidor bifasico y breaker</v>
      </c>
      <c r="C101" s="1545">
        <f>+'Presupuesto INDERHUILA'!F59</f>
        <v>907251</v>
      </c>
      <c r="D101" s="1553">
        <f>+C101/$C$119</f>
        <v>1.5130375655818926E-3</v>
      </c>
      <c r="E101" s="948">
        <v>2</v>
      </c>
      <c r="F101" s="978"/>
      <c r="G101" s="979"/>
      <c r="H101" s="979"/>
      <c r="I101" s="980"/>
      <c r="J101" s="978"/>
      <c r="K101" s="979"/>
      <c r="L101" s="979"/>
      <c r="M101" s="980"/>
      <c r="N101" s="982"/>
      <c r="O101" s="983"/>
      <c r="P101" s="983"/>
      <c r="Q101" s="981"/>
      <c r="R101" s="982"/>
      <c r="S101" s="983"/>
      <c r="T101" s="983"/>
      <c r="U101" s="980"/>
      <c r="V101" s="978"/>
      <c r="W101" s="979"/>
      <c r="X101" s="979"/>
      <c r="Y101" s="985"/>
      <c r="Z101" s="986"/>
      <c r="AA101" s="983"/>
      <c r="AB101" s="979"/>
      <c r="AC101" s="980"/>
      <c r="AD101" s="957"/>
      <c r="AE101" s="967"/>
      <c r="AF101" s="957"/>
      <c r="AG101" s="967"/>
    </row>
    <row r="102" spans="1:33" ht="23.4" customHeight="1" thickTop="1" thickBot="1">
      <c r="A102" s="1544"/>
      <c r="B102" s="1550"/>
      <c r="C102" s="1546"/>
      <c r="D102" s="1554"/>
      <c r="E102" s="955" t="s">
        <v>1418</v>
      </c>
      <c r="F102" s="978"/>
      <c r="G102" s="979"/>
      <c r="H102" s="979"/>
      <c r="I102" s="980"/>
      <c r="J102" s="978"/>
      <c r="K102" s="979"/>
      <c r="L102" s="979"/>
      <c r="M102" s="980"/>
      <c r="N102" s="982"/>
      <c r="O102" s="983"/>
      <c r="P102" s="983"/>
      <c r="Q102" s="981"/>
      <c r="R102" s="982"/>
      <c r="S102" s="983"/>
      <c r="T102" s="983"/>
      <c r="U102" s="980"/>
      <c r="V102" s="978"/>
      <c r="W102" s="979"/>
      <c r="X102" s="979"/>
      <c r="Y102" s="981">
        <f>+$C101/($E101*1000)</f>
        <v>453.62549999999999</v>
      </c>
      <c r="Z102" s="982">
        <f>+$C101/($E101*1000)</f>
        <v>453.62549999999999</v>
      </c>
      <c r="AA102" s="983"/>
      <c r="AB102" s="979"/>
      <c r="AC102" s="980"/>
      <c r="AD102" s="957"/>
      <c r="AE102" s="967"/>
      <c r="AF102" s="957"/>
      <c r="AG102" s="967"/>
    </row>
    <row r="103" spans="1:33" ht="24" customHeight="1" thickTop="1" thickBot="1">
      <c r="A103" s="1543" t="s">
        <v>815</v>
      </c>
      <c r="B103" s="1549" t="str">
        <f>+'Presupuesto INDERHUILA'!B60</f>
        <v>Suministro e instalacion de tablero de control de alumbrado.</v>
      </c>
      <c r="C103" s="1545">
        <f>+'Presupuesto INDERHUILA'!F60</f>
        <v>1656572</v>
      </c>
      <c r="D103" s="1553">
        <f>+C103/$C$119</f>
        <v>2.7626926463471817E-3</v>
      </c>
      <c r="E103" s="948">
        <v>2</v>
      </c>
      <c r="F103" s="978"/>
      <c r="G103" s="979"/>
      <c r="H103" s="979"/>
      <c r="I103" s="980"/>
      <c r="J103" s="978"/>
      <c r="K103" s="979"/>
      <c r="L103" s="979"/>
      <c r="M103" s="980"/>
      <c r="N103" s="982"/>
      <c r="O103" s="983"/>
      <c r="P103" s="983"/>
      <c r="Q103" s="981"/>
      <c r="R103" s="982"/>
      <c r="S103" s="983"/>
      <c r="T103" s="983"/>
      <c r="U103" s="980"/>
      <c r="V103" s="978"/>
      <c r="W103" s="979"/>
      <c r="X103" s="979"/>
      <c r="Y103" s="985"/>
      <c r="Z103" s="986"/>
      <c r="AA103" s="983"/>
      <c r="AB103" s="979"/>
      <c r="AC103" s="980"/>
      <c r="AD103" s="957"/>
      <c r="AE103" s="967"/>
      <c r="AF103" s="957"/>
      <c r="AG103" s="967"/>
    </row>
    <row r="104" spans="1:33" ht="23.4" customHeight="1" thickTop="1" thickBot="1">
      <c r="A104" s="1544"/>
      <c r="B104" s="1550"/>
      <c r="C104" s="1546"/>
      <c r="D104" s="1554"/>
      <c r="E104" s="955" t="s">
        <v>1418</v>
      </c>
      <c r="F104" s="978"/>
      <c r="G104" s="979"/>
      <c r="H104" s="979"/>
      <c r="I104" s="980"/>
      <c r="J104" s="978"/>
      <c r="K104" s="979"/>
      <c r="L104" s="979"/>
      <c r="M104" s="980"/>
      <c r="N104" s="982"/>
      <c r="O104" s="983"/>
      <c r="P104" s="983"/>
      <c r="Q104" s="981"/>
      <c r="R104" s="982"/>
      <c r="S104" s="983"/>
      <c r="T104" s="983"/>
      <c r="U104" s="980"/>
      <c r="V104" s="978"/>
      <c r="W104" s="979"/>
      <c r="X104" s="979"/>
      <c r="Y104" s="981">
        <f>+$C103/($E103*1000)</f>
        <v>828.28599999999994</v>
      </c>
      <c r="Z104" s="982">
        <f>+$C103/($E103*1000)</f>
        <v>828.28599999999994</v>
      </c>
      <c r="AA104" s="983"/>
      <c r="AB104" s="979"/>
      <c r="AC104" s="980"/>
      <c r="AD104" s="957"/>
      <c r="AE104" s="967"/>
      <c r="AF104" s="957"/>
      <c r="AG104" s="967"/>
    </row>
    <row r="105" spans="1:33" ht="24" customHeight="1" thickTop="1" thickBot="1">
      <c r="A105" s="1530">
        <v>5</v>
      </c>
      <c r="B105" s="1535" t="s">
        <v>1421</v>
      </c>
      <c r="C105" s="1531">
        <f>+SUM(C107:C118)</f>
        <v>27278446</v>
      </c>
      <c r="D105" s="1547">
        <f>+C105/$C$119</f>
        <v>4.5492717592702701E-2</v>
      </c>
      <c r="E105" s="948">
        <v>6</v>
      </c>
      <c r="F105" s="978"/>
      <c r="G105" s="979"/>
      <c r="H105" s="979"/>
      <c r="I105" s="980"/>
      <c r="J105" s="978"/>
      <c r="K105" s="979"/>
      <c r="L105" s="979"/>
      <c r="M105" s="980"/>
      <c r="N105" s="982"/>
      <c r="O105" s="983"/>
      <c r="P105" s="983"/>
      <c r="Q105" s="981"/>
      <c r="R105" s="982"/>
      <c r="S105" s="983"/>
      <c r="T105" s="979"/>
      <c r="U105" s="981"/>
      <c r="V105" s="982"/>
      <c r="W105" s="983"/>
      <c r="X105" s="987"/>
      <c r="Y105" s="988"/>
      <c r="Z105" s="987"/>
      <c r="AA105" s="988"/>
      <c r="AB105" s="987"/>
      <c r="AC105" s="988"/>
      <c r="AD105" s="957"/>
      <c r="AE105" s="967"/>
      <c r="AF105" s="957"/>
      <c r="AG105" s="967"/>
    </row>
    <row r="106" spans="1:33" ht="20.399999999999999" customHeight="1" thickTop="1" thickBot="1">
      <c r="A106" s="1530"/>
      <c r="B106" s="1536"/>
      <c r="C106" s="1531"/>
      <c r="D106" s="1548"/>
      <c r="E106" s="955" t="s">
        <v>1418</v>
      </c>
      <c r="F106" s="978"/>
      <c r="G106" s="979"/>
      <c r="H106" s="979"/>
      <c r="I106" s="980"/>
      <c r="J106" s="978"/>
      <c r="K106" s="979"/>
      <c r="L106" s="979"/>
      <c r="M106" s="980"/>
      <c r="N106" s="982"/>
      <c r="O106" s="983"/>
      <c r="P106" s="983"/>
      <c r="Q106" s="981"/>
      <c r="R106" s="982"/>
      <c r="S106" s="983"/>
      <c r="T106" s="983"/>
      <c r="U106" s="981"/>
      <c r="V106" s="982"/>
      <c r="W106" s="983"/>
      <c r="X106" s="983">
        <f t="shared" ref="X106:AC106" si="15">+SUM(X107:X118)</f>
        <v>3664.337</v>
      </c>
      <c r="Y106" s="981">
        <f t="shared" si="15"/>
        <v>3664.337</v>
      </c>
      <c r="Z106" s="981">
        <f t="shared" si="15"/>
        <v>7418.53</v>
      </c>
      <c r="AA106" s="981">
        <f t="shared" si="15"/>
        <v>8754.8799999999992</v>
      </c>
      <c r="AB106" s="981">
        <f t="shared" si="15"/>
        <v>2556.3559999999998</v>
      </c>
      <c r="AC106" s="981">
        <f t="shared" si="15"/>
        <v>1220.0059999999999</v>
      </c>
      <c r="AD106" s="957"/>
      <c r="AE106" s="967"/>
      <c r="AF106" s="957"/>
      <c r="AG106" s="967"/>
    </row>
    <row r="107" spans="1:33" ht="24.6" customHeight="1" thickTop="1" thickBot="1">
      <c r="A107" s="1551">
        <v>5.0999999999999996</v>
      </c>
      <c r="B107" s="1551" t="str">
        <f>+'Presupuesto INDERHUILA'!B62</f>
        <v>Graniplast aplicado en muros o superficies receptoras de la aplicación</v>
      </c>
      <c r="C107" s="1552">
        <f>+'Presupuesto INDERHUILA'!F62</f>
        <v>6719680</v>
      </c>
      <c r="D107" s="1547">
        <f>+C107/$C$119</f>
        <v>1.1206521975384246E-2</v>
      </c>
      <c r="E107" s="948">
        <v>2</v>
      </c>
      <c r="F107" s="978"/>
      <c r="G107" s="979"/>
      <c r="H107" s="979"/>
      <c r="I107" s="980"/>
      <c r="J107" s="978"/>
      <c r="K107" s="979"/>
      <c r="L107" s="979"/>
      <c r="M107" s="980"/>
      <c r="N107" s="982"/>
      <c r="O107" s="983"/>
      <c r="P107" s="983"/>
      <c r="Q107" s="981"/>
      <c r="R107" s="982"/>
      <c r="S107" s="983"/>
      <c r="T107" s="983"/>
      <c r="U107" s="981"/>
      <c r="V107" s="982"/>
      <c r="W107" s="983"/>
      <c r="X107" s="984"/>
      <c r="Y107" s="985"/>
      <c r="Z107" s="978"/>
      <c r="AA107" s="979"/>
      <c r="AB107" s="979"/>
      <c r="AC107" s="980"/>
      <c r="AD107" s="957"/>
      <c r="AE107" s="967"/>
      <c r="AF107" s="957"/>
      <c r="AG107" s="967"/>
    </row>
    <row r="108" spans="1:33" ht="22.2" customHeight="1" thickTop="1" thickBot="1">
      <c r="A108" s="1551"/>
      <c r="B108" s="1551"/>
      <c r="C108" s="1552"/>
      <c r="D108" s="1548"/>
      <c r="E108" s="955" t="s">
        <v>1418</v>
      </c>
      <c r="F108" s="978"/>
      <c r="G108" s="979"/>
      <c r="H108" s="979"/>
      <c r="I108" s="980"/>
      <c r="J108" s="978"/>
      <c r="K108" s="979"/>
      <c r="L108" s="979"/>
      <c r="M108" s="980"/>
      <c r="N108" s="982"/>
      <c r="O108" s="983"/>
      <c r="P108" s="983"/>
      <c r="Q108" s="981"/>
      <c r="R108" s="982"/>
      <c r="S108" s="983"/>
      <c r="T108" s="983"/>
      <c r="U108" s="981"/>
      <c r="V108" s="982"/>
      <c r="W108" s="983"/>
      <c r="X108" s="983">
        <f>+$C107/($E107*1000)</f>
        <v>3359.84</v>
      </c>
      <c r="Y108" s="981">
        <f>+$C107/($E107*1000)</f>
        <v>3359.84</v>
      </c>
      <c r="Z108" s="978"/>
      <c r="AA108" s="979"/>
      <c r="AB108" s="979"/>
      <c r="AC108" s="980"/>
      <c r="AD108" s="957"/>
      <c r="AE108" s="967"/>
      <c r="AF108" s="957"/>
      <c r="AG108" s="967"/>
    </row>
    <row r="109" spans="1:33" ht="21.15" customHeight="1" thickTop="1" thickBot="1">
      <c r="A109" s="1551">
        <v>5.2</v>
      </c>
      <c r="B109" s="1551" t="str">
        <f>+'Presupuesto INDERHUILA'!B63</f>
        <v>Pintura para columnas tipo Koraza</v>
      </c>
      <c r="C109" s="1552">
        <f>+'Presupuesto INDERHUILA'!F63</f>
        <v>608994</v>
      </c>
      <c r="D109" s="1547">
        <f>+C109/$C$119</f>
        <v>1.0156294115013147E-3</v>
      </c>
      <c r="E109" s="948">
        <v>2</v>
      </c>
      <c r="F109" s="978"/>
      <c r="G109" s="979"/>
      <c r="H109" s="979"/>
      <c r="I109" s="980"/>
      <c r="J109" s="978"/>
      <c r="K109" s="979"/>
      <c r="L109" s="979"/>
      <c r="M109" s="980"/>
      <c r="N109" s="982"/>
      <c r="O109" s="983"/>
      <c r="P109" s="983"/>
      <c r="Q109" s="981"/>
      <c r="R109" s="982"/>
      <c r="S109" s="983"/>
      <c r="T109" s="983"/>
      <c r="U109" s="981"/>
      <c r="V109" s="982"/>
      <c r="W109" s="983"/>
      <c r="X109" s="984"/>
      <c r="Y109" s="985"/>
      <c r="Z109" s="978"/>
      <c r="AA109" s="979"/>
      <c r="AB109" s="979"/>
      <c r="AC109" s="980"/>
      <c r="AD109" s="945"/>
      <c r="AE109" s="947"/>
      <c r="AF109" s="945"/>
      <c r="AG109" s="947"/>
    </row>
    <row r="110" spans="1:33" ht="21.15" customHeight="1" thickTop="1" thickBot="1">
      <c r="A110" s="1551"/>
      <c r="B110" s="1551"/>
      <c r="C110" s="1552"/>
      <c r="D110" s="1548"/>
      <c r="E110" s="955" t="s">
        <v>1418</v>
      </c>
      <c r="F110" s="956"/>
      <c r="G110" s="979"/>
      <c r="H110" s="979"/>
      <c r="I110" s="980"/>
      <c r="J110" s="978"/>
      <c r="K110" s="979"/>
      <c r="L110" s="979"/>
      <c r="M110" s="980"/>
      <c r="N110" s="962"/>
      <c r="O110" s="983"/>
      <c r="P110" s="983"/>
      <c r="Q110" s="981"/>
      <c r="R110" s="982"/>
      <c r="S110" s="983"/>
      <c r="T110" s="983"/>
      <c r="U110" s="981"/>
      <c r="V110" s="982"/>
      <c r="W110" s="983"/>
      <c r="X110" s="983">
        <f>+$C109/($E109*1000)</f>
        <v>304.49700000000001</v>
      </c>
      <c r="Y110" s="981">
        <f>+$C109/($E109*1000)</f>
        <v>304.49700000000001</v>
      </c>
      <c r="Z110" s="978"/>
      <c r="AA110" s="979"/>
      <c r="AB110" s="979"/>
      <c r="AC110" s="980"/>
      <c r="AD110" s="953"/>
      <c r="AE110" s="954"/>
      <c r="AF110" s="953"/>
      <c r="AG110" s="954"/>
    </row>
    <row r="111" spans="1:33" ht="21.15" customHeight="1" thickTop="1" thickBot="1">
      <c r="A111" s="1543">
        <v>5.3</v>
      </c>
      <c r="B111" s="1543" t="str">
        <f>+'Presupuesto INDERHUILA'!B64</f>
        <v>Pintura antideslizante resistente al trafico peatonal y deportivo</v>
      </c>
      <c r="C111" s="1545">
        <f>+'Presupuesto INDERHUILA'!F64</f>
        <v>14837060</v>
      </c>
      <c r="D111" s="1547">
        <f>+C111/$C$119</f>
        <v>2.47440114618694E-2</v>
      </c>
      <c r="E111" s="948">
        <v>2</v>
      </c>
      <c r="F111" s="1001"/>
      <c r="G111" s="979"/>
      <c r="H111" s="979"/>
      <c r="I111" s="980"/>
      <c r="J111" s="978"/>
      <c r="K111" s="979"/>
      <c r="L111" s="979"/>
      <c r="M111" s="980"/>
      <c r="N111" s="1002"/>
      <c r="O111" s="983"/>
      <c r="P111" s="983"/>
      <c r="Q111" s="981"/>
      <c r="R111" s="982"/>
      <c r="S111" s="983"/>
      <c r="T111" s="983"/>
      <c r="U111" s="981"/>
      <c r="V111" s="982"/>
      <c r="W111" s="983"/>
      <c r="X111" s="979"/>
      <c r="Y111" s="980"/>
      <c r="Z111" s="984"/>
      <c r="AA111" s="985"/>
      <c r="AB111" s="979"/>
      <c r="AC111" s="980"/>
      <c r="AD111" s="958"/>
      <c r="AE111" s="967"/>
      <c r="AF111" s="958"/>
      <c r="AG111" s="967"/>
    </row>
    <row r="112" spans="1:33" ht="43.8" customHeight="1" thickTop="1" thickBot="1">
      <c r="A112" s="1544"/>
      <c r="B112" s="1544"/>
      <c r="C112" s="1546"/>
      <c r="D112" s="1548"/>
      <c r="E112" s="955" t="s">
        <v>1418</v>
      </c>
      <c r="F112" s="956"/>
      <c r="G112" s="957"/>
      <c r="H112" s="957"/>
      <c r="I112" s="1003"/>
      <c r="J112" s="978"/>
      <c r="K112" s="957"/>
      <c r="L112" s="957"/>
      <c r="M112" s="967"/>
      <c r="N112" s="962"/>
      <c r="O112" s="963"/>
      <c r="P112" s="963"/>
      <c r="Q112" s="966"/>
      <c r="R112" s="962"/>
      <c r="S112" s="963"/>
      <c r="T112" s="963"/>
      <c r="U112" s="966"/>
      <c r="V112" s="962"/>
      <c r="W112" s="963"/>
      <c r="X112" s="957"/>
      <c r="Y112" s="967"/>
      <c r="Z112" s="963">
        <f>+$C111/($E111*1000)</f>
        <v>7418.53</v>
      </c>
      <c r="AA112" s="966">
        <f>+$C111/($E111*1000)</f>
        <v>7418.53</v>
      </c>
      <c r="AB112" s="957"/>
      <c r="AC112" s="967"/>
      <c r="AD112" s="953"/>
      <c r="AE112" s="954"/>
      <c r="AF112" s="953"/>
      <c r="AG112" s="954"/>
    </row>
    <row r="113" spans="1:33" ht="24.6" customHeight="1" thickTop="1" thickBot="1">
      <c r="A113" s="1543">
        <v>5.4</v>
      </c>
      <c r="B113" s="1543" t="str">
        <f>+'Presupuesto INDERHUILA'!B65</f>
        <v>Demarcación de cancha multiple</v>
      </c>
      <c r="C113" s="1545">
        <f>+'Presupuesto INDERHUILA'!F65</f>
        <v>2672700</v>
      </c>
      <c r="D113" s="1547">
        <f t="shared" ref="D113" si="16">+C113/$C$119</f>
        <v>4.4573061936892047E-3</v>
      </c>
      <c r="E113" s="948">
        <v>2</v>
      </c>
      <c r="F113" s="1001"/>
      <c r="G113" s="979"/>
      <c r="H113" s="979"/>
      <c r="I113" s="1004"/>
      <c r="J113" s="978"/>
      <c r="K113" s="979"/>
      <c r="L113" s="979"/>
      <c r="M113" s="980"/>
      <c r="N113" s="1002"/>
      <c r="O113" s="983"/>
      <c r="P113" s="983"/>
      <c r="Q113" s="981"/>
      <c r="R113" s="982"/>
      <c r="S113" s="983"/>
      <c r="T113" s="983"/>
      <c r="U113" s="981"/>
      <c r="V113" s="982"/>
      <c r="W113" s="983"/>
      <c r="X113" s="979"/>
      <c r="Y113" s="980"/>
      <c r="Z113" s="1062"/>
      <c r="AA113" s="984"/>
      <c r="AB113" s="985"/>
      <c r="AC113" s="980"/>
      <c r="AD113" s="953"/>
      <c r="AE113" s="954"/>
      <c r="AF113" s="953"/>
      <c r="AG113" s="954"/>
    </row>
    <row r="114" spans="1:33" ht="22.2" customHeight="1" thickTop="1" thickBot="1">
      <c r="A114" s="1544"/>
      <c r="B114" s="1544"/>
      <c r="C114" s="1546"/>
      <c r="D114" s="1548"/>
      <c r="E114" s="955" t="s">
        <v>1418</v>
      </c>
      <c r="F114" s="1001"/>
      <c r="G114" s="979"/>
      <c r="H114" s="979"/>
      <c r="I114" s="1004"/>
      <c r="J114" s="978"/>
      <c r="K114" s="979"/>
      <c r="L114" s="979"/>
      <c r="M114" s="980"/>
      <c r="N114" s="1002"/>
      <c r="O114" s="983"/>
      <c r="P114" s="983"/>
      <c r="Q114" s="981"/>
      <c r="R114" s="982"/>
      <c r="S114" s="983"/>
      <c r="T114" s="983"/>
      <c r="U114" s="981"/>
      <c r="V114" s="982"/>
      <c r="W114" s="983"/>
      <c r="X114" s="979"/>
      <c r="Y114" s="980"/>
      <c r="Z114" s="1062"/>
      <c r="AA114" s="963">
        <f>+$C113/($E113*1000)</f>
        <v>1336.35</v>
      </c>
      <c r="AB114" s="966">
        <f>+$C113/($E113*1000)</f>
        <v>1336.35</v>
      </c>
      <c r="AC114" s="980"/>
      <c r="AD114" s="953"/>
      <c r="AE114" s="954"/>
      <c r="AF114" s="953"/>
      <c r="AG114" s="954"/>
    </row>
    <row r="115" spans="1:33" ht="42" customHeight="1" thickTop="1" thickBot="1">
      <c r="A115" s="1570">
        <v>5.5</v>
      </c>
      <c r="B115" s="1549" t="str">
        <f>+'Presupuesto INDERHUILA'!B66</f>
        <v xml:space="preserve">Suministro e instalación de tableros acrílicos. Incluye: Aro, malla, tornillos y todo lo necesario para su correcto funcionamiento </v>
      </c>
      <c r="C115" s="1545">
        <f>+'Presupuesto INDERHUILA'!F66</f>
        <v>1917664</v>
      </c>
      <c r="D115" s="1547">
        <f>+C115/$C$119</f>
        <v>3.1981201124760784E-3</v>
      </c>
      <c r="E115" s="948">
        <v>2</v>
      </c>
      <c r="F115" s="1001"/>
      <c r="G115" s="979"/>
      <c r="H115" s="979"/>
      <c r="I115" s="1004"/>
      <c r="J115" s="978"/>
      <c r="K115" s="979"/>
      <c r="L115" s="979"/>
      <c r="M115" s="980"/>
      <c r="N115" s="1002"/>
      <c r="O115" s="983"/>
      <c r="P115" s="983"/>
      <c r="Q115" s="981"/>
      <c r="R115" s="982"/>
      <c r="S115" s="983"/>
      <c r="T115" s="983"/>
      <c r="U115" s="981"/>
      <c r="V115" s="982"/>
      <c r="W115" s="983"/>
      <c r="X115" s="979"/>
      <c r="Y115" s="980"/>
      <c r="Z115" s="1062"/>
      <c r="AA115" s="1063"/>
      <c r="AB115" s="985"/>
      <c r="AC115" s="985"/>
      <c r="AD115" s="953"/>
      <c r="AE115" s="954"/>
      <c r="AF115" s="953"/>
      <c r="AG115" s="954"/>
    </row>
    <row r="116" spans="1:33" ht="33" customHeight="1" thickTop="1" thickBot="1">
      <c r="A116" s="1544"/>
      <c r="B116" s="1550"/>
      <c r="C116" s="1546"/>
      <c r="D116" s="1548"/>
      <c r="E116" s="955" t="s">
        <v>1418</v>
      </c>
      <c r="F116" s="1001"/>
      <c r="G116" s="979"/>
      <c r="H116" s="979"/>
      <c r="I116" s="1004"/>
      <c r="J116" s="978"/>
      <c r="K116" s="979"/>
      <c r="L116" s="979"/>
      <c r="M116" s="980"/>
      <c r="N116" s="1002"/>
      <c r="O116" s="983"/>
      <c r="P116" s="983"/>
      <c r="Q116" s="981"/>
      <c r="R116" s="982"/>
      <c r="S116" s="983"/>
      <c r="T116" s="983"/>
      <c r="U116" s="981"/>
      <c r="V116" s="982"/>
      <c r="W116" s="983"/>
      <c r="X116" s="979"/>
      <c r="Y116" s="980"/>
      <c r="Z116" s="1062"/>
      <c r="AA116" s="1063"/>
      <c r="AB116" s="1012">
        <f>+$C115/($E115*1000)</f>
        <v>958.83199999999999</v>
      </c>
      <c r="AC116" s="1012">
        <f>+$C115/($E115*1000)</f>
        <v>958.83199999999999</v>
      </c>
      <c r="AD116" s="953"/>
      <c r="AE116" s="954"/>
      <c r="AF116" s="953"/>
      <c r="AG116" s="954"/>
    </row>
    <row r="117" spans="1:33" ht="21.15" customHeight="1" thickTop="1" thickBot="1">
      <c r="A117" s="1543">
        <v>5.6</v>
      </c>
      <c r="B117" s="1549" t="str">
        <f>+'Presupuesto INDERHUILA'!B67</f>
        <v>Suministro y aplicación de pintura en esmalte para portería existente</v>
      </c>
      <c r="C117" s="1545">
        <f>+'Presupuesto INDERHUILA'!F67</f>
        <v>522348</v>
      </c>
      <c r="D117" s="1547">
        <f>+C117/$C$119</f>
        <v>8.7112843778245545E-4</v>
      </c>
      <c r="E117" s="948">
        <v>2</v>
      </c>
      <c r="F117" s="1001"/>
      <c r="G117" s="979"/>
      <c r="H117" s="979"/>
      <c r="I117" s="1004"/>
      <c r="J117" s="978"/>
      <c r="K117" s="979"/>
      <c r="L117" s="979"/>
      <c r="M117" s="980"/>
      <c r="N117" s="1002"/>
      <c r="O117" s="983"/>
      <c r="P117" s="983"/>
      <c r="Q117" s="981"/>
      <c r="R117" s="982"/>
      <c r="S117" s="983"/>
      <c r="T117" s="983"/>
      <c r="U117" s="981"/>
      <c r="V117" s="982"/>
      <c r="W117" s="983"/>
      <c r="X117" s="979"/>
      <c r="Y117" s="980"/>
      <c r="Z117" s="1005"/>
      <c r="AA117" s="1006"/>
      <c r="AB117" s="984"/>
      <c r="AC117" s="984"/>
      <c r="AD117" s="958"/>
      <c r="AE117" s="967"/>
      <c r="AF117" s="958"/>
      <c r="AG117" s="967"/>
    </row>
    <row r="118" spans="1:33" ht="23.4" customHeight="1" thickTop="1" thickBot="1">
      <c r="A118" s="1544"/>
      <c r="B118" s="1550"/>
      <c r="C118" s="1546"/>
      <c r="D118" s="1548"/>
      <c r="E118" s="955" t="s">
        <v>1418</v>
      </c>
      <c r="F118" s="1007"/>
      <c r="G118" s="1008"/>
      <c r="H118" s="1008"/>
      <c r="I118" s="1009"/>
      <c r="J118" s="1010"/>
      <c r="K118" s="1008"/>
      <c r="L118" s="1008"/>
      <c r="M118" s="1011"/>
      <c r="N118" s="1081"/>
      <c r="O118" s="983"/>
      <c r="P118" s="983"/>
      <c r="Q118" s="981"/>
      <c r="R118" s="982"/>
      <c r="S118" s="983"/>
      <c r="T118" s="983"/>
      <c r="U118" s="981"/>
      <c r="V118" s="982"/>
      <c r="W118" s="983"/>
      <c r="X118" s="1006"/>
      <c r="Y118" s="980"/>
      <c r="Z118" s="1005"/>
      <c r="AA118" s="1006"/>
      <c r="AB118" s="1063">
        <f>+$C117/($E117*1000)</f>
        <v>261.17399999999998</v>
      </c>
      <c r="AC118" s="1063">
        <f>+$C117/($E117*1000)</f>
        <v>261.17399999999998</v>
      </c>
      <c r="AD118" s="1066"/>
      <c r="AE118" s="980"/>
      <c r="AF118" s="1066"/>
      <c r="AG118" s="980"/>
    </row>
    <row r="119" spans="1:33" ht="21.15" customHeight="1">
      <c r="A119" s="1530"/>
      <c r="B119" s="1530" t="s">
        <v>1422</v>
      </c>
      <c r="C119" s="1531">
        <f>+C12+C28+C52+C64+C105</f>
        <v>599622257</v>
      </c>
      <c r="D119" s="1532">
        <f>+D12+D28+D52+D64+D105</f>
        <v>0.99999999999999989</v>
      </c>
      <c r="E119" s="1013" t="s">
        <v>1418</v>
      </c>
      <c r="F119" s="1014"/>
      <c r="G119" s="1015"/>
      <c r="H119" s="1015"/>
      <c r="I119" s="1016"/>
      <c r="J119" s="1014"/>
      <c r="K119" s="1015"/>
      <c r="L119" s="1015"/>
      <c r="M119" s="1074"/>
      <c r="N119" s="1020">
        <f>+N13</f>
        <v>27408.644500000002</v>
      </c>
      <c r="O119" s="1020">
        <f>+O13</f>
        <v>21455.998500000002</v>
      </c>
      <c r="P119" s="1020">
        <f>+P29+P13</f>
        <v>29298.77279166667</v>
      </c>
      <c r="Q119" s="1020">
        <f>+Q29+Q67</f>
        <v>33198.036125000006</v>
      </c>
      <c r="R119" s="1020">
        <f>+R29+R67</f>
        <v>48142.756625000002</v>
      </c>
      <c r="S119" s="1020">
        <f>+S29+S53+S67</f>
        <v>54477.695591666663</v>
      </c>
      <c r="T119" s="1020">
        <f>+T53+T67+T29</f>
        <v>45983.573508333335</v>
      </c>
      <c r="U119" s="1020">
        <f>+U53+U67+U29</f>
        <v>33112.229608333335</v>
      </c>
      <c r="V119" s="1020">
        <f>V67+V53+V29</f>
        <v>31920.840275000002</v>
      </c>
      <c r="W119" s="1020">
        <f>W67+W53+W29</f>
        <v>88026.670608333341</v>
      </c>
      <c r="X119" s="1020">
        <f>+X106+X67+X53</f>
        <v>72009.133933333331</v>
      </c>
      <c r="Y119" s="1020">
        <f>+Y106+Y67+Y53</f>
        <v>69656.863433333332</v>
      </c>
      <c r="Z119" s="1020">
        <f>+Z106+Z67</f>
        <v>9648.1715000000004</v>
      </c>
      <c r="AA119" s="1020">
        <f>+AA106+AA67</f>
        <v>31506.507999999994</v>
      </c>
      <c r="AB119" s="1020">
        <f>+AB106</f>
        <v>2556.3559999999998</v>
      </c>
      <c r="AC119" s="1020">
        <f>+AC106</f>
        <v>1220.0059999999999</v>
      </c>
      <c r="AD119" s="1078"/>
      <c r="AE119" s="1068"/>
      <c r="AF119" s="1068"/>
      <c r="AG119" s="1069"/>
    </row>
    <row r="120" spans="1:33" ht="21.15" customHeight="1">
      <c r="A120" s="1530"/>
      <c r="B120" s="1530"/>
      <c r="C120" s="1531"/>
      <c r="D120" s="1532"/>
      <c r="E120" s="1013" t="s">
        <v>1423</v>
      </c>
      <c r="F120" s="1017"/>
      <c r="G120" s="1018"/>
      <c r="H120" s="1018"/>
      <c r="I120" s="1019"/>
      <c r="J120" s="1017"/>
      <c r="K120" s="1018"/>
      <c r="L120" s="1018"/>
      <c r="M120" s="1075"/>
      <c r="N120" s="1020">
        <f>+N119</f>
        <v>27408.644500000002</v>
      </c>
      <c r="O120" s="1020">
        <f>+O119+N120</f>
        <v>48864.643000000004</v>
      </c>
      <c r="P120" s="1020">
        <f t="shared" ref="P120:AC120" si="17">+P119+O120</f>
        <v>78163.415791666674</v>
      </c>
      <c r="Q120" s="1020">
        <f t="shared" si="17"/>
        <v>111361.45191666667</v>
      </c>
      <c r="R120" s="1020">
        <f t="shared" si="17"/>
        <v>159504.20854166668</v>
      </c>
      <c r="S120" s="1020">
        <f t="shared" si="17"/>
        <v>213981.90413333336</v>
      </c>
      <c r="T120" s="1020">
        <f t="shared" si="17"/>
        <v>259965.47764166669</v>
      </c>
      <c r="U120" s="1020">
        <f t="shared" si="17"/>
        <v>293077.70725000004</v>
      </c>
      <c r="V120" s="1020">
        <f t="shared" si="17"/>
        <v>324998.54752500006</v>
      </c>
      <c r="W120" s="1020">
        <f t="shared" si="17"/>
        <v>413025.21813333337</v>
      </c>
      <c r="X120" s="1020">
        <f t="shared" si="17"/>
        <v>485034.3520666667</v>
      </c>
      <c r="Y120" s="1020">
        <f t="shared" si="17"/>
        <v>554691.21550000005</v>
      </c>
      <c r="Z120" s="1020">
        <f t="shared" si="17"/>
        <v>564339.3870000001</v>
      </c>
      <c r="AA120" s="1020">
        <f t="shared" si="17"/>
        <v>595845.89500000014</v>
      </c>
      <c r="AB120" s="1020">
        <f t="shared" si="17"/>
        <v>598402.25100000016</v>
      </c>
      <c r="AC120" s="1020">
        <f t="shared" si="17"/>
        <v>599622.25700000022</v>
      </c>
      <c r="AD120" s="1079"/>
      <c r="AE120" s="1067"/>
      <c r="AF120" s="1067"/>
      <c r="AG120" s="1070"/>
    </row>
    <row r="121" spans="1:33" ht="21.15" customHeight="1">
      <c r="A121" s="1530"/>
      <c r="B121" s="1530" t="s">
        <v>1424</v>
      </c>
      <c r="C121" s="1531">
        <f>ROUND(C119*0.3,2)</f>
        <v>179886677.09999999</v>
      </c>
      <c r="D121" s="1532"/>
      <c r="E121" s="1013" t="s">
        <v>1418</v>
      </c>
      <c r="F121" s="1021"/>
      <c r="G121" s="1022"/>
      <c r="H121" s="1022"/>
      <c r="I121" s="1023"/>
      <c r="J121" s="1021"/>
      <c r="K121" s="1022"/>
      <c r="L121" s="1022"/>
      <c r="M121" s="1076"/>
      <c r="N121" s="1073">
        <f>+ROUND(N119*0.3,0)</f>
        <v>8223</v>
      </c>
      <c r="O121" s="1073">
        <f t="shared" ref="O121:AC121" si="18">+ROUND(O119*0.3,0)</f>
        <v>6437</v>
      </c>
      <c r="P121" s="1073">
        <f t="shared" si="18"/>
        <v>8790</v>
      </c>
      <c r="Q121" s="1073">
        <f t="shared" si="18"/>
        <v>9959</v>
      </c>
      <c r="R121" s="1073">
        <f t="shared" si="18"/>
        <v>14443</v>
      </c>
      <c r="S121" s="1073">
        <f t="shared" si="18"/>
        <v>16343</v>
      </c>
      <c r="T121" s="1073">
        <f t="shared" si="18"/>
        <v>13795</v>
      </c>
      <c r="U121" s="1073">
        <f t="shared" si="18"/>
        <v>9934</v>
      </c>
      <c r="V121" s="1073">
        <f t="shared" si="18"/>
        <v>9576</v>
      </c>
      <c r="W121" s="1073">
        <f t="shared" si="18"/>
        <v>26408</v>
      </c>
      <c r="X121" s="1073">
        <f t="shared" si="18"/>
        <v>21603</v>
      </c>
      <c r="Y121" s="1073">
        <f t="shared" si="18"/>
        <v>20897</v>
      </c>
      <c r="Z121" s="1073">
        <f t="shared" si="18"/>
        <v>2894</v>
      </c>
      <c r="AA121" s="1073">
        <f t="shared" si="18"/>
        <v>9452</v>
      </c>
      <c r="AB121" s="1073">
        <f t="shared" si="18"/>
        <v>767</v>
      </c>
      <c r="AC121" s="1073">
        <f t="shared" si="18"/>
        <v>366</v>
      </c>
      <c r="AD121" s="1079"/>
      <c r="AE121" s="1067"/>
      <c r="AF121" s="1067"/>
      <c r="AG121" s="1070"/>
    </row>
    <row r="122" spans="1:33" ht="21.15" customHeight="1">
      <c r="A122" s="1530"/>
      <c r="B122" s="1530"/>
      <c r="C122" s="1531"/>
      <c r="D122" s="1532"/>
      <c r="E122" s="1013" t="s">
        <v>1423</v>
      </c>
      <c r="F122" s="1017"/>
      <c r="G122" s="1018"/>
      <c r="H122" s="1018"/>
      <c r="I122" s="1019"/>
      <c r="J122" s="1017"/>
      <c r="K122" s="1018"/>
      <c r="L122" s="1018"/>
      <c r="M122" s="1075"/>
      <c r="N122" s="1073">
        <f>+N121</f>
        <v>8223</v>
      </c>
      <c r="O122" s="1073">
        <f t="shared" ref="O122:Y122" si="19">+O121+N122</f>
        <v>14660</v>
      </c>
      <c r="P122" s="1073">
        <f t="shared" si="19"/>
        <v>23450</v>
      </c>
      <c r="Q122" s="1073">
        <f t="shared" si="19"/>
        <v>33409</v>
      </c>
      <c r="R122" s="1073">
        <f t="shared" si="19"/>
        <v>47852</v>
      </c>
      <c r="S122" s="1073">
        <f t="shared" si="19"/>
        <v>64195</v>
      </c>
      <c r="T122" s="1073">
        <f t="shared" si="19"/>
        <v>77990</v>
      </c>
      <c r="U122" s="1073">
        <f t="shared" si="19"/>
        <v>87924</v>
      </c>
      <c r="V122" s="1073">
        <f t="shared" si="19"/>
        <v>97500</v>
      </c>
      <c r="W122" s="1073">
        <f t="shared" si="19"/>
        <v>123908</v>
      </c>
      <c r="X122" s="1073">
        <f t="shared" si="19"/>
        <v>145511</v>
      </c>
      <c r="Y122" s="1073">
        <f t="shared" si="19"/>
        <v>166408</v>
      </c>
      <c r="Z122" s="1073">
        <f>+Z121+Y122</f>
        <v>169302</v>
      </c>
      <c r="AA122" s="1073">
        <f>+AA121+Z122</f>
        <v>178754</v>
      </c>
      <c r="AB122" s="1073">
        <f>+AB121+AA122</f>
        <v>179521</v>
      </c>
      <c r="AC122" s="1073">
        <f>+AC121+AB122</f>
        <v>179887</v>
      </c>
      <c r="AD122" s="1079"/>
      <c r="AE122" s="1067"/>
      <c r="AF122" s="1067"/>
      <c r="AG122" s="1070"/>
    </row>
    <row r="123" spans="1:33" ht="21.15" customHeight="1">
      <c r="A123" s="1535"/>
      <c r="B123" s="1537" t="str">
        <f>+'Presupuesto INDERHUILA'!B74</f>
        <v>PMA</v>
      </c>
      <c r="C123" s="1539">
        <f>+'Presupuesto INDERHUILA'!G74</f>
        <v>9200000</v>
      </c>
      <c r="D123" s="1541"/>
      <c r="E123" s="1013" t="s">
        <v>1418</v>
      </c>
      <c r="F123" s="1017"/>
      <c r="G123" s="1018"/>
      <c r="H123" s="1018"/>
      <c r="I123" s="1019"/>
      <c r="J123" s="1017"/>
      <c r="K123" s="1018"/>
      <c r="L123" s="1018"/>
      <c r="M123" s="1075"/>
      <c r="N123" s="1020">
        <f>+(C123)/(16*1000)</f>
        <v>575</v>
      </c>
      <c r="O123" s="1020">
        <f>+(C123)/(16*1000)</f>
        <v>575</v>
      </c>
      <c r="P123" s="1020">
        <f>+(C123)/(16*1000)</f>
        <v>575</v>
      </c>
      <c r="Q123" s="1020">
        <f>+(C123)/(16*1000)</f>
        <v>575</v>
      </c>
      <c r="R123" s="1020">
        <f>+(C123)/(16*1000)</f>
        <v>575</v>
      </c>
      <c r="S123" s="1020">
        <f>+(C123)/(16*1000)</f>
        <v>575</v>
      </c>
      <c r="T123" s="1020">
        <f>+(C123)/(16*1000)</f>
        <v>575</v>
      </c>
      <c r="U123" s="1020">
        <f>+(C123)/(16*1000)</f>
        <v>575</v>
      </c>
      <c r="V123" s="1020">
        <f>+(C123)/(16*1000)</f>
        <v>575</v>
      </c>
      <c r="W123" s="1020">
        <f>+(C123)/(16*1000)</f>
        <v>575</v>
      </c>
      <c r="X123" s="1020">
        <f>+(C123)/(16*1000)</f>
        <v>575</v>
      </c>
      <c r="Y123" s="1020">
        <f>+(C123)/(16*1000)</f>
        <v>575</v>
      </c>
      <c r="Z123" s="1020">
        <f>+(C123)/(16*1000)</f>
        <v>575</v>
      </c>
      <c r="AA123" s="1020">
        <f>+(C123)/(16*1000)</f>
        <v>575</v>
      </c>
      <c r="AB123" s="1020">
        <f>+(C123)/(16*1000)</f>
        <v>575</v>
      </c>
      <c r="AC123" s="1020">
        <f>+(C123)/(16*1000)</f>
        <v>575</v>
      </c>
      <c r="AD123" s="1079"/>
      <c r="AE123" s="1067"/>
      <c r="AF123" s="1067"/>
      <c r="AG123" s="1070"/>
    </row>
    <row r="124" spans="1:33" ht="21.15" customHeight="1">
      <c r="A124" s="1536"/>
      <c r="B124" s="1538"/>
      <c r="C124" s="1540"/>
      <c r="D124" s="1542"/>
      <c r="E124" s="1013" t="s">
        <v>1423</v>
      </c>
      <c r="F124" s="1017"/>
      <c r="G124" s="1018"/>
      <c r="H124" s="1018"/>
      <c r="I124" s="1019"/>
      <c r="J124" s="1017"/>
      <c r="K124" s="1018"/>
      <c r="L124" s="1018"/>
      <c r="M124" s="1075"/>
      <c r="N124" s="1020">
        <f>+N123</f>
        <v>575</v>
      </c>
      <c r="O124" s="1020">
        <f t="shared" ref="O124" si="20">+O123+N124</f>
        <v>1150</v>
      </c>
      <c r="P124" s="1020">
        <f t="shared" ref="P124" si="21">+P123+O124</f>
        <v>1725</v>
      </c>
      <c r="Q124" s="1020">
        <f t="shared" ref="Q124" si="22">+Q123+P124</f>
        <v>2300</v>
      </c>
      <c r="R124" s="1020">
        <f t="shared" ref="R124" si="23">+R123+Q124</f>
        <v>2875</v>
      </c>
      <c r="S124" s="1020">
        <f t="shared" ref="S124" si="24">+S123+R124</f>
        <v>3450</v>
      </c>
      <c r="T124" s="1020">
        <f t="shared" ref="T124" si="25">+T123+S124</f>
        <v>4025</v>
      </c>
      <c r="U124" s="1020">
        <f t="shared" ref="U124" si="26">+U123+T124</f>
        <v>4600</v>
      </c>
      <c r="V124" s="1020">
        <f t="shared" ref="V124" si="27">+V123+U124</f>
        <v>5175</v>
      </c>
      <c r="W124" s="1020">
        <f>+V124+W123</f>
        <v>5750</v>
      </c>
      <c r="X124" s="1020">
        <f>+W124+X123</f>
        <v>6325</v>
      </c>
      <c r="Y124" s="1020">
        <f>+X124+Y123</f>
        <v>6900</v>
      </c>
      <c r="Z124" s="1020">
        <f t="shared" ref="Z124" si="28">+Z123+Y124</f>
        <v>7475</v>
      </c>
      <c r="AA124" s="1020">
        <f t="shared" ref="AA124" si="29">+AA123+Z124</f>
        <v>8050</v>
      </c>
      <c r="AB124" s="1020">
        <f t="shared" ref="AB124" si="30">+AB123+AA124</f>
        <v>8625</v>
      </c>
      <c r="AC124" s="1020">
        <f t="shared" ref="AC124" si="31">+AC123+AB124</f>
        <v>9200</v>
      </c>
      <c r="AD124" s="1079"/>
      <c r="AE124" s="1067"/>
      <c r="AF124" s="1067"/>
      <c r="AG124" s="1070"/>
    </row>
    <row r="125" spans="1:33" ht="21.15" customHeight="1">
      <c r="A125" s="1535"/>
      <c r="B125" s="1537" t="str">
        <f>+'Presupuesto INDERHUILA'!B75</f>
        <v>SST</v>
      </c>
      <c r="C125" s="1539">
        <f>+'Presupuesto INDERHUILA'!G75</f>
        <v>18237500</v>
      </c>
      <c r="D125" s="1541"/>
      <c r="E125" s="1013" t="s">
        <v>1418</v>
      </c>
      <c r="F125" s="1017"/>
      <c r="G125" s="1018"/>
      <c r="H125" s="1018"/>
      <c r="I125" s="1019"/>
      <c r="J125" s="1017"/>
      <c r="K125" s="1018"/>
      <c r="L125" s="1018"/>
      <c r="M125" s="1075"/>
      <c r="N125" s="1020">
        <f>+(C125)/(16*1000)</f>
        <v>1139.84375</v>
      </c>
      <c r="O125" s="1020">
        <f>+(C125)/(16*1000)</f>
        <v>1139.84375</v>
      </c>
      <c r="P125" s="1020">
        <f>+(C125)/(16*1000)</f>
        <v>1139.84375</v>
      </c>
      <c r="Q125" s="1020">
        <f>+(C125)/(16*1000)</f>
        <v>1139.84375</v>
      </c>
      <c r="R125" s="1020">
        <f>+(C125)/(16*1000)</f>
        <v>1139.84375</v>
      </c>
      <c r="S125" s="1020">
        <f>+(C125)/(16*1000)</f>
        <v>1139.84375</v>
      </c>
      <c r="T125" s="1020">
        <f>+(C125)/(16*1000)</f>
        <v>1139.84375</v>
      </c>
      <c r="U125" s="1020">
        <f>+(C125)/(16*1000)</f>
        <v>1139.84375</v>
      </c>
      <c r="V125" s="1020">
        <f>+(C125)/(16*1000)</f>
        <v>1139.84375</v>
      </c>
      <c r="W125" s="1020">
        <f>+(C125)/(16*1000)</f>
        <v>1139.84375</v>
      </c>
      <c r="X125" s="1020">
        <f>+(C125)/(16*1000)</f>
        <v>1139.84375</v>
      </c>
      <c r="Y125" s="1020">
        <f>+(C125)/(16*1000)</f>
        <v>1139.84375</v>
      </c>
      <c r="Z125" s="1020">
        <f>+(C125)/(16*1000)</f>
        <v>1139.84375</v>
      </c>
      <c r="AA125" s="1020">
        <f>+(C125)/(16*1000)</f>
        <v>1139.84375</v>
      </c>
      <c r="AB125" s="1020">
        <f>+(C125)/(16*1000)</f>
        <v>1139.84375</v>
      </c>
      <c r="AC125" s="1020">
        <f>+(C125)/(16*1000)</f>
        <v>1139.84375</v>
      </c>
      <c r="AD125" s="1079"/>
      <c r="AE125" s="1067"/>
      <c r="AF125" s="1067"/>
      <c r="AG125" s="1070"/>
    </row>
    <row r="126" spans="1:33" ht="21.15" customHeight="1">
      <c r="A126" s="1536"/>
      <c r="B126" s="1538"/>
      <c r="C126" s="1540"/>
      <c r="D126" s="1542"/>
      <c r="E126" s="1013" t="s">
        <v>1423</v>
      </c>
      <c r="F126" s="1017"/>
      <c r="G126" s="1018"/>
      <c r="H126" s="1018"/>
      <c r="I126" s="1019"/>
      <c r="J126" s="1017"/>
      <c r="K126" s="1018"/>
      <c r="L126" s="1018"/>
      <c r="M126" s="1075"/>
      <c r="N126" s="1020">
        <f>+N125</f>
        <v>1139.84375</v>
      </c>
      <c r="O126" s="1020">
        <f t="shared" ref="O126" si="32">+O125+N126</f>
        <v>2279.6875</v>
      </c>
      <c r="P126" s="1020">
        <f t="shared" ref="P126" si="33">+P125+O126</f>
        <v>3419.53125</v>
      </c>
      <c r="Q126" s="1020">
        <f t="shared" ref="Q126" si="34">+Q125+P126</f>
        <v>4559.375</v>
      </c>
      <c r="R126" s="1020">
        <f t="shared" ref="R126" si="35">+R125+Q126</f>
        <v>5699.21875</v>
      </c>
      <c r="S126" s="1020">
        <f t="shared" ref="S126" si="36">+S125+R126</f>
        <v>6839.0625</v>
      </c>
      <c r="T126" s="1020">
        <f t="shared" ref="T126" si="37">+T125+S126</f>
        <v>7978.90625</v>
      </c>
      <c r="U126" s="1020">
        <f t="shared" ref="U126" si="38">+U125+T126</f>
        <v>9118.75</v>
      </c>
      <c r="V126" s="1020">
        <f t="shared" ref="V126" si="39">+V125+U126</f>
        <v>10258.59375</v>
      </c>
      <c r="W126" s="1020">
        <f>+V126+W125</f>
        <v>11398.4375</v>
      </c>
      <c r="X126" s="1020">
        <f>+W126+X125</f>
        <v>12538.28125</v>
      </c>
      <c r="Y126" s="1020">
        <f>+X126+Y125</f>
        <v>13678.125</v>
      </c>
      <c r="Z126" s="1020">
        <f t="shared" ref="Z126" si="40">+Z125+Y126</f>
        <v>14817.96875</v>
      </c>
      <c r="AA126" s="1020">
        <f t="shared" ref="AA126" si="41">+AA125+Z126</f>
        <v>15957.8125</v>
      </c>
      <c r="AB126" s="1020">
        <f t="shared" ref="AB126" si="42">+AB125+AA126</f>
        <v>17097.65625</v>
      </c>
      <c r="AC126" s="1020">
        <f t="shared" ref="AC126" si="43">+AC125+AB126</f>
        <v>18237.5</v>
      </c>
      <c r="AD126" s="1079"/>
      <c r="AE126" s="1067"/>
      <c r="AF126" s="1067"/>
      <c r="AG126" s="1070"/>
    </row>
    <row r="127" spans="1:33" ht="21.15" customHeight="1">
      <c r="A127" s="1535"/>
      <c r="B127" s="1537" t="str">
        <f>+'Presupuesto INDERHUILA'!B76</f>
        <v>PMT</v>
      </c>
      <c r="C127" s="1539">
        <f>+'Presupuesto INDERHUILA'!G76</f>
        <v>5500000</v>
      </c>
      <c r="D127" s="1541"/>
      <c r="E127" s="1013" t="s">
        <v>1418</v>
      </c>
      <c r="F127" s="1017"/>
      <c r="G127" s="1018"/>
      <c r="H127" s="1018"/>
      <c r="I127" s="1019"/>
      <c r="J127" s="1017"/>
      <c r="K127" s="1018"/>
      <c r="L127" s="1018"/>
      <c r="M127" s="1075"/>
      <c r="N127" s="1020">
        <f>+(C127)/(16*1000)</f>
        <v>343.75</v>
      </c>
      <c r="O127" s="1020">
        <f>+(C127)/(16*1000)</f>
        <v>343.75</v>
      </c>
      <c r="P127" s="1020">
        <f>+(C127)/(16*1000)</f>
        <v>343.75</v>
      </c>
      <c r="Q127" s="1020">
        <f>+(C127)/(16*1000)</f>
        <v>343.75</v>
      </c>
      <c r="R127" s="1020">
        <f>+(C127)/(16*1000)</f>
        <v>343.75</v>
      </c>
      <c r="S127" s="1020">
        <f>+(C127)/(16*1000)</f>
        <v>343.75</v>
      </c>
      <c r="T127" s="1020">
        <f>+(C127)/(16*1000)</f>
        <v>343.75</v>
      </c>
      <c r="U127" s="1020">
        <f>+(C127)/(16*1000)</f>
        <v>343.75</v>
      </c>
      <c r="V127" s="1020">
        <f>+(C127)/(16*1000)</f>
        <v>343.75</v>
      </c>
      <c r="W127" s="1020">
        <f>+(C127)/(16*1000)</f>
        <v>343.75</v>
      </c>
      <c r="X127" s="1020">
        <f>+(C127)/(16*1000)</f>
        <v>343.75</v>
      </c>
      <c r="Y127" s="1020">
        <f>+(C127)/(16*1000)</f>
        <v>343.75</v>
      </c>
      <c r="Z127" s="1020">
        <f>+(C127)/(16*1000)</f>
        <v>343.75</v>
      </c>
      <c r="AA127" s="1020">
        <f>+(C127)/(16*1000)</f>
        <v>343.75</v>
      </c>
      <c r="AB127" s="1020">
        <f>+(C127)/(16*1000)</f>
        <v>343.75</v>
      </c>
      <c r="AC127" s="1020">
        <f>+(C127)/(16*1000)</f>
        <v>343.75</v>
      </c>
      <c r="AD127" s="1079"/>
      <c r="AE127" s="1067"/>
      <c r="AF127" s="1067"/>
      <c r="AG127" s="1070"/>
    </row>
    <row r="128" spans="1:33" ht="21.15" customHeight="1">
      <c r="A128" s="1536"/>
      <c r="B128" s="1538"/>
      <c r="C128" s="1540"/>
      <c r="D128" s="1542"/>
      <c r="E128" s="1013" t="s">
        <v>1423</v>
      </c>
      <c r="F128" s="1017"/>
      <c r="G128" s="1018"/>
      <c r="H128" s="1018"/>
      <c r="I128" s="1019"/>
      <c r="J128" s="1017"/>
      <c r="K128" s="1018"/>
      <c r="L128" s="1018"/>
      <c r="M128" s="1075"/>
      <c r="N128" s="1020">
        <f>+N127</f>
        <v>343.75</v>
      </c>
      <c r="O128" s="1020">
        <f t="shared" ref="O128:V128" si="44">+O127+N128</f>
        <v>687.5</v>
      </c>
      <c r="P128" s="1020">
        <f t="shared" si="44"/>
        <v>1031.25</v>
      </c>
      <c r="Q128" s="1020">
        <f t="shared" si="44"/>
        <v>1375</v>
      </c>
      <c r="R128" s="1020">
        <f t="shared" si="44"/>
        <v>1718.75</v>
      </c>
      <c r="S128" s="1020">
        <f t="shared" si="44"/>
        <v>2062.5</v>
      </c>
      <c r="T128" s="1020">
        <f t="shared" si="44"/>
        <v>2406.25</v>
      </c>
      <c r="U128" s="1020">
        <f t="shared" si="44"/>
        <v>2750</v>
      </c>
      <c r="V128" s="1020">
        <f t="shared" si="44"/>
        <v>3093.75</v>
      </c>
      <c r="W128" s="1020">
        <f>+V128+W127</f>
        <v>3437.5</v>
      </c>
      <c r="X128" s="1020">
        <f>+W128+X127</f>
        <v>3781.25</v>
      </c>
      <c r="Y128" s="1020">
        <f>+X128+Y127</f>
        <v>4125</v>
      </c>
      <c r="Z128" s="1020">
        <f t="shared" ref="Z128:AC136" si="45">+Z127+Y128</f>
        <v>4468.75</v>
      </c>
      <c r="AA128" s="1020">
        <f t="shared" si="45"/>
        <v>4812.5</v>
      </c>
      <c r="AB128" s="1020">
        <f t="shared" si="45"/>
        <v>5156.25</v>
      </c>
      <c r="AC128" s="1020">
        <f t="shared" si="45"/>
        <v>5500</v>
      </c>
      <c r="AD128" s="1079"/>
      <c r="AE128" s="1067"/>
      <c r="AF128" s="1067"/>
      <c r="AG128" s="1070"/>
    </row>
    <row r="129" spans="1:33" ht="21.15" customHeight="1">
      <c r="A129" s="1535"/>
      <c r="B129" s="1535" t="str">
        <f>+'Presupuesto INDERHUILA'!B77</f>
        <v>CERTIFICADO RETIE</v>
      </c>
      <c r="C129" s="1539">
        <f>+'Presupuesto INDERHUILA'!G77</f>
        <v>6000000</v>
      </c>
      <c r="D129" s="1541"/>
      <c r="E129" s="1013" t="str">
        <f>+E127</f>
        <v>FLUJO</v>
      </c>
      <c r="F129" s="1017"/>
      <c r="G129" s="1018"/>
      <c r="H129" s="1018"/>
      <c r="I129" s="1019"/>
      <c r="J129" s="1017"/>
      <c r="K129" s="1018"/>
      <c r="L129" s="1018"/>
      <c r="M129" s="1075"/>
      <c r="N129" s="1020">
        <f>+(C129)/(16*1000)</f>
        <v>375</v>
      </c>
      <c r="O129" s="1020">
        <f>+(C129)/(16*1000)</f>
        <v>375</v>
      </c>
      <c r="P129" s="1020">
        <f>+(C129)/(16*1000)</f>
        <v>375</v>
      </c>
      <c r="Q129" s="1020">
        <f>+(C129)/(16*1000)</f>
        <v>375</v>
      </c>
      <c r="R129" s="1020">
        <f>+(C129)/(16*1000)</f>
        <v>375</v>
      </c>
      <c r="S129" s="1020">
        <f>+(C129)/(16*1000)</f>
        <v>375</v>
      </c>
      <c r="T129" s="1020">
        <f>+(C129)/(16*1000)</f>
        <v>375</v>
      </c>
      <c r="U129" s="1020">
        <f>+(C129)/(16*1000)</f>
        <v>375</v>
      </c>
      <c r="V129" s="1020">
        <f>+(C129)/(16*1000)</f>
        <v>375</v>
      </c>
      <c r="W129" s="1020">
        <f>+(C129)/(16*1000)</f>
        <v>375</v>
      </c>
      <c r="X129" s="1020">
        <f>+(C129)/(16*1000)</f>
        <v>375</v>
      </c>
      <c r="Y129" s="1020">
        <f>+(C129)/(16*1000)</f>
        <v>375</v>
      </c>
      <c r="Z129" s="1020">
        <f>+(C129)/(16*1000)</f>
        <v>375</v>
      </c>
      <c r="AA129" s="1020">
        <f>+(C129)/(16*1000)</f>
        <v>375</v>
      </c>
      <c r="AB129" s="1020">
        <f>+(C129)/(16*1000)</f>
        <v>375</v>
      </c>
      <c r="AC129" s="1020">
        <f>+(C129)/(16*1000)</f>
        <v>375</v>
      </c>
      <c r="AD129" s="1079"/>
      <c r="AE129" s="1067"/>
      <c r="AF129" s="1067"/>
      <c r="AG129" s="1070"/>
    </row>
    <row r="130" spans="1:33" ht="19.8" customHeight="1">
      <c r="A130" s="1536"/>
      <c r="B130" s="1536"/>
      <c r="C130" s="1540"/>
      <c r="D130" s="1542"/>
      <c r="E130" s="1013" t="str">
        <f>+E128</f>
        <v>ACUMU</v>
      </c>
      <c r="F130" s="1017"/>
      <c r="G130" s="1018"/>
      <c r="H130" s="1018"/>
      <c r="I130" s="1019"/>
      <c r="J130" s="1017"/>
      <c r="K130" s="1018"/>
      <c r="L130" s="1018"/>
      <c r="M130" s="1075"/>
      <c r="N130" s="1020">
        <f>+N129</f>
        <v>375</v>
      </c>
      <c r="O130" s="1020">
        <f t="shared" ref="O130:V130" si="46">+O129+N130</f>
        <v>750</v>
      </c>
      <c r="P130" s="1020">
        <f t="shared" si="46"/>
        <v>1125</v>
      </c>
      <c r="Q130" s="1020">
        <f t="shared" si="46"/>
        <v>1500</v>
      </c>
      <c r="R130" s="1020">
        <f t="shared" si="46"/>
        <v>1875</v>
      </c>
      <c r="S130" s="1020">
        <f t="shared" si="46"/>
        <v>2250</v>
      </c>
      <c r="T130" s="1020">
        <f t="shared" si="46"/>
        <v>2625</v>
      </c>
      <c r="U130" s="1020">
        <f t="shared" si="46"/>
        <v>3000</v>
      </c>
      <c r="V130" s="1020">
        <f t="shared" si="46"/>
        <v>3375</v>
      </c>
      <c r="W130" s="1020">
        <f>+V130+W129</f>
        <v>3750</v>
      </c>
      <c r="X130" s="1020">
        <f>+W130+X129</f>
        <v>4125</v>
      </c>
      <c r="Y130" s="1020">
        <f>+X130+Y129</f>
        <v>4500</v>
      </c>
      <c r="Z130" s="1020">
        <f t="shared" si="45"/>
        <v>4875</v>
      </c>
      <c r="AA130" s="1020">
        <f t="shared" si="45"/>
        <v>5250</v>
      </c>
      <c r="AB130" s="1020">
        <f t="shared" si="45"/>
        <v>5625</v>
      </c>
      <c r="AC130" s="1020">
        <f t="shared" si="45"/>
        <v>6000</v>
      </c>
      <c r="AD130" s="1079"/>
      <c r="AE130" s="1067"/>
      <c r="AF130" s="1067"/>
      <c r="AG130" s="1070"/>
    </row>
    <row r="131" spans="1:33" ht="24" customHeight="1">
      <c r="A131" s="1535"/>
      <c r="B131" s="1535" t="str">
        <f>+'Presupuesto INDERHUILA'!B78</f>
        <v>CERTIFICADO RETILAP</v>
      </c>
      <c r="C131" s="1539">
        <f>+'Presupuesto INDERHUILA'!G78</f>
        <v>5500000</v>
      </c>
      <c r="D131" s="1541"/>
      <c r="E131" s="1013" t="str">
        <f>+E129</f>
        <v>FLUJO</v>
      </c>
      <c r="F131" s="1017"/>
      <c r="G131" s="1018"/>
      <c r="H131" s="1018"/>
      <c r="I131" s="1019"/>
      <c r="J131" s="1017"/>
      <c r="K131" s="1018"/>
      <c r="L131" s="1018"/>
      <c r="M131" s="1075"/>
      <c r="N131" s="1020">
        <f>+(C131)/(16*1000)</f>
        <v>343.75</v>
      </c>
      <c r="O131" s="1020">
        <f>+(C131)/(16*1000)</f>
        <v>343.75</v>
      </c>
      <c r="P131" s="1020">
        <f>+(C131)/(16*1000)</f>
        <v>343.75</v>
      </c>
      <c r="Q131" s="1020">
        <f>+(C131)/(16*1000)</f>
        <v>343.75</v>
      </c>
      <c r="R131" s="1020">
        <f>+(C131)/(16*1000)</f>
        <v>343.75</v>
      </c>
      <c r="S131" s="1020">
        <f>+(C131)/(16*1000)</f>
        <v>343.75</v>
      </c>
      <c r="T131" s="1020">
        <f>+(C131)/(16*1000)</f>
        <v>343.75</v>
      </c>
      <c r="U131" s="1020">
        <f>+(C131)/(16*1000)</f>
        <v>343.75</v>
      </c>
      <c r="V131" s="1020">
        <f>+(C131)/(16*1000)</f>
        <v>343.75</v>
      </c>
      <c r="W131" s="1020">
        <f>+(C131)/(16*1000)</f>
        <v>343.75</v>
      </c>
      <c r="X131" s="1020">
        <f>+(C131)/(16*1000)</f>
        <v>343.75</v>
      </c>
      <c r="Y131" s="1020">
        <f>+(C131)/(16*1000)</f>
        <v>343.75</v>
      </c>
      <c r="Z131" s="1020">
        <f>+(C131)/(16*1000)</f>
        <v>343.75</v>
      </c>
      <c r="AA131" s="1020">
        <f>+(C131)/(16*1000)</f>
        <v>343.75</v>
      </c>
      <c r="AB131" s="1020">
        <f>+(C131)/(16*1000)</f>
        <v>343.75</v>
      </c>
      <c r="AC131" s="1020">
        <f>+(C131)/(16*1000)</f>
        <v>343.75</v>
      </c>
      <c r="AD131" s="1079"/>
      <c r="AE131" s="1067"/>
      <c r="AF131" s="1067"/>
      <c r="AG131" s="1070"/>
    </row>
    <row r="132" spans="1:33" ht="20.399999999999999" customHeight="1">
      <c r="A132" s="1536"/>
      <c r="B132" s="1536"/>
      <c r="C132" s="1540"/>
      <c r="D132" s="1542"/>
      <c r="E132" s="1013" t="str">
        <f>+E130</f>
        <v>ACUMU</v>
      </c>
      <c r="F132" s="1017"/>
      <c r="G132" s="1018"/>
      <c r="H132" s="1018"/>
      <c r="I132" s="1019"/>
      <c r="J132" s="1017"/>
      <c r="K132" s="1018"/>
      <c r="L132" s="1018"/>
      <c r="M132" s="1075"/>
      <c r="N132" s="1020">
        <f>+N131</f>
        <v>343.75</v>
      </c>
      <c r="O132" s="1020">
        <f t="shared" ref="O132" si="47">+O131+N132</f>
        <v>687.5</v>
      </c>
      <c r="P132" s="1020">
        <f t="shared" ref="P132" si="48">+P131+O132</f>
        <v>1031.25</v>
      </c>
      <c r="Q132" s="1020">
        <f t="shared" ref="Q132" si="49">+Q131+P132</f>
        <v>1375</v>
      </c>
      <c r="R132" s="1020">
        <f t="shared" ref="R132" si="50">+R131+Q132</f>
        <v>1718.75</v>
      </c>
      <c r="S132" s="1020">
        <f t="shared" ref="S132" si="51">+S131+R132</f>
        <v>2062.5</v>
      </c>
      <c r="T132" s="1020">
        <f t="shared" ref="T132" si="52">+T131+S132</f>
        <v>2406.25</v>
      </c>
      <c r="U132" s="1020">
        <f t="shared" ref="U132" si="53">+U131+T132</f>
        <v>2750</v>
      </c>
      <c r="V132" s="1020">
        <f t="shared" ref="V132" si="54">+V131+U132</f>
        <v>3093.75</v>
      </c>
      <c r="W132" s="1020">
        <f>+V132+W131</f>
        <v>3437.5</v>
      </c>
      <c r="X132" s="1020">
        <f>+W132+X131</f>
        <v>3781.25</v>
      </c>
      <c r="Y132" s="1020">
        <f>+X132+Y131</f>
        <v>4125</v>
      </c>
      <c r="Z132" s="1020">
        <f t="shared" ref="Z132" si="55">+Z131+Y132</f>
        <v>4468.75</v>
      </c>
      <c r="AA132" s="1020">
        <f t="shared" ref="AA132" si="56">+AA131+Z132</f>
        <v>4812.5</v>
      </c>
      <c r="AB132" s="1020">
        <f t="shared" ref="AB132" si="57">+AB131+AA132</f>
        <v>5156.25</v>
      </c>
      <c r="AC132" s="1020">
        <f t="shared" ref="AC132" si="58">+AC131+AB132</f>
        <v>5500</v>
      </c>
      <c r="AD132" s="1079"/>
      <c r="AE132" s="1067"/>
      <c r="AF132" s="1067"/>
      <c r="AG132" s="1070"/>
    </row>
    <row r="133" spans="1:33" ht="21.15" customHeight="1">
      <c r="A133" s="1530"/>
      <c r="B133" s="1530" t="s">
        <v>1425</v>
      </c>
      <c r="C133" s="1531">
        <f>+C119+C121+C127+C129+C123+C125+C131-1</f>
        <v>823946433.10000002</v>
      </c>
      <c r="D133" s="1532"/>
      <c r="E133" s="1013" t="s">
        <v>1418</v>
      </c>
      <c r="F133" s="1017"/>
      <c r="G133" s="1018"/>
      <c r="H133" s="1018"/>
      <c r="I133" s="1019"/>
      <c r="J133" s="1017"/>
      <c r="K133" s="1018"/>
      <c r="L133" s="1018"/>
      <c r="M133" s="1075"/>
      <c r="N133" s="1020">
        <f>+N119+N121+N123+N125+N127+N129+N131</f>
        <v>38408.988250000002</v>
      </c>
      <c r="O133" s="1020">
        <f t="shared" ref="O133:AC133" si="59">+O119+O121+O123+O125+O127+O129+O131</f>
        <v>30670.342250000002</v>
      </c>
      <c r="P133" s="1020">
        <f t="shared" si="59"/>
        <v>40866.11654166667</v>
      </c>
      <c r="Q133" s="1020">
        <f t="shared" si="59"/>
        <v>45934.379875000006</v>
      </c>
      <c r="R133" s="1020">
        <f t="shared" si="59"/>
        <v>65363.100375000002</v>
      </c>
      <c r="S133" s="1020">
        <f t="shared" si="59"/>
        <v>73598.039341666663</v>
      </c>
      <c r="T133" s="1020">
        <f t="shared" si="59"/>
        <v>62555.917258333335</v>
      </c>
      <c r="U133" s="1020">
        <f t="shared" si="59"/>
        <v>45823.573358333335</v>
      </c>
      <c r="V133" s="1020">
        <f t="shared" si="59"/>
        <v>44274.184025000002</v>
      </c>
      <c r="W133" s="1020">
        <f t="shared" si="59"/>
        <v>117212.01435833334</v>
      </c>
      <c r="X133" s="1020">
        <f t="shared" si="59"/>
        <v>96389.477683333331</v>
      </c>
      <c r="Y133" s="1020">
        <f t="shared" si="59"/>
        <v>93331.207183333332</v>
      </c>
      <c r="Z133" s="1020">
        <f t="shared" si="59"/>
        <v>15319.51525</v>
      </c>
      <c r="AA133" s="1020">
        <f t="shared" si="59"/>
        <v>43735.851749999994</v>
      </c>
      <c r="AB133" s="1020">
        <f t="shared" si="59"/>
        <v>6100.6997499999998</v>
      </c>
      <c r="AC133" s="1020">
        <f t="shared" si="59"/>
        <v>4363.3497499999994</v>
      </c>
      <c r="AD133" s="1079"/>
      <c r="AE133" s="1067"/>
      <c r="AF133" s="1067"/>
      <c r="AG133" s="1070"/>
    </row>
    <row r="134" spans="1:33" ht="21.15" customHeight="1">
      <c r="A134" s="1530"/>
      <c r="B134" s="1530"/>
      <c r="C134" s="1531"/>
      <c r="D134" s="1532"/>
      <c r="E134" s="1013" t="s">
        <v>1423</v>
      </c>
      <c r="F134" s="1017"/>
      <c r="G134" s="1018"/>
      <c r="H134" s="1018"/>
      <c r="I134" s="1019"/>
      <c r="J134" s="1017"/>
      <c r="K134" s="1018"/>
      <c r="L134" s="1018"/>
      <c r="M134" s="1075"/>
      <c r="N134" s="1020">
        <f>+N133</f>
        <v>38408.988250000002</v>
      </c>
      <c r="O134" s="1020">
        <f t="shared" ref="O134:AC134" si="60">+O133+N134</f>
        <v>69079.330500000011</v>
      </c>
      <c r="P134" s="1020">
        <f t="shared" si="60"/>
        <v>109945.44704166669</v>
      </c>
      <c r="Q134" s="1020">
        <f t="shared" si="60"/>
        <v>155879.8269166667</v>
      </c>
      <c r="R134" s="1020">
        <f t="shared" si="60"/>
        <v>221242.92729166671</v>
      </c>
      <c r="S134" s="1020">
        <f t="shared" si="60"/>
        <v>294840.96663333336</v>
      </c>
      <c r="T134" s="1020">
        <f t="shared" si="60"/>
        <v>357396.88389166672</v>
      </c>
      <c r="U134" s="1020">
        <f t="shared" si="60"/>
        <v>403220.45725000004</v>
      </c>
      <c r="V134" s="1020">
        <f t="shared" si="60"/>
        <v>447494.64127500006</v>
      </c>
      <c r="W134" s="1020">
        <f t="shared" si="60"/>
        <v>564706.65563333337</v>
      </c>
      <c r="X134" s="1020">
        <f t="shared" si="60"/>
        <v>661096.1333166667</v>
      </c>
      <c r="Y134" s="1020">
        <f t="shared" si="60"/>
        <v>754427.34050000005</v>
      </c>
      <c r="Z134" s="1020">
        <f t="shared" si="60"/>
        <v>769746.8557500001</v>
      </c>
      <c r="AA134" s="1020">
        <f t="shared" si="60"/>
        <v>813482.70750000014</v>
      </c>
      <c r="AB134" s="1020">
        <f t="shared" si="60"/>
        <v>819583.40725000016</v>
      </c>
      <c r="AC134" s="1020">
        <f t="shared" si="60"/>
        <v>823946.75700000022</v>
      </c>
      <c r="AD134" s="1079"/>
      <c r="AE134" s="1067"/>
      <c r="AF134" s="1067"/>
      <c r="AG134" s="1070"/>
    </row>
    <row r="135" spans="1:33" ht="21.15" customHeight="1">
      <c r="A135" s="1530"/>
      <c r="B135" s="1530" t="s">
        <v>1426</v>
      </c>
      <c r="C135" s="1531">
        <f>ROUND(C133*0.07,0)</f>
        <v>57676250</v>
      </c>
      <c r="D135" s="1532"/>
      <c r="E135" s="1013" t="s">
        <v>1418</v>
      </c>
      <c r="F135" s="1017"/>
      <c r="G135" s="1018"/>
      <c r="H135" s="1018"/>
      <c r="I135" s="1019"/>
      <c r="J135" s="1017"/>
      <c r="K135" s="1018"/>
      <c r="L135" s="1018"/>
      <c r="M135" s="1075"/>
      <c r="N135" s="1020">
        <f>ROUND(N133*0.07,0)</f>
        <v>2689</v>
      </c>
      <c r="O135" s="1020">
        <f t="shared" ref="O135:AC135" si="61">ROUND(O133*0.07,0)</f>
        <v>2147</v>
      </c>
      <c r="P135" s="1020">
        <f t="shared" si="61"/>
        <v>2861</v>
      </c>
      <c r="Q135" s="1020">
        <f t="shared" si="61"/>
        <v>3215</v>
      </c>
      <c r="R135" s="1020">
        <f t="shared" si="61"/>
        <v>4575</v>
      </c>
      <c r="S135" s="1020">
        <f t="shared" si="61"/>
        <v>5152</v>
      </c>
      <c r="T135" s="1020">
        <f t="shared" si="61"/>
        <v>4379</v>
      </c>
      <c r="U135" s="1020">
        <f t="shared" si="61"/>
        <v>3208</v>
      </c>
      <c r="V135" s="1020">
        <f t="shared" si="61"/>
        <v>3099</v>
      </c>
      <c r="W135" s="1020">
        <f t="shared" si="61"/>
        <v>8205</v>
      </c>
      <c r="X135" s="1020">
        <f t="shared" si="61"/>
        <v>6747</v>
      </c>
      <c r="Y135" s="1020">
        <f t="shared" si="61"/>
        <v>6533</v>
      </c>
      <c r="Z135" s="1020">
        <f t="shared" si="61"/>
        <v>1072</v>
      </c>
      <c r="AA135" s="1020">
        <f t="shared" si="61"/>
        <v>3062</v>
      </c>
      <c r="AB135" s="1020">
        <f t="shared" si="61"/>
        <v>427</v>
      </c>
      <c r="AC135" s="1020">
        <f t="shared" si="61"/>
        <v>305</v>
      </c>
      <c r="AD135" s="1079"/>
      <c r="AE135" s="1067"/>
      <c r="AF135" s="1067"/>
      <c r="AG135" s="1070"/>
    </row>
    <row r="136" spans="1:33" ht="21.15" customHeight="1">
      <c r="A136" s="1530"/>
      <c r="B136" s="1530"/>
      <c r="C136" s="1531"/>
      <c r="D136" s="1532"/>
      <c r="E136" s="1013" t="s">
        <v>1423</v>
      </c>
      <c r="F136" s="1017"/>
      <c r="G136" s="1018"/>
      <c r="H136" s="1018"/>
      <c r="I136" s="1019"/>
      <c r="J136" s="1017"/>
      <c r="K136" s="1018"/>
      <c r="L136" s="1018"/>
      <c r="M136" s="1075"/>
      <c r="N136" s="1020">
        <f>+N135</f>
        <v>2689</v>
      </c>
      <c r="O136" s="1020">
        <f t="shared" ref="O136:Y136" si="62">+O135+N136</f>
        <v>4836</v>
      </c>
      <c r="P136" s="1020">
        <f t="shared" si="62"/>
        <v>7697</v>
      </c>
      <c r="Q136" s="1020">
        <f t="shared" si="62"/>
        <v>10912</v>
      </c>
      <c r="R136" s="1020">
        <f t="shared" si="62"/>
        <v>15487</v>
      </c>
      <c r="S136" s="1020">
        <f t="shared" si="62"/>
        <v>20639</v>
      </c>
      <c r="T136" s="1020">
        <f t="shared" si="62"/>
        <v>25018</v>
      </c>
      <c r="U136" s="1020">
        <f t="shared" si="62"/>
        <v>28226</v>
      </c>
      <c r="V136" s="1020">
        <f t="shared" si="62"/>
        <v>31325</v>
      </c>
      <c r="W136" s="1020">
        <f t="shared" si="62"/>
        <v>39530</v>
      </c>
      <c r="X136" s="1020">
        <f t="shared" si="62"/>
        <v>46277</v>
      </c>
      <c r="Y136" s="1020">
        <f t="shared" si="62"/>
        <v>52810</v>
      </c>
      <c r="Z136" s="1020">
        <f t="shared" si="45"/>
        <v>53882</v>
      </c>
      <c r="AA136" s="1020">
        <f t="shared" si="45"/>
        <v>56944</v>
      </c>
      <c r="AB136" s="1020">
        <f t="shared" si="45"/>
        <v>57371</v>
      </c>
      <c r="AC136" s="1020">
        <f t="shared" si="45"/>
        <v>57676</v>
      </c>
      <c r="AD136" s="1079"/>
      <c r="AE136" s="1067"/>
      <c r="AF136" s="1067"/>
      <c r="AG136" s="1070"/>
    </row>
    <row r="137" spans="1:33" ht="21.15" customHeight="1">
      <c r="A137" s="1530"/>
      <c r="B137" s="1530" t="s">
        <v>677</v>
      </c>
      <c r="C137" s="1531">
        <f>+C135+C133</f>
        <v>881622683.10000002</v>
      </c>
      <c r="D137" s="1532"/>
      <c r="E137" s="1013" t="s">
        <v>1418</v>
      </c>
      <c r="F137" s="1017"/>
      <c r="G137" s="1018"/>
      <c r="H137" s="1018"/>
      <c r="I137" s="1019"/>
      <c r="J137" s="1017"/>
      <c r="K137" s="1018"/>
      <c r="L137" s="1018"/>
      <c r="M137" s="1075"/>
      <c r="N137" s="1020">
        <f>+N133+N135</f>
        <v>41097.988250000002</v>
      </c>
      <c r="O137" s="1020">
        <f t="shared" ref="O137:AB137" si="63">+O133+O135</f>
        <v>32817.342250000002</v>
      </c>
      <c r="P137" s="1020">
        <f t="shared" si="63"/>
        <v>43727.11654166667</v>
      </c>
      <c r="Q137" s="1020">
        <f t="shared" si="63"/>
        <v>49149.379875000006</v>
      </c>
      <c r="R137" s="1020">
        <f t="shared" si="63"/>
        <v>69938.100375000009</v>
      </c>
      <c r="S137" s="1020">
        <f t="shared" si="63"/>
        <v>78750.039341666663</v>
      </c>
      <c r="T137" s="1020">
        <f t="shared" si="63"/>
        <v>66934.917258333327</v>
      </c>
      <c r="U137" s="1020">
        <f t="shared" si="63"/>
        <v>49031.573358333335</v>
      </c>
      <c r="V137" s="1020">
        <f t="shared" si="63"/>
        <v>47373.184025000002</v>
      </c>
      <c r="W137" s="1020">
        <f t="shared" si="63"/>
        <v>125417.01435833334</v>
      </c>
      <c r="X137" s="1020">
        <f t="shared" si="63"/>
        <v>103136.47768333333</v>
      </c>
      <c r="Y137" s="1020">
        <f t="shared" si="63"/>
        <v>99864.207183333332</v>
      </c>
      <c r="Z137" s="1020">
        <f t="shared" si="63"/>
        <v>16391.51525</v>
      </c>
      <c r="AA137" s="1020">
        <f t="shared" si="63"/>
        <v>46797.851749999994</v>
      </c>
      <c r="AB137" s="1020">
        <f t="shared" si="63"/>
        <v>6527.6997499999998</v>
      </c>
      <c r="AC137" s="1020">
        <f>+AC133+AC135</f>
        <v>4668.3497499999994</v>
      </c>
      <c r="AD137" s="1079"/>
      <c r="AE137" s="1067"/>
      <c r="AF137" s="1067"/>
      <c r="AG137" s="1070"/>
    </row>
    <row r="138" spans="1:33" ht="21.15" customHeight="1" thickBot="1">
      <c r="A138" s="1530"/>
      <c r="B138" s="1530"/>
      <c r="C138" s="1531"/>
      <c r="D138" s="1532"/>
      <c r="E138" s="1013" t="s">
        <v>1423</v>
      </c>
      <c r="F138" s="1024"/>
      <c r="G138" s="1025"/>
      <c r="H138" s="1025"/>
      <c r="I138" s="1026"/>
      <c r="J138" s="1024"/>
      <c r="K138" s="1025"/>
      <c r="L138" s="1025"/>
      <c r="M138" s="1077"/>
      <c r="N138" s="1020">
        <f>+N137</f>
        <v>41097.988250000002</v>
      </c>
      <c r="O138" s="1020">
        <f t="shared" ref="O138:V138" si="64">+O137+N138</f>
        <v>73915.330500000011</v>
      </c>
      <c r="P138" s="1020">
        <f t="shared" si="64"/>
        <v>117642.44704166669</v>
      </c>
      <c r="Q138" s="1020">
        <f t="shared" si="64"/>
        <v>166791.8269166667</v>
      </c>
      <c r="R138" s="1020">
        <f t="shared" si="64"/>
        <v>236729.92729166671</v>
      </c>
      <c r="S138" s="1020">
        <f t="shared" si="64"/>
        <v>315479.96663333336</v>
      </c>
      <c r="T138" s="1020">
        <f t="shared" si="64"/>
        <v>382414.88389166666</v>
      </c>
      <c r="U138" s="1020">
        <f t="shared" si="64"/>
        <v>431446.45724999998</v>
      </c>
      <c r="V138" s="1020">
        <f t="shared" si="64"/>
        <v>478819.641275</v>
      </c>
      <c r="W138" s="1020">
        <f t="shared" ref="W138:AC138" si="65">+W137+V138</f>
        <v>604236.65563333337</v>
      </c>
      <c r="X138" s="1020">
        <f t="shared" si="65"/>
        <v>707373.1333166667</v>
      </c>
      <c r="Y138" s="1020">
        <f t="shared" si="65"/>
        <v>807237.34050000005</v>
      </c>
      <c r="Z138" s="1020">
        <f t="shared" si="65"/>
        <v>823628.8557500001</v>
      </c>
      <c r="AA138" s="1020">
        <f t="shared" si="65"/>
        <v>870426.70750000014</v>
      </c>
      <c r="AB138" s="1020">
        <f t="shared" si="65"/>
        <v>876954.40725000016</v>
      </c>
      <c r="AC138" s="1020">
        <f t="shared" si="65"/>
        <v>881622.75700000022</v>
      </c>
      <c r="AD138" s="1080"/>
      <c r="AE138" s="1071"/>
      <c r="AF138" s="1071"/>
      <c r="AG138" s="1072"/>
    </row>
    <row r="139" spans="1:33" ht="21.15" customHeight="1">
      <c r="F139" s="1027"/>
      <c r="G139" s="1027"/>
      <c r="H139" s="1027"/>
      <c r="I139" s="1027"/>
      <c r="J139" s="1027"/>
      <c r="K139" s="1027"/>
      <c r="L139" s="1027"/>
      <c r="M139" s="1027"/>
    </row>
    <row r="140" spans="1:33" ht="21.15" customHeight="1">
      <c r="F140" s="1027"/>
      <c r="G140" s="1027"/>
      <c r="H140" s="1027"/>
      <c r="I140" s="1027"/>
      <c r="J140" s="1027"/>
      <c r="K140" s="1027"/>
      <c r="L140" s="1027"/>
      <c r="M140" s="1027"/>
    </row>
    <row r="141" spans="1:33">
      <c r="AC141" s="1082"/>
    </row>
    <row r="142" spans="1:33">
      <c r="P142" s="1533"/>
      <c r="Q142" s="1533"/>
      <c r="Y142" s="1534"/>
      <c r="Z142" s="1534"/>
      <c r="AC142" s="1082"/>
    </row>
    <row r="144" spans="1:33">
      <c r="G144" s="1028"/>
    </row>
    <row r="145" spans="2:23" ht="21">
      <c r="B145" s="1029" t="str">
        <f>+'[3]PRESUPUESTO GENERAL'!B74</f>
        <v>JOSÉ DAVID VARGAS ARIAS</v>
      </c>
      <c r="U145" s="1029" t="s">
        <v>1427</v>
      </c>
      <c r="V145" s="1029"/>
      <c r="W145" s="1029"/>
    </row>
    <row r="146" spans="2:23" ht="21">
      <c r="B146" s="1030" t="s">
        <v>692</v>
      </c>
      <c r="Q146" s="1031"/>
      <c r="R146" s="1031"/>
      <c r="S146" s="1031"/>
      <c r="T146" s="1031"/>
      <c r="U146" s="1030" t="s">
        <v>1023</v>
      </c>
      <c r="V146" s="1029"/>
      <c r="W146" s="1029"/>
    </row>
    <row r="147" spans="2:23" ht="20.399999999999999">
      <c r="B147" s="1030" t="str">
        <f>+'[3]PRESUPUESTO GENERAL'!B76</f>
        <v>MAT. 091037-0665548 CND</v>
      </c>
    </row>
    <row r="150" spans="2:23">
      <c r="O150" s="1032"/>
    </row>
    <row r="151" spans="2:23">
      <c r="O151" s="1033"/>
    </row>
    <row r="154" spans="2:23" ht="16.2">
      <c r="O154" s="1034"/>
    </row>
    <row r="155" spans="2:23">
      <c r="O155" s="1035"/>
    </row>
    <row r="160" spans="2:23">
      <c r="T160" s="932" t="s">
        <v>1428</v>
      </c>
    </row>
    <row r="308" spans="34:40">
      <c r="AH308" s="1036">
        <v>1</v>
      </c>
      <c r="AI308" s="1036" t="s">
        <v>601</v>
      </c>
      <c r="AJ308" s="1037"/>
      <c r="AK308" s="1038"/>
      <c r="AL308" s="1039"/>
      <c r="AM308" s="1039"/>
      <c r="AN308" s="1040" t="e">
        <f>SUM(#REF!)</f>
        <v>#REF!</v>
      </c>
    </row>
    <row r="309" spans="34:40">
      <c r="AH309" s="1036">
        <v>2</v>
      </c>
      <c r="AI309" s="1036" t="s">
        <v>1429</v>
      </c>
      <c r="AJ309" s="1037"/>
      <c r="AK309" s="1038"/>
      <c r="AL309" s="1041"/>
      <c r="AM309" s="1042"/>
      <c r="AN309" s="1040" t="e">
        <f>SUM(#REF!)</f>
        <v>#REF!</v>
      </c>
    </row>
    <row r="310" spans="34:40">
      <c r="AH310" s="1036">
        <v>3</v>
      </c>
      <c r="AI310" s="1036" t="s">
        <v>1430</v>
      </c>
      <c r="AJ310" s="1037"/>
      <c r="AK310" s="1038"/>
      <c r="AL310" s="1041"/>
      <c r="AM310" s="1042"/>
      <c r="AN310" s="1040" t="e">
        <f>SUM(#REF!)</f>
        <v>#REF!</v>
      </c>
    </row>
    <row r="311" spans="34:40">
      <c r="AH311" s="1036">
        <v>4</v>
      </c>
      <c r="AI311" s="1036" t="s">
        <v>1431</v>
      </c>
      <c r="AJ311" s="1037"/>
      <c r="AK311" s="1038"/>
      <c r="AL311" s="1043"/>
      <c r="AM311" s="1042"/>
      <c r="AN311" s="1040" t="e">
        <f>SUM(#REF!)</f>
        <v>#REF!</v>
      </c>
    </row>
    <row r="312" spans="34:40" ht="26.4">
      <c r="AH312" s="1044">
        <v>5</v>
      </c>
      <c r="AI312" s="1045" t="s">
        <v>1432</v>
      </c>
      <c r="AJ312" s="1046"/>
      <c r="AK312" s="1047"/>
      <c r="AL312" s="1041"/>
      <c r="AM312" s="1042"/>
      <c r="AN312" s="1040" t="e">
        <f>SUM(#REF!)</f>
        <v>#REF!</v>
      </c>
    </row>
    <row r="313" spans="34:40">
      <c r="AH313" s="1048" t="s">
        <v>1433</v>
      </c>
      <c r="AI313" s="1049" t="s">
        <v>1434</v>
      </c>
      <c r="AJ313" s="1046"/>
      <c r="AK313" s="1050"/>
      <c r="AL313" s="1050"/>
      <c r="AM313" s="1042"/>
      <c r="AN313" s="1040" t="e">
        <f>SUM(#REF!)</f>
        <v>#REF!</v>
      </c>
    </row>
    <row r="314" spans="34:40">
      <c r="AH314" s="1047"/>
      <c r="AI314" s="1036" t="s">
        <v>1435</v>
      </c>
      <c r="AJ314" s="1047"/>
      <c r="AK314" s="1047"/>
      <c r="AL314" s="1047"/>
      <c r="AM314" s="1040"/>
      <c r="AN314" s="1040" t="e">
        <f>SUM(AN299:AN313)</f>
        <v>#REF!</v>
      </c>
    </row>
    <row r="315" spans="34:40">
      <c r="AH315" s="1047"/>
      <c r="AI315" s="1036" t="s">
        <v>1436</v>
      </c>
      <c r="AJ315" s="1047"/>
      <c r="AK315" s="1047"/>
      <c r="AL315" s="1047"/>
      <c r="AM315" s="1040"/>
      <c r="AN315" s="1040" t="e">
        <f>+AN314*0.25</f>
        <v>#REF!</v>
      </c>
    </row>
    <row r="316" spans="34:40">
      <c r="AH316" s="1047"/>
      <c r="AI316" s="1036" t="s">
        <v>1425</v>
      </c>
      <c r="AJ316" s="1047"/>
      <c r="AK316" s="1047"/>
      <c r="AL316" s="1047"/>
      <c r="AM316" s="1040"/>
      <c r="AN316" s="1040" t="e">
        <f>+AN315+AN314</f>
        <v>#REF!</v>
      </c>
    </row>
    <row r="317" spans="34:40">
      <c r="AH317" s="1047"/>
      <c r="AI317" s="1036" t="s">
        <v>868</v>
      </c>
      <c r="AJ317" s="1047"/>
      <c r="AK317" s="1047"/>
      <c r="AL317" s="1047"/>
      <c r="AM317" s="1040"/>
      <c r="AN317" s="1040" t="e">
        <f>+AN316*0.07</f>
        <v>#REF!</v>
      </c>
    </row>
    <row r="318" spans="34:40">
      <c r="AH318" s="1047"/>
      <c r="AI318" s="1036" t="s">
        <v>677</v>
      </c>
      <c r="AJ318" s="1047"/>
      <c r="AK318" s="1047"/>
      <c r="AL318" s="1047"/>
      <c r="AM318" s="1040"/>
      <c r="AN318" s="1040" t="e">
        <f>+AN317+AN316</f>
        <v>#REF!</v>
      </c>
    </row>
  </sheetData>
  <mergeCells count="264">
    <mergeCell ref="A131:A132"/>
    <mergeCell ref="B131:B132"/>
    <mergeCell ref="C131:C132"/>
    <mergeCell ref="D131:D132"/>
    <mergeCell ref="D129:D130"/>
    <mergeCell ref="AD8:AG8"/>
    <mergeCell ref="A2:AC2"/>
    <mergeCell ref="N5:Q5"/>
    <mergeCell ref="R5:T5"/>
    <mergeCell ref="U5:V5"/>
    <mergeCell ref="N6:X6"/>
    <mergeCell ref="A3:AG4"/>
    <mergeCell ref="A113:A114"/>
    <mergeCell ref="A115:A116"/>
    <mergeCell ref="B113:B114"/>
    <mergeCell ref="C113:C114"/>
    <mergeCell ref="D113:D114"/>
    <mergeCell ref="B115:B116"/>
    <mergeCell ref="C115:C116"/>
    <mergeCell ref="D115:D116"/>
    <mergeCell ref="A12:A13"/>
    <mergeCell ref="B12:B13"/>
    <mergeCell ref="C12:C13"/>
    <mergeCell ref="D12:D13"/>
    <mergeCell ref="A14:A15"/>
    <mergeCell ref="B14:B15"/>
    <mergeCell ref="C14:C15"/>
    <mergeCell ref="D14:D15"/>
    <mergeCell ref="N7:S7"/>
    <mergeCell ref="F8:M8"/>
    <mergeCell ref="N8:AC8"/>
    <mergeCell ref="A10:A11"/>
    <mergeCell ref="B10:B11"/>
    <mergeCell ref="C10:C11"/>
    <mergeCell ref="D10:D11"/>
    <mergeCell ref="A20:A21"/>
    <mergeCell ref="B20:B21"/>
    <mergeCell ref="C20:C21"/>
    <mergeCell ref="D20:D21"/>
    <mergeCell ref="A22:A23"/>
    <mergeCell ref="B22:B23"/>
    <mergeCell ref="C22:C23"/>
    <mergeCell ref="D22:D23"/>
    <mergeCell ref="A16:A17"/>
    <mergeCell ref="B16:B17"/>
    <mergeCell ref="C16:C17"/>
    <mergeCell ref="D16:D17"/>
    <mergeCell ref="A18:A19"/>
    <mergeCell ref="B18:B19"/>
    <mergeCell ref="C18:C19"/>
    <mergeCell ref="D18:D19"/>
    <mergeCell ref="A28:A29"/>
    <mergeCell ref="B28:B29"/>
    <mergeCell ref="C28:C29"/>
    <mergeCell ref="D28:D29"/>
    <mergeCell ref="A30:A31"/>
    <mergeCell ref="B30:B31"/>
    <mergeCell ref="C30:C31"/>
    <mergeCell ref="D30:D31"/>
    <mergeCell ref="A24:A25"/>
    <mergeCell ref="B24:B25"/>
    <mergeCell ref="C24:C25"/>
    <mergeCell ref="D24:D25"/>
    <mergeCell ref="A26:A27"/>
    <mergeCell ref="B26:B27"/>
    <mergeCell ref="C26:C27"/>
    <mergeCell ref="D26:D27"/>
    <mergeCell ref="A36:A37"/>
    <mergeCell ref="B36:B37"/>
    <mergeCell ref="C36:C37"/>
    <mergeCell ref="D36:D37"/>
    <mergeCell ref="A38:A39"/>
    <mergeCell ref="B38:B39"/>
    <mergeCell ref="C38:C39"/>
    <mergeCell ref="D38:D39"/>
    <mergeCell ref="A32:A33"/>
    <mergeCell ref="B32:B33"/>
    <mergeCell ref="C32:C33"/>
    <mergeCell ref="D32:D33"/>
    <mergeCell ref="A34:A35"/>
    <mergeCell ref="B34:B35"/>
    <mergeCell ref="C34:C35"/>
    <mergeCell ref="D34:D35"/>
    <mergeCell ref="A44:A45"/>
    <mergeCell ref="B44:B45"/>
    <mergeCell ref="C44:C45"/>
    <mergeCell ref="D44:D45"/>
    <mergeCell ref="A46:A47"/>
    <mergeCell ref="B46:B47"/>
    <mergeCell ref="C46:C47"/>
    <mergeCell ref="D46:D47"/>
    <mergeCell ref="A40:A41"/>
    <mergeCell ref="B40:B41"/>
    <mergeCell ref="C40:C41"/>
    <mergeCell ref="D40:D41"/>
    <mergeCell ref="A42:A43"/>
    <mergeCell ref="B42:B43"/>
    <mergeCell ref="C42:C43"/>
    <mergeCell ref="D42:D43"/>
    <mergeCell ref="A52:A53"/>
    <mergeCell ref="B52:B53"/>
    <mergeCell ref="C52:C53"/>
    <mergeCell ref="D52:D53"/>
    <mergeCell ref="A54:A55"/>
    <mergeCell ref="B54:B55"/>
    <mergeCell ref="C54:C55"/>
    <mergeCell ref="D54:D55"/>
    <mergeCell ref="A48:A49"/>
    <mergeCell ref="B48:B49"/>
    <mergeCell ref="C48:C49"/>
    <mergeCell ref="D48:D49"/>
    <mergeCell ref="A50:A51"/>
    <mergeCell ref="B50:B51"/>
    <mergeCell ref="C50:C51"/>
    <mergeCell ref="D50:D51"/>
    <mergeCell ref="A60:A61"/>
    <mergeCell ref="B60:B61"/>
    <mergeCell ref="C60:C61"/>
    <mergeCell ref="D60:D61"/>
    <mergeCell ref="A62:A63"/>
    <mergeCell ref="B62:B63"/>
    <mergeCell ref="C62:C63"/>
    <mergeCell ref="D62:D63"/>
    <mergeCell ref="A56:A57"/>
    <mergeCell ref="B56:B57"/>
    <mergeCell ref="C56:C57"/>
    <mergeCell ref="D56:D57"/>
    <mergeCell ref="A58:A59"/>
    <mergeCell ref="B58:B59"/>
    <mergeCell ref="C58:C59"/>
    <mergeCell ref="D58:D59"/>
    <mergeCell ref="A68:A69"/>
    <mergeCell ref="B68:B69"/>
    <mergeCell ref="C68:C69"/>
    <mergeCell ref="D68:D69"/>
    <mergeCell ref="A70:A71"/>
    <mergeCell ref="B70:B71"/>
    <mergeCell ref="C70:C71"/>
    <mergeCell ref="D70:D71"/>
    <mergeCell ref="A64:A65"/>
    <mergeCell ref="B64:B65"/>
    <mergeCell ref="C64:C65"/>
    <mergeCell ref="D64:D65"/>
    <mergeCell ref="A66:A67"/>
    <mergeCell ref="B66:B67"/>
    <mergeCell ref="C66:C67"/>
    <mergeCell ref="D66:D67"/>
    <mergeCell ref="A76:A77"/>
    <mergeCell ref="B76:B77"/>
    <mergeCell ref="C76:C77"/>
    <mergeCell ref="D76:D77"/>
    <mergeCell ref="A78:A79"/>
    <mergeCell ref="B78:B79"/>
    <mergeCell ref="C78:C79"/>
    <mergeCell ref="D78:D79"/>
    <mergeCell ref="A72:A73"/>
    <mergeCell ref="B72:B73"/>
    <mergeCell ref="C72:C73"/>
    <mergeCell ref="D72:D73"/>
    <mergeCell ref="A74:A75"/>
    <mergeCell ref="B74:B75"/>
    <mergeCell ref="C74:C75"/>
    <mergeCell ref="D74:D75"/>
    <mergeCell ref="A85:A86"/>
    <mergeCell ref="B85:B86"/>
    <mergeCell ref="C85:C86"/>
    <mergeCell ref="D85:D86"/>
    <mergeCell ref="A87:A88"/>
    <mergeCell ref="B87:B88"/>
    <mergeCell ref="C87:C88"/>
    <mergeCell ref="D87:D88"/>
    <mergeCell ref="A81:A82"/>
    <mergeCell ref="B81:B82"/>
    <mergeCell ref="C81:C82"/>
    <mergeCell ref="D81:D82"/>
    <mergeCell ref="A83:A84"/>
    <mergeCell ref="B83:B84"/>
    <mergeCell ref="C83:C84"/>
    <mergeCell ref="D83:D84"/>
    <mergeCell ref="A93:A94"/>
    <mergeCell ref="B93:B94"/>
    <mergeCell ref="C93:C94"/>
    <mergeCell ref="D93:D94"/>
    <mergeCell ref="A95:A96"/>
    <mergeCell ref="B95:B96"/>
    <mergeCell ref="C95:C96"/>
    <mergeCell ref="D95:D96"/>
    <mergeCell ref="A89:A90"/>
    <mergeCell ref="B89:B90"/>
    <mergeCell ref="C89:C90"/>
    <mergeCell ref="D89:D90"/>
    <mergeCell ref="A91:A92"/>
    <mergeCell ref="B91:B92"/>
    <mergeCell ref="C91:C92"/>
    <mergeCell ref="D91:D92"/>
    <mergeCell ref="A103:A104"/>
    <mergeCell ref="B103:B104"/>
    <mergeCell ref="C103:C104"/>
    <mergeCell ref="D103:D104"/>
    <mergeCell ref="A105:A106"/>
    <mergeCell ref="B105:B106"/>
    <mergeCell ref="C105:C106"/>
    <mergeCell ref="D105:D106"/>
    <mergeCell ref="A98:A99"/>
    <mergeCell ref="B98:B99"/>
    <mergeCell ref="C98:C99"/>
    <mergeCell ref="D98:D99"/>
    <mergeCell ref="A101:A102"/>
    <mergeCell ref="B101:B102"/>
    <mergeCell ref="C101:C102"/>
    <mergeCell ref="D101:D102"/>
    <mergeCell ref="A111:A112"/>
    <mergeCell ref="B111:B112"/>
    <mergeCell ref="C111:C112"/>
    <mergeCell ref="D111:D112"/>
    <mergeCell ref="A117:A118"/>
    <mergeCell ref="B117:B118"/>
    <mergeCell ref="C117:C118"/>
    <mergeCell ref="D117:D118"/>
    <mergeCell ref="A107:A108"/>
    <mergeCell ref="B107:B108"/>
    <mergeCell ref="C107:C108"/>
    <mergeCell ref="D107:D108"/>
    <mergeCell ref="A109:A110"/>
    <mergeCell ref="B109:B110"/>
    <mergeCell ref="C109:C110"/>
    <mergeCell ref="D109:D110"/>
    <mergeCell ref="A127:A128"/>
    <mergeCell ref="B127:B128"/>
    <mergeCell ref="C127:C128"/>
    <mergeCell ref="D127:D128"/>
    <mergeCell ref="A129:A130"/>
    <mergeCell ref="B129:B130"/>
    <mergeCell ref="C129:C130"/>
    <mergeCell ref="A119:A120"/>
    <mergeCell ref="B119:B120"/>
    <mergeCell ref="C119:C120"/>
    <mergeCell ref="D119:D120"/>
    <mergeCell ref="A121:A122"/>
    <mergeCell ref="B121:B122"/>
    <mergeCell ref="C121:C122"/>
    <mergeCell ref="D121:D122"/>
    <mergeCell ref="A125:A126"/>
    <mergeCell ref="A123:A124"/>
    <mergeCell ref="B123:B124"/>
    <mergeCell ref="B125:B126"/>
    <mergeCell ref="C123:C124"/>
    <mergeCell ref="C125:C126"/>
    <mergeCell ref="D123:D124"/>
    <mergeCell ref="D125:D126"/>
    <mergeCell ref="A137:A138"/>
    <mergeCell ref="B137:B138"/>
    <mergeCell ref="C137:C138"/>
    <mergeCell ref="D137:D138"/>
    <mergeCell ref="P142:Q142"/>
    <mergeCell ref="Y142:Z142"/>
    <mergeCell ref="A133:A134"/>
    <mergeCell ref="B133:B134"/>
    <mergeCell ref="C133:C134"/>
    <mergeCell ref="D133:D134"/>
    <mergeCell ref="A135:A136"/>
    <mergeCell ref="B135:B136"/>
    <mergeCell ref="C135:C136"/>
    <mergeCell ref="D135:D136"/>
  </mergeCells>
  <printOptions horizontalCentered="1" verticalCentered="1"/>
  <pageMargins left="0.31496062992125984" right="0.31496062992125984" top="0.94488188976377963" bottom="0.43307086614173229" header="0.98425196850393704" footer="0.31496062992125984"/>
  <pageSetup scale="31" orientation="landscape" r:id="rId1"/>
  <rowBreaks count="2" manualBreakCount="2">
    <brk id="55" max="32" man="1"/>
    <brk id="86" max="32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7"/>
  <sheetViews>
    <sheetView view="pageBreakPreview" topLeftCell="A18" zoomScaleNormal="100" zoomScaleSheetLayoutView="100" workbookViewId="0">
      <selection activeCell="A37" sqref="A37:E37"/>
    </sheetView>
  </sheetViews>
  <sheetFormatPr baseColWidth="10" defaultColWidth="9.33203125" defaultRowHeight="13.2"/>
  <cols>
    <col min="1" max="1" width="33.109375" customWidth="1"/>
    <col min="2" max="2" width="10" customWidth="1"/>
    <col min="3" max="3" width="7.44140625" customWidth="1"/>
    <col min="4" max="4" width="5.44140625" customWidth="1"/>
    <col min="5" max="6" width="6.6640625" customWidth="1"/>
    <col min="7" max="7" width="14" customWidth="1"/>
    <col min="8" max="8" width="12.77734375" customWidth="1"/>
    <col min="9" max="9" width="3.44140625" customWidth="1"/>
    <col min="10" max="10" width="10.21875" bestFit="1" customWidth="1"/>
  </cols>
  <sheetData>
    <row r="1" spans="1:10" ht="114.6" customHeight="1">
      <c r="A1" s="1589" t="s">
        <v>0</v>
      </c>
      <c r="B1" s="1589"/>
      <c r="C1" s="1589"/>
      <c r="D1" s="1590" t="s">
        <v>1451</v>
      </c>
      <c r="E1" s="1591"/>
      <c r="F1" s="1591"/>
      <c r="G1" s="1591"/>
      <c r="H1" s="1591"/>
      <c r="I1" s="1591"/>
      <c r="J1" s="1">
        <v>1.1000000000000001</v>
      </c>
    </row>
    <row r="2" spans="1:10" ht="11.25" customHeight="1">
      <c r="A2" s="2" t="s">
        <v>1</v>
      </c>
      <c r="B2" s="3" t="s">
        <v>2</v>
      </c>
      <c r="C2" s="1592" t="s">
        <v>1082</v>
      </c>
      <c r="D2" s="1593"/>
      <c r="E2" s="1594" t="s">
        <v>4</v>
      </c>
      <c r="F2" s="1595"/>
      <c r="G2" s="2" t="s">
        <v>5</v>
      </c>
      <c r="H2" s="1596"/>
    </row>
    <row r="3" spans="1:10" ht="11.25" customHeight="1">
      <c r="A3" s="3" t="s">
        <v>6</v>
      </c>
      <c r="B3" s="150" t="s">
        <v>1276</v>
      </c>
      <c r="C3" s="1599"/>
      <c r="D3" s="1600"/>
      <c r="E3" s="1601">
        <v>0.03</v>
      </c>
      <c r="F3" s="1602"/>
      <c r="G3" s="6">
        <f>ROUND(+E3*G24,0)</f>
        <v>39</v>
      </c>
      <c r="H3" s="1597"/>
    </row>
    <row r="4" spans="1:10" ht="10.5" customHeight="1">
      <c r="A4" s="5"/>
      <c r="B4" s="5"/>
      <c r="C4" s="1599"/>
      <c r="D4" s="1600"/>
      <c r="E4" s="1599"/>
      <c r="F4" s="1600"/>
      <c r="G4" s="5"/>
      <c r="H4" s="1597"/>
    </row>
    <row r="5" spans="1:10" ht="9" customHeight="1">
      <c r="A5" s="5"/>
      <c r="B5" s="5"/>
      <c r="C5" s="1599"/>
      <c r="D5" s="1600"/>
      <c r="E5" s="1599"/>
      <c r="F5" s="1600"/>
      <c r="G5" s="5"/>
      <c r="H5" s="1597"/>
    </row>
    <row r="6" spans="1:10" ht="10.5" customHeight="1">
      <c r="A6" s="5"/>
      <c r="B6" s="5"/>
      <c r="C6" s="1599"/>
      <c r="D6" s="1600"/>
      <c r="E6" s="1599"/>
      <c r="F6" s="1600"/>
      <c r="G6" s="5"/>
      <c r="H6" s="1597"/>
    </row>
    <row r="7" spans="1:10" ht="10.65" customHeight="1">
      <c r="A7" s="5"/>
      <c r="B7" s="5"/>
      <c r="C7" s="1599"/>
      <c r="D7" s="1600"/>
      <c r="E7" s="1599"/>
      <c r="F7" s="1600"/>
      <c r="G7" s="5"/>
      <c r="H7" s="1598"/>
    </row>
    <row r="8" spans="1:10" ht="12" customHeight="1">
      <c r="A8" s="1603" t="s">
        <v>8</v>
      </c>
      <c r="B8" s="1605"/>
      <c r="C8" s="1607"/>
      <c r="D8" s="1608"/>
      <c r="E8" s="1607"/>
      <c r="F8" s="1608"/>
      <c r="G8" s="1611" t="s">
        <v>9</v>
      </c>
      <c r="H8" s="62">
        <f>+G3</f>
        <v>39</v>
      </c>
    </row>
    <row r="9" spans="1:10" ht="10.5" customHeight="1">
      <c r="A9" s="1604"/>
      <c r="B9" s="1606"/>
      <c r="C9" s="1609"/>
      <c r="D9" s="1610"/>
      <c r="E9" s="1609"/>
      <c r="F9" s="1610"/>
      <c r="G9" s="1612"/>
      <c r="H9" s="5"/>
    </row>
    <row r="10" spans="1:10" ht="11.85" customHeight="1">
      <c r="A10" s="2" t="s">
        <v>10</v>
      </c>
      <c r="B10" s="8" t="s">
        <v>11</v>
      </c>
      <c r="C10" s="1613" t="s">
        <v>12</v>
      </c>
      <c r="D10" s="1593"/>
      <c r="E10" s="1614" t="s">
        <v>13</v>
      </c>
      <c r="F10" s="1615"/>
      <c r="G10" s="2" t="s">
        <v>5</v>
      </c>
      <c r="H10" s="1596"/>
    </row>
    <row r="11" spans="1:10" ht="11.25" customHeight="1">
      <c r="A11" s="3" t="s">
        <v>14</v>
      </c>
      <c r="B11" s="2" t="s">
        <v>15</v>
      </c>
      <c r="C11" s="1616">
        <f>+'EST MERCADO'!H69</f>
        <v>5720</v>
      </c>
      <c r="D11" s="1617"/>
      <c r="E11" s="1618">
        <v>0.05</v>
      </c>
      <c r="F11" s="1619"/>
      <c r="G11" s="6">
        <f>ROUND(C11*E11,0)</f>
        <v>286</v>
      </c>
      <c r="H11" s="1597"/>
    </row>
    <row r="12" spans="1:10" ht="11.25" customHeight="1">
      <c r="A12" s="3" t="s">
        <v>16</v>
      </c>
      <c r="B12" s="2" t="s">
        <v>17</v>
      </c>
      <c r="C12" s="1620">
        <f>+'EST MERCADO'!H33</f>
        <v>6600</v>
      </c>
      <c r="D12" s="1621"/>
      <c r="E12" s="1618">
        <v>0.12</v>
      </c>
      <c r="F12" s="1619"/>
      <c r="G12" s="6">
        <f t="shared" ref="G12:G13" si="0">ROUND(C12*E12,0)</f>
        <v>792</v>
      </c>
      <c r="H12" s="1597"/>
    </row>
    <row r="13" spans="1:10" ht="11.25" customHeight="1">
      <c r="A13" s="3" t="s">
        <v>18</v>
      </c>
      <c r="B13" s="2" t="s">
        <v>19</v>
      </c>
      <c r="C13" s="1620">
        <f>+'EST MERCADO'!H62</f>
        <v>62240</v>
      </c>
      <c r="D13" s="1621"/>
      <c r="E13" s="1618">
        <v>5.0000000000000001E-3</v>
      </c>
      <c r="F13" s="1619"/>
      <c r="G13" s="6">
        <f t="shared" si="0"/>
        <v>311</v>
      </c>
      <c r="H13" s="1597"/>
    </row>
    <row r="14" spans="1:10" ht="9.9" customHeight="1">
      <c r="A14" s="5"/>
      <c r="B14" s="5"/>
      <c r="C14" s="1599"/>
      <c r="D14" s="1600"/>
      <c r="E14" s="1599"/>
      <c r="F14" s="1600"/>
      <c r="G14" s="5"/>
      <c r="H14" s="1597"/>
    </row>
    <row r="15" spans="1:10" ht="9.75" customHeight="1">
      <c r="A15" s="5"/>
      <c r="B15" s="5"/>
      <c r="C15" s="1599"/>
      <c r="D15" s="1600"/>
      <c r="E15" s="1599"/>
      <c r="F15" s="1600"/>
      <c r="G15" s="5"/>
      <c r="H15" s="1597"/>
    </row>
    <row r="16" spans="1:10" ht="10.5" customHeight="1">
      <c r="A16" s="5"/>
      <c r="B16" s="5"/>
      <c r="C16" s="1599"/>
      <c r="D16" s="1600"/>
      <c r="E16" s="1599"/>
      <c r="F16" s="1600"/>
      <c r="G16" s="5"/>
      <c r="H16" s="1597"/>
    </row>
    <row r="17" spans="1:10" ht="9.15" customHeight="1">
      <c r="A17" s="5"/>
      <c r="B17" s="5"/>
      <c r="C17" s="1599"/>
      <c r="D17" s="1600"/>
      <c r="E17" s="1599"/>
      <c r="F17" s="1600"/>
      <c r="G17" s="5"/>
      <c r="H17" s="1597"/>
    </row>
    <row r="18" spans="1:10" ht="10.65" customHeight="1">
      <c r="A18" s="5"/>
      <c r="B18" s="5"/>
      <c r="C18" s="1599"/>
      <c r="D18" s="1600"/>
      <c r="E18" s="1599"/>
      <c r="F18" s="1600"/>
      <c r="G18" s="5"/>
      <c r="H18" s="1597"/>
    </row>
    <row r="19" spans="1:10" ht="8.85" customHeight="1">
      <c r="A19" s="5"/>
      <c r="B19" s="5"/>
      <c r="C19" s="1599"/>
      <c r="D19" s="1600"/>
      <c r="E19" s="1599"/>
      <c r="F19" s="1600"/>
      <c r="G19" s="5"/>
      <c r="H19" s="1597"/>
    </row>
    <row r="20" spans="1:10" ht="12" customHeight="1">
      <c r="A20" s="5"/>
      <c r="B20" s="5"/>
      <c r="C20" s="1599"/>
      <c r="D20" s="1600"/>
      <c r="E20" s="1599"/>
      <c r="F20" s="1600"/>
      <c r="G20" s="5"/>
      <c r="H20" s="1598"/>
    </row>
    <row r="21" spans="1:10" ht="11.25" customHeight="1">
      <c r="A21" s="1603" t="s">
        <v>20</v>
      </c>
      <c r="B21" s="1605"/>
      <c r="C21" s="1607"/>
      <c r="D21" s="1608"/>
      <c r="E21" s="1607"/>
      <c r="F21" s="1608"/>
      <c r="G21" s="1611" t="s">
        <v>21</v>
      </c>
      <c r="H21" s="6">
        <f>ROUND(SUM(G11:G20),0)</f>
        <v>1389</v>
      </c>
    </row>
    <row r="22" spans="1:10" ht="12.6" customHeight="1">
      <c r="A22" s="1604"/>
      <c r="B22" s="1606"/>
      <c r="C22" s="1609"/>
      <c r="D22" s="1610"/>
      <c r="E22" s="1609"/>
      <c r="F22" s="1610"/>
      <c r="G22" s="1612"/>
      <c r="H22" s="5"/>
    </row>
    <row r="23" spans="1:10" ht="11.25" customHeight="1">
      <c r="A23" s="2" t="s">
        <v>22</v>
      </c>
      <c r="B23" s="8" t="s">
        <v>23</v>
      </c>
      <c r="C23" s="1613" t="s">
        <v>24</v>
      </c>
      <c r="D23" s="1593"/>
      <c r="E23" s="1629" t="s">
        <v>4</v>
      </c>
      <c r="F23" s="1630"/>
      <c r="G23" s="2" t="s">
        <v>5</v>
      </c>
      <c r="H23" s="1596"/>
    </row>
    <row r="24" spans="1:10" ht="11.25" customHeight="1">
      <c r="A24" s="495" t="str">
        <f>+'Mano de obra - Cargos'!C85</f>
        <v>CUADRILLA TIPO II - (1 Of + 1 Ay)</v>
      </c>
      <c r="B24" s="496">
        <f>+'Mano de obra - Cargos'!F92</f>
        <v>145908.75063760404</v>
      </c>
      <c r="C24" s="1616">
        <f>+'Mano de obra - Cargos'!J92</f>
        <v>258506.53333333333</v>
      </c>
      <c r="D24" s="1617"/>
      <c r="E24" s="1631">
        <v>200</v>
      </c>
      <c r="F24" s="1632"/>
      <c r="G24" s="497">
        <f>+C24/E24</f>
        <v>1292.5326666666667</v>
      </c>
      <c r="H24" s="1597"/>
    </row>
    <row r="25" spans="1:10" ht="9.75" customHeight="1">
      <c r="A25" s="5"/>
      <c r="B25" s="5"/>
      <c r="C25" s="1599"/>
      <c r="D25" s="1600"/>
      <c r="E25" s="1599"/>
      <c r="F25" s="1600"/>
      <c r="G25" s="5"/>
      <c r="H25" s="1597"/>
    </row>
    <row r="26" spans="1:10" ht="9.6" customHeight="1">
      <c r="A26" s="5"/>
      <c r="B26" s="5"/>
      <c r="C26" s="1599"/>
      <c r="D26" s="1600"/>
      <c r="E26" s="1599"/>
      <c r="F26" s="1600"/>
      <c r="G26" s="5"/>
      <c r="H26" s="1597"/>
    </row>
    <row r="27" spans="1:10" ht="10.65" customHeight="1">
      <c r="A27" s="5"/>
      <c r="B27" s="5"/>
      <c r="C27" s="1599"/>
      <c r="D27" s="1600"/>
      <c r="E27" s="1599"/>
      <c r="F27" s="1600"/>
      <c r="G27" s="5"/>
      <c r="H27" s="1598"/>
    </row>
    <row r="28" spans="1:10" ht="11.25" customHeight="1">
      <c r="A28" s="1624" t="s">
        <v>9</v>
      </c>
      <c r="B28" s="1624"/>
      <c r="C28" s="1624"/>
      <c r="D28" s="1624"/>
      <c r="E28" s="1624"/>
      <c r="F28" s="1624"/>
      <c r="G28" s="1625"/>
      <c r="H28" s="10">
        <f>ROUND(SUM(G24:G27),0)</f>
        <v>1293</v>
      </c>
    </row>
    <row r="29" spans="1:10" ht="15.75" customHeight="1">
      <c r="A29" s="1622" t="s">
        <v>364</v>
      </c>
      <c r="B29" s="1623"/>
      <c r="C29" s="1623"/>
      <c r="D29" s="1623"/>
      <c r="E29" s="1623"/>
      <c r="F29" s="1623"/>
      <c r="G29" s="1623"/>
      <c r="H29" s="149">
        <f>SUM(H2:H28)</f>
        <v>2721</v>
      </c>
      <c r="I29" s="147"/>
      <c r="J29" s="779">
        <v>3141</v>
      </c>
    </row>
    <row r="30" spans="1:10" ht="13.2" customHeight="1">
      <c r="A30" s="1587" t="s">
        <v>237</v>
      </c>
      <c r="B30" s="1587"/>
      <c r="C30" s="1587"/>
      <c r="D30" s="1587"/>
      <c r="E30" s="1587"/>
      <c r="F30" s="1587"/>
      <c r="G30" s="477"/>
      <c r="H30" s="149"/>
      <c r="I30" s="147"/>
      <c r="J30" s="147"/>
    </row>
    <row r="31" spans="1:10">
      <c r="A31" s="1586" t="s">
        <v>1448</v>
      </c>
      <c r="B31" s="1586"/>
      <c r="C31" s="1586"/>
      <c r="D31" s="1586"/>
      <c r="E31" s="1586"/>
      <c r="F31" s="1586"/>
      <c r="G31" s="1195">
        <v>0.24</v>
      </c>
      <c r="H31" s="1196">
        <f>ROUND((G31*H29),0)</f>
        <v>653</v>
      </c>
      <c r="I31" s="147"/>
      <c r="J31" s="147"/>
    </row>
    <row r="32" spans="1:10">
      <c r="A32" s="1586" t="s">
        <v>840</v>
      </c>
      <c r="B32" s="1586"/>
      <c r="C32" s="1586"/>
      <c r="D32" s="1586"/>
      <c r="E32" s="1586"/>
      <c r="F32" s="1586"/>
      <c r="G32" s="1195">
        <v>0.01</v>
      </c>
      <c r="H32" s="1196">
        <f>ROUND((G32*H29),0)</f>
        <v>27</v>
      </c>
      <c r="I32" s="147"/>
      <c r="J32" s="147"/>
    </row>
    <row r="33" spans="1:10">
      <c r="A33" s="1586" t="s">
        <v>842</v>
      </c>
      <c r="B33" s="1586"/>
      <c r="C33" s="1586"/>
      <c r="D33" s="1586"/>
      <c r="E33" s="1586"/>
      <c r="F33" s="1586"/>
      <c r="G33" s="1195">
        <v>0.05</v>
      </c>
      <c r="H33" s="1196">
        <f>ROUND((G33*H29),0)</f>
        <v>136</v>
      </c>
      <c r="I33" s="147"/>
      <c r="J33" s="147"/>
    </row>
    <row r="34" spans="1:10" ht="15.6" customHeight="1">
      <c r="A34" s="1588" t="s">
        <v>1449</v>
      </c>
      <c r="B34" s="1588"/>
      <c r="C34" s="1588"/>
      <c r="D34" s="1588"/>
      <c r="E34" s="1588"/>
      <c r="F34" s="1588"/>
      <c r="G34" s="1588"/>
      <c r="H34" s="1196">
        <f>H33+H32+H31+H29</f>
        <v>3537</v>
      </c>
      <c r="I34" s="147"/>
      <c r="J34" s="147"/>
    </row>
    <row r="35" spans="1:10" ht="15.75" customHeight="1">
      <c r="A35" s="476"/>
      <c r="B35" s="477"/>
      <c r="C35" s="477"/>
      <c r="D35" s="477"/>
      <c r="E35" s="477"/>
      <c r="F35" s="477"/>
      <c r="G35" s="477"/>
      <c r="H35" s="149"/>
      <c r="I35" s="147"/>
      <c r="J35" s="147"/>
    </row>
    <row r="36" spans="1:10" ht="19.8" customHeight="1">
      <c r="A36" s="476"/>
      <c r="B36" s="477"/>
      <c r="C36" s="477"/>
      <c r="D36" s="477"/>
      <c r="E36" s="477"/>
      <c r="F36" s="477"/>
      <c r="G36" s="477"/>
      <c r="H36" s="149"/>
      <c r="I36" s="147"/>
      <c r="J36" s="147"/>
    </row>
    <row r="37" spans="1:10" ht="22.5" customHeight="1">
      <c r="A37" s="1626" t="s">
        <v>743</v>
      </c>
      <c r="B37" s="1627"/>
      <c r="C37" s="1627"/>
      <c r="D37" s="1627"/>
      <c r="E37" s="1627"/>
      <c r="F37" s="1628" t="s">
        <v>1028</v>
      </c>
      <c r="G37" s="1627"/>
      <c r="H37" s="1627"/>
      <c r="I37" s="1627"/>
      <c r="J37" s="1627"/>
    </row>
  </sheetData>
  <mergeCells count="68">
    <mergeCell ref="A29:G29"/>
    <mergeCell ref="A28:G28"/>
    <mergeCell ref="A37:E37"/>
    <mergeCell ref="F37:J37"/>
    <mergeCell ref="G21:G22"/>
    <mergeCell ref="C23:D23"/>
    <mergeCell ref="E23:F23"/>
    <mergeCell ref="H23:H27"/>
    <mergeCell ref="C24:D24"/>
    <mergeCell ref="E24:F24"/>
    <mergeCell ref="C25:D25"/>
    <mergeCell ref="E25:F25"/>
    <mergeCell ref="C26:D26"/>
    <mergeCell ref="E26:F26"/>
    <mergeCell ref="C27:D27"/>
    <mergeCell ref="E27:F27"/>
    <mergeCell ref="C20:D20"/>
    <mergeCell ref="E20:F20"/>
    <mergeCell ref="A21:A22"/>
    <mergeCell ref="B21:B22"/>
    <mergeCell ref="C21:D22"/>
    <mergeCell ref="E21:F22"/>
    <mergeCell ref="E17:F17"/>
    <mergeCell ref="C18:D18"/>
    <mergeCell ref="E18:F18"/>
    <mergeCell ref="C19:D19"/>
    <mergeCell ref="E19:F19"/>
    <mergeCell ref="C10:D10"/>
    <mergeCell ref="E10:F10"/>
    <mergeCell ref="H10:H20"/>
    <mergeCell ref="C11:D11"/>
    <mergeCell ref="E11:F11"/>
    <mergeCell ref="C12:D12"/>
    <mergeCell ref="E12:F12"/>
    <mergeCell ref="C13:D13"/>
    <mergeCell ref="E13:F13"/>
    <mergeCell ref="C14:D14"/>
    <mergeCell ref="E14:F14"/>
    <mergeCell ref="C15:D15"/>
    <mergeCell ref="E15:F15"/>
    <mergeCell ref="C16:D16"/>
    <mergeCell ref="E16:F16"/>
    <mergeCell ref="C17:D17"/>
    <mergeCell ref="A8:A9"/>
    <mergeCell ref="B8:B9"/>
    <mergeCell ref="C8:D9"/>
    <mergeCell ref="E8:F9"/>
    <mergeCell ref="G8:G9"/>
    <mergeCell ref="A1:C1"/>
    <mergeCell ref="D1:I1"/>
    <mergeCell ref="C2:D2"/>
    <mergeCell ref="E2:F2"/>
    <mergeCell ref="H2:H7"/>
    <mergeCell ref="C3:D3"/>
    <mergeCell ref="E3:F3"/>
    <mergeCell ref="C4:D4"/>
    <mergeCell ref="E4:F4"/>
    <mergeCell ref="C5:D5"/>
    <mergeCell ref="E5:F5"/>
    <mergeCell ref="C6:D6"/>
    <mergeCell ref="E6:F6"/>
    <mergeCell ref="C7:D7"/>
    <mergeCell ref="E7:F7"/>
    <mergeCell ref="A31:F31"/>
    <mergeCell ref="A32:F32"/>
    <mergeCell ref="A33:F33"/>
    <mergeCell ref="A30:F30"/>
    <mergeCell ref="A34:G34"/>
  </mergeCells>
  <pageMargins left="0.7" right="0.7" top="0.75" bottom="0.75" header="0.3" footer="0.3"/>
  <pageSetup paperSize="9" scale="98" orientation="portrait" r:id="rId1"/>
  <colBreaks count="1" manualBreakCount="1">
    <brk id="8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8"/>
  <sheetViews>
    <sheetView view="pageBreakPreview" topLeftCell="A19" zoomScaleNormal="100" zoomScaleSheetLayoutView="100" workbookViewId="0">
      <selection activeCell="C49" sqref="C49"/>
    </sheetView>
  </sheetViews>
  <sheetFormatPr baseColWidth="10" defaultColWidth="9.33203125" defaultRowHeight="13.2"/>
  <cols>
    <col min="1" max="1" width="22.44140625" customWidth="1"/>
    <col min="2" max="2" width="11.88671875" customWidth="1"/>
    <col min="3" max="3" width="10.109375" customWidth="1"/>
    <col min="4" max="5" width="11.77734375" customWidth="1"/>
    <col min="6" max="6" width="1.44140625" customWidth="1"/>
    <col min="7" max="7" width="14" customWidth="1"/>
    <col min="8" max="8" width="12.6640625" customWidth="1"/>
    <col min="9" max="9" width="3.109375" customWidth="1"/>
    <col min="10" max="10" width="15" customWidth="1"/>
  </cols>
  <sheetData>
    <row r="1" spans="1:10" ht="95.4" customHeight="1">
      <c r="A1" s="1643" t="s">
        <v>1349</v>
      </c>
      <c r="B1" s="1644"/>
      <c r="C1" s="1644"/>
      <c r="D1" s="1645" t="s">
        <v>1451</v>
      </c>
      <c r="E1" s="1645"/>
      <c r="F1" s="1645"/>
      <c r="G1" s="1645"/>
      <c r="H1" s="1645"/>
      <c r="I1" s="1645"/>
      <c r="J1" s="316">
        <v>1.2</v>
      </c>
    </row>
    <row r="2" spans="1:10" ht="11.25" customHeight="1">
      <c r="A2" s="1613" t="s">
        <v>1</v>
      </c>
      <c r="B2" s="1593"/>
      <c r="C2" s="150" t="s">
        <v>365</v>
      </c>
      <c r="D2" s="151" t="s">
        <v>1083</v>
      </c>
      <c r="E2" s="1646" t="s">
        <v>711</v>
      </c>
      <c r="F2" s="1647"/>
      <c r="G2" s="2" t="s">
        <v>5</v>
      </c>
      <c r="H2" s="1596"/>
    </row>
    <row r="3" spans="1:10" ht="12" customHeight="1">
      <c r="A3" s="1648" t="s">
        <v>25</v>
      </c>
      <c r="B3" s="1649"/>
      <c r="C3" s="150" t="s">
        <v>1276</v>
      </c>
      <c r="D3" s="5"/>
      <c r="E3" s="1650">
        <v>0.03</v>
      </c>
      <c r="F3" s="1651"/>
      <c r="G3" s="6">
        <f>ROUND(+E3*H28,0)</f>
        <v>1363</v>
      </c>
      <c r="H3" s="1597"/>
    </row>
    <row r="4" spans="1:10" ht="12" customHeight="1">
      <c r="A4" s="1652"/>
      <c r="B4" s="1649"/>
      <c r="C4" s="150"/>
      <c r="D4" s="10"/>
      <c r="E4" s="1641"/>
      <c r="F4" s="1642"/>
      <c r="G4" s="6"/>
      <c r="H4" s="1597"/>
    </row>
    <row r="5" spans="1:10" ht="9" customHeight="1">
      <c r="A5" s="1599"/>
      <c r="B5" s="1600"/>
      <c r="C5" s="5"/>
      <c r="D5" s="5"/>
      <c r="E5" s="1599"/>
      <c r="F5" s="1600"/>
      <c r="G5" s="5"/>
      <c r="H5" s="1597"/>
    </row>
    <row r="6" spans="1:10" ht="10.5" customHeight="1">
      <c r="A6" s="1599"/>
      <c r="B6" s="1600"/>
      <c r="C6" s="5"/>
      <c r="D6" s="5"/>
      <c r="E6" s="1599"/>
      <c r="F6" s="1600"/>
      <c r="G6" s="5"/>
      <c r="H6" s="1597"/>
    </row>
    <row r="7" spans="1:10" ht="9.6" customHeight="1">
      <c r="A7" s="1599"/>
      <c r="B7" s="1600"/>
      <c r="C7" s="5"/>
      <c r="D7" s="5"/>
      <c r="E7" s="1599"/>
      <c r="F7" s="1600"/>
      <c r="G7" s="5"/>
      <c r="H7" s="1598"/>
    </row>
    <row r="8" spans="1:10" ht="11.25" customHeight="1">
      <c r="A8" s="1635" t="s">
        <v>1059</v>
      </c>
      <c r="B8" s="1636"/>
      <c r="C8" s="1605"/>
      <c r="D8" s="1605"/>
      <c r="E8" s="1607"/>
      <c r="F8" s="1608"/>
      <c r="G8" s="1611" t="s">
        <v>9</v>
      </c>
      <c r="H8" s="53">
        <f>SUM(G3:G6)</f>
        <v>1363</v>
      </c>
    </row>
    <row r="9" spans="1:10" ht="13.35" customHeight="1">
      <c r="A9" s="1637"/>
      <c r="B9" s="1638"/>
      <c r="C9" s="1606"/>
      <c r="D9" s="1606"/>
      <c r="E9" s="1609"/>
      <c r="F9" s="1610"/>
      <c r="G9" s="1612"/>
      <c r="H9" s="5"/>
    </row>
    <row r="10" spans="1:10" ht="11.25" customHeight="1">
      <c r="A10" s="783" t="s">
        <v>320</v>
      </c>
      <c r="B10" s="395" t="s">
        <v>729</v>
      </c>
      <c r="C10" s="784" t="s">
        <v>730</v>
      </c>
      <c r="D10" s="151" t="s">
        <v>1277</v>
      </c>
      <c r="E10" s="1639" t="s">
        <v>731</v>
      </c>
      <c r="F10" s="1640"/>
      <c r="G10" s="151" t="s">
        <v>712</v>
      </c>
      <c r="H10" s="1596"/>
    </row>
    <row r="11" spans="1:10" ht="12.6" customHeight="1">
      <c r="A11" s="780" t="s">
        <v>1278</v>
      </c>
      <c r="B11" s="785">
        <v>1</v>
      </c>
      <c r="C11" s="786">
        <v>55</v>
      </c>
      <c r="D11" s="10">
        <f>+B11*C11</f>
        <v>55</v>
      </c>
      <c r="E11" s="1641">
        <v>700</v>
      </c>
      <c r="F11" s="1642"/>
      <c r="G11" s="6">
        <f>ROUND(+D11*E11,0)</f>
        <v>38500</v>
      </c>
      <c r="H11" s="1597"/>
    </row>
    <row r="12" spans="1:10" ht="10.5" customHeight="1">
      <c r="A12" s="781"/>
      <c r="B12" s="782"/>
      <c r="C12" s="775"/>
      <c r="D12" s="5"/>
      <c r="E12" s="1599"/>
      <c r="F12" s="1600"/>
      <c r="G12" s="5"/>
      <c r="H12" s="1597"/>
    </row>
    <row r="13" spans="1:10" ht="10.35" customHeight="1">
      <c r="A13" s="781"/>
      <c r="B13" s="782"/>
      <c r="C13" s="775"/>
      <c r="D13" s="5"/>
      <c r="E13" s="1599"/>
      <c r="F13" s="1600"/>
      <c r="G13" s="5"/>
      <c r="H13" s="1597"/>
    </row>
    <row r="14" spans="1:10" ht="9.9" customHeight="1">
      <c r="A14" s="781"/>
      <c r="B14" s="782"/>
      <c r="C14" s="775"/>
      <c r="D14" s="5"/>
      <c r="E14" s="1599"/>
      <c r="F14" s="1600"/>
      <c r="G14" s="5"/>
      <c r="H14" s="1597"/>
    </row>
    <row r="15" spans="1:10" ht="9" customHeight="1">
      <c r="A15" s="781"/>
      <c r="B15" s="782"/>
      <c r="C15" s="775"/>
      <c r="D15" s="5"/>
      <c r="E15" s="1599"/>
      <c r="F15" s="1600"/>
      <c r="G15" s="5"/>
      <c r="H15" s="1597"/>
    </row>
    <row r="16" spans="1:10" ht="9.75" customHeight="1">
      <c r="A16" s="781"/>
      <c r="B16" s="782"/>
      <c r="C16" s="775"/>
      <c r="D16" s="5"/>
      <c r="E16" s="1599"/>
      <c r="F16" s="1600"/>
      <c r="G16" s="5"/>
      <c r="H16" s="1597"/>
    </row>
    <row r="17" spans="1:10" ht="10.35" customHeight="1">
      <c r="A17" s="781"/>
      <c r="B17" s="782"/>
      <c r="C17" s="775"/>
      <c r="D17" s="5"/>
      <c r="E17" s="1599"/>
      <c r="F17" s="1600"/>
      <c r="G17" s="5"/>
      <c r="H17" s="1597"/>
    </row>
    <row r="18" spans="1:10" ht="10.5" customHeight="1">
      <c r="A18" s="781"/>
      <c r="B18" s="782"/>
      <c r="C18" s="775"/>
      <c r="D18" s="5"/>
      <c r="E18" s="1599"/>
      <c r="F18" s="1600"/>
      <c r="G18" s="5"/>
      <c r="H18" s="1597"/>
    </row>
    <row r="19" spans="1:10" ht="10.35" customHeight="1">
      <c r="A19" s="781"/>
      <c r="B19" s="782"/>
      <c r="C19" s="775"/>
      <c r="D19" s="5"/>
      <c r="E19" s="1599"/>
      <c r="F19" s="1600"/>
      <c r="G19" s="5"/>
      <c r="H19" s="1597"/>
    </row>
    <row r="20" spans="1:10" ht="8.4" customHeight="1">
      <c r="A20" s="781"/>
      <c r="B20" s="782"/>
      <c r="C20" s="775"/>
      <c r="D20" s="5"/>
      <c r="E20" s="1599"/>
      <c r="F20" s="1600"/>
      <c r="G20" s="5"/>
      <c r="H20" s="1598"/>
    </row>
    <row r="21" spans="1:10" ht="11.25" customHeight="1">
      <c r="A21" s="1653" t="s">
        <v>27</v>
      </c>
      <c r="B21" s="1638"/>
      <c r="C21" s="1605"/>
      <c r="D21" s="1605"/>
      <c r="E21" s="1607"/>
      <c r="F21" s="1608"/>
      <c r="G21" s="1611" t="s">
        <v>21</v>
      </c>
      <c r="H21" s="10">
        <f>SUM(G11:G20)</f>
        <v>38500</v>
      </c>
    </row>
    <row r="22" spans="1:10" ht="11.25" customHeight="1">
      <c r="A22" s="1637"/>
      <c r="B22" s="1654"/>
      <c r="C22" s="1606"/>
      <c r="D22" s="1606"/>
      <c r="E22" s="1609"/>
      <c r="F22" s="1610"/>
      <c r="G22" s="1612"/>
      <c r="H22" s="5"/>
    </row>
    <row r="23" spans="1:10" ht="11.25" customHeight="1">
      <c r="A23" s="1657" t="s">
        <v>28</v>
      </c>
      <c r="B23" s="1658"/>
      <c r="C23" s="8" t="s">
        <v>23</v>
      </c>
      <c r="D23" s="2" t="s">
        <v>24</v>
      </c>
      <c r="E23" s="1629" t="s">
        <v>4</v>
      </c>
      <c r="F23" s="1630"/>
      <c r="G23" s="2" t="s">
        <v>5</v>
      </c>
      <c r="H23" s="1596"/>
    </row>
    <row r="24" spans="1:10" ht="11.25" customHeight="1">
      <c r="A24" s="1594" t="str">
        <f>+'Mano de obra - Cargos'!C95</f>
        <v>CUADRILLA TIPO III - (1 Of + 2 Ay)</v>
      </c>
      <c r="B24" s="1595"/>
      <c r="C24" s="12">
        <f>+'Mano de obra - Cargos'!F102</f>
        <v>204272.24728612456</v>
      </c>
      <c r="D24" s="10">
        <f>+'Mano de obra - Cargos'!J102</f>
        <v>363572.5</v>
      </c>
      <c r="E24" s="1659">
        <v>8</v>
      </c>
      <c r="F24" s="1660"/>
      <c r="G24" s="10">
        <f>ROUND(+D24/E24,0)</f>
        <v>45447</v>
      </c>
      <c r="H24" s="1597"/>
    </row>
    <row r="25" spans="1:10" ht="10.65" customHeight="1">
      <c r="A25" s="1599"/>
      <c r="B25" s="1600"/>
      <c r="C25" s="5"/>
      <c r="D25" s="5"/>
      <c r="E25" s="1599"/>
      <c r="F25" s="1600"/>
      <c r="G25" s="5"/>
      <c r="H25" s="1597"/>
    </row>
    <row r="26" spans="1:10" ht="9" customHeight="1">
      <c r="A26" s="1599"/>
      <c r="B26" s="1600"/>
      <c r="C26" s="5"/>
      <c r="D26" s="5"/>
      <c r="E26" s="1599"/>
      <c r="F26" s="1600"/>
      <c r="G26" s="5"/>
      <c r="H26" s="1597"/>
    </row>
    <row r="27" spans="1:10" ht="9.15" customHeight="1">
      <c r="A27" s="1599"/>
      <c r="B27" s="1600"/>
      <c r="C27" s="5"/>
      <c r="D27" s="5"/>
      <c r="E27" s="1599"/>
      <c r="F27" s="1600"/>
      <c r="G27" s="5"/>
      <c r="H27" s="1598"/>
    </row>
    <row r="28" spans="1:10" ht="12" customHeight="1">
      <c r="A28" s="1655" t="s">
        <v>9</v>
      </c>
      <c r="B28" s="1655"/>
      <c r="C28" s="1655"/>
      <c r="D28" s="1655"/>
      <c r="E28" s="1655"/>
      <c r="F28" s="1655"/>
      <c r="G28" s="1656"/>
      <c r="H28" s="10">
        <f>SUM(G24:G27)</f>
        <v>45447</v>
      </c>
    </row>
    <row r="29" spans="1:10" ht="13.5" customHeight="1">
      <c r="A29" s="1622" t="s">
        <v>366</v>
      </c>
      <c r="B29" s="1623"/>
      <c r="C29" s="1623"/>
      <c r="D29" s="1623"/>
      <c r="E29" s="1623"/>
      <c r="F29" s="1623"/>
      <c r="G29" s="1623"/>
      <c r="H29" s="149">
        <f>SUM(H2:H28)</f>
        <v>85310</v>
      </c>
      <c r="I29" s="147"/>
      <c r="J29" s="148">
        <v>83935</v>
      </c>
    </row>
    <row r="30" spans="1:10" ht="13.5" customHeight="1">
      <c r="A30" s="1587" t="s">
        <v>237</v>
      </c>
      <c r="B30" s="1587"/>
      <c r="C30" s="1587"/>
      <c r="D30" s="1587"/>
      <c r="E30" s="1587"/>
      <c r="F30" s="1587"/>
      <c r="G30" s="477"/>
      <c r="H30" s="149"/>
      <c r="I30" s="147"/>
      <c r="J30" s="147"/>
    </row>
    <row r="31" spans="1:10" ht="13.5" customHeight="1">
      <c r="A31" s="1586" t="s">
        <v>1448</v>
      </c>
      <c r="B31" s="1586"/>
      <c r="C31" s="1586"/>
      <c r="D31" s="1586"/>
      <c r="E31" s="1586"/>
      <c r="F31" s="1586"/>
      <c r="G31" s="1195">
        <v>0.24</v>
      </c>
      <c r="H31" s="1196">
        <f>ROUND((G31*H29),0)</f>
        <v>20474</v>
      </c>
      <c r="I31" s="147"/>
      <c r="J31" s="147"/>
    </row>
    <row r="32" spans="1:10" ht="13.5" customHeight="1">
      <c r="A32" s="1586" t="s">
        <v>840</v>
      </c>
      <c r="B32" s="1586"/>
      <c r="C32" s="1586"/>
      <c r="D32" s="1586"/>
      <c r="E32" s="1586"/>
      <c r="F32" s="1586"/>
      <c r="G32" s="1195">
        <v>0.01</v>
      </c>
      <c r="H32" s="1196">
        <f>ROUND((G32*H29),0)</f>
        <v>853</v>
      </c>
      <c r="I32" s="147"/>
      <c r="J32" s="147"/>
    </row>
    <row r="33" spans="1:10" ht="13.5" customHeight="1">
      <c r="A33" s="1586" t="s">
        <v>842</v>
      </c>
      <c r="B33" s="1586"/>
      <c r="C33" s="1586"/>
      <c r="D33" s="1586"/>
      <c r="E33" s="1586"/>
      <c r="F33" s="1586"/>
      <c r="G33" s="1195">
        <v>0.05</v>
      </c>
      <c r="H33" s="1196">
        <f>ROUND((G33*H29),0)</f>
        <v>4266</v>
      </c>
      <c r="I33" s="147"/>
      <c r="J33" s="147"/>
    </row>
    <row r="34" spans="1:10" ht="13.5" customHeight="1">
      <c r="A34" s="1588" t="s">
        <v>1449</v>
      </c>
      <c r="B34" s="1588"/>
      <c r="C34" s="1588"/>
      <c r="D34" s="1588"/>
      <c r="E34" s="1588"/>
      <c r="F34" s="1588"/>
      <c r="G34" s="1588"/>
      <c r="H34" s="1196">
        <f>H33+H32+H31+H29</f>
        <v>110903</v>
      </c>
      <c r="I34" s="147"/>
      <c r="J34" s="147"/>
    </row>
    <row r="35" spans="1:10" ht="13.5" customHeight="1">
      <c r="A35" s="1197"/>
      <c r="B35" s="1197"/>
      <c r="C35" s="1197"/>
      <c r="D35" s="1197"/>
      <c r="E35" s="1197"/>
      <c r="F35" s="1197"/>
      <c r="G35" s="1197"/>
      <c r="H35" s="1198"/>
      <c r="I35" s="147"/>
      <c r="J35" s="147"/>
    </row>
    <row r="36" spans="1:10" ht="13.5" customHeight="1">
      <c r="A36" s="476"/>
      <c r="B36" s="477"/>
      <c r="C36" s="477"/>
      <c r="D36" s="477"/>
      <c r="E36" s="477"/>
      <c r="F36" s="477"/>
      <c r="G36" s="477"/>
      <c r="H36" s="149"/>
      <c r="I36" s="147"/>
      <c r="J36" s="147"/>
    </row>
    <row r="37" spans="1:10" s="498" customFormat="1" ht="29.1" customHeight="1">
      <c r="A37" s="1633" t="s">
        <v>743</v>
      </c>
      <c r="B37" s="1633"/>
      <c r="C37" s="1633"/>
      <c r="D37" s="1633"/>
      <c r="E37" s="1634" t="s">
        <v>1028</v>
      </c>
      <c r="F37" s="1634"/>
      <c r="G37" s="1634"/>
      <c r="H37" s="1634"/>
      <c r="I37" s="500"/>
      <c r="J37" s="500"/>
    </row>
    <row r="38" spans="1:10" ht="5.0999999999999996" customHeight="1"/>
  </sheetData>
  <mergeCells count="57">
    <mergeCell ref="H23:H27"/>
    <mergeCell ref="E24:F24"/>
    <mergeCell ref="A25:B25"/>
    <mergeCell ref="E25:F25"/>
    <mergeCell ref="A26:B26"/>
    <mergeCell ref="E26:F26"/>
    <mergeCell ref="A27:B27"/>
    <mergeCell ref="E27:F27"/>
    <mergeCell ref="A24:B24"/>
    <mergeCell ref="A21:B22"/>
    <mergeCell ref="C21:C22"/>
    <mergeCell ref="D21:D22"/>
    <mergeCell ref="E21:F22"/>
    <mergeCell ref="A29:G29"/>
    <mergeCell ref="A28:G28"/>
    <mergeCell ref="G21:G22"/>
    <mergeCell ref="A23:B23"/>
    <mergeCell ref="E23:F23"/>
    <mergeCell ref="E18:F18"/>
    <mergeCell ref="E19:F19"/>
    <mergeCell ref="E20:F20"/>
    <mergeCell ref="E15:F15"/>
    <mergeCell ref="E16:F16"/>
    <mergeCell ref="E17:F17"/>
    <mergeCell ref="E14:F14"/>
    <mergeCell ref="A1:C1"/>
    <mergeCell ref="D1:I1"/>
    <mergeCell ref="A2:B2"/>
    <mergeCell ref="E2:F2"/>
    <mergeCell ref="H2:H7"/>
    <mergeCell ref="A3:B3"/>
    <mergeCell ref="E3:F3"/>
    <mergeCell ref="A4:B4"/>
    <mergeCell ref="E4:F4"/>
    <mergeCell ref="A5:B5"/>
    <mergeCell ref="E5:F5"/>
    <mergeCell ref="A37:D37"/>
    <mergeCell ref="E37:H37"/>
    <mergeCell ref="A6:B6"/>
    <mergeCell ref="E6:F6"/>
    <mergeCell ref="A7:B7"/>
    <mergeCell ref="E7:F7"/>
    <mergeCell ref="A8:B9"/>
    <mergeCell ref="C8:C9"/>
    <mergeCell ref="D8:D9"/>
    <mergeCell ref="E8:F9"/>
    <mergeCell ref="G8:G9"/>
    <mergeCell ref="E10:F10"/>
    <mergeCell ref="H10:H20"/>
    <mergeCell ref="E11:F11"/>
    <mergeCell ref="E12:F12"/>
    <mergeCell ref="E13:F13"/>
    <mergeCell ref="A30:F30"/>
    <mergeCell ref="A31:F31"/>
    <mergeCell ref="A32:F32"/>
    <mergeCell ref="A33:F33"/>
    <mergeCell ref="A34:G34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41"/>
  <sheetViews>
    <sheetView view="pageBreakPreview" topLeftCell="A19" zoomScaleNormal="100" zoomScaleSheetLayoutView="100" workbookViewId="0">
      <selection activeCell="H38" sqref="H38"/>
    </sheetView>
  </sheetViews>
  <sheetFormatPr baseColWidth="10" defaultColWidth="9.33203125" defaultRowHeight="13.2"/>
  <cols>
    <col min="1" max="1" width="11.77734375" customWidth="1"/>
    <col min="2" max="2" width="10.77734375" customWidth="1"/>
    <col min="3" max="4" width="10" customWidth="1"/>
    <col min="5" max="5" width="12" customWidth="1"/>
    <col min="6" max="7" width="12.77734375" customWidth="1"/>
    <col min="8" max="8" width="11.21875" bestFit="1" customWidth="1"/>
    <col min="9" max="9" width="44" customWidth="1"/>
  </cols>
  <sheetData>
    <row r="1" spans="1:9" ht="91.5" customHeight="1">
      <c r="A1" s="1643" t="s">
        <v>1342</v>
      </c>
      <c r="B1" s="1643"/>
      <c r="C1" s="1643"/>
      <c r="D1" s="1645" t="s">
        <v>1451</v>
      </c>
      <c r="E1" s="1644"/>
      <c r="F1" s="1644"/>
      <c r="G1" s="1644"/>
      <c r="H1" s="1644"/>
      <c r="I1" s="316">
        <v>1.3</v>
      </c>
    </row>
    <row r="2" spans="1:9">
      <c r="A2" s="1681" t="s">
        <v>1060</v>
      </c>
      <c r="B2" s="1681"/>
      <c r="C2" s="1681"/>
      <c r="D2" s="1681"/>
      <c r="E2" s="1681"/>
      <c r="F2" s="1681"/>
      <c r="G2" s="1681"/>
      <c r="H2" s="1135"/>
      <c r="I2" s="316"/>
    </row>
    <row r="3" spans="1:9" ht="12.75" customHeight="1">
      <c r="A3" s="1664" t="s">
        <v>1</v>
      </c>
      <c r="B3" s="1665"/>
      <c r="C3" s="1666"/>
      <c r="D3" s="659" t="s">
        <v>29</v>
      </c>
      <c r="E3" s="687" t="s">
        <v>1083</v>
      </c>
      <c r="F3" s="822" t="s">
        <v>4</v>
      </c>
      <c r="G3" s="660" t="s">
        <v>5</v>
      </c>
      <c r="H3" s="1667"/>
    </row>
    <row r="4" spans="1:9" ht="11.25" customHeight="1">
      <c r="A4" s="1594" t="s">
        <v>6</v>
      </c>
      <c r="B4" s="1669"/>
      <c r="C4" s="1595"/>
      <c r="D4" s="3" t="s">
        <v>7</v>
      </c>
      <c r="E4" s="5"/>
      <c r="F4" s="685">
        <v>0.03</v>
      </c>
      <c r="G4" s="6">
        <f>ROUND(F4*H32,0)</f>
        <v>525</v>
      </c>
      <c r="H4" s="1667"/>
    </row>
    <row r="5" spans="1:9" ht="11.25" customHeight="1">
      <c r="A5" s="1646" t="s">
        <v>367</v>
      </c>
      <c r="B5" s="1669"/>
      <c r="C5" s="1595"/>
      <c r="D5" s="3" t="s">
        <v>30</v>
      </c>
      <c r="E5" s="10">
        <v>170000</v>
      </c>
      <c r="F5" s="1132">
        <v>12</v>
      </c>
      <c r="G5" s="10">
        <f>ROUND(+E5/F5,0)</f>
        <v>14167</v>
      </c>
      <c r="H5" s="1667"/>
    </row>
    <row r="6" spans="1:9" ht="9" customHeight="1">
      <c r="A6" s="1599"/>
      <c r="B6" s="1670"/>
      <c r="C6" s="1600"/>
      <c r="D6" s="5"/>
      <c r="E6" s="5"/>
      <c r="F6" s="1123"/>
      <c r="G6" s="5"/>
      <c r="H6" s="1667"/>
    </row>
    <row r="7" spans="1:9" ht="10.5" customHeight="1">
      <c r="A7" s="1599"/>
      <c r="B7" s="1670"/>
      <c r="C7" s="1600"/>
      <c r="D7" s="5"/>
      <c r="E7" s="5"/>
      <c r="F7" s="1123"/>
      <c r="G7" s="5"/>
      <c r="H7" s="1667"/>
    </row>
    <row r="8" spans="1:9" ht="9.9" customHeight="1">
      <c r="A8" s="1599"/>
      <c r="B8" s="1670"/>
      <c r="C8" s="1600"/>
      <c r="D8" s="5"/>
      <c r="E8" s="5"/>
      <c r="F8" s="1123"/>
      <c r="G8" s="5"/>
      <c r="H8" s="1668"/>
    </row>
    <row r="9" spans="1:9" ht="11.25" customHeight="1">
      <c r="A9" s="1671" t="s">
        <v>718</v>
      </c>
      <c r="B9" s="1672"/>
      <c r="C9" s="1673"/>
      <c r="D9" s="1605"/>
      <c r="E9" s="1605"/>
      <c r="F9" s="1607"/>
      <c r="G9" s="1611" t="s">
        <v>32</v>
      </c>
      <c r="H9" s="1133">
        <f>SUM(G4:G7)</f>
        <v>14692</v>
      </c>
    </row>
    <row r="10" spans="1:9" ht="12.75" customHeight="1">
      <c r="A10" s="1674"/>
      <c r="B10" s="1675"/>
      <c r="C10" s="1676"/>
      <c r="D10" s="1606"/>
      <c r="E10" s="1606"/>
      <c r="F10" s="1609"/>
      <c r="G10" s="1612"/>
      <c r="H10" s="1134"/>
    </row>
    <row r="11" spans="1:9" ht="11.25" customHeight="1">
      <c r="A11" s="1613" t="s">
        <v>1</v>
      </c>
      <c r="B11" s="1677"/>
      <c r="C11" s="1593"/>
      <c r="D11" s="8" t="s">
        <v>11</v>
      </c>
      <c r="E11" s="16" t="s">
        <v>12</v>
      </c>
      <c r="F11" s="1128" t="s">
        <v>13</v>
      </c>
      <c r="G11" s="2" t="s">
        <v>5</v>
      </c>
      <c r="H11" s="1678"/>
    </row>
    <row r="12" spans="1:9" ht="10.65" customHeight="1">
      <c r="A12" s="1599"/>
      <c r="B12" s="1670"/>
      <c r="C12" s="1600"/>
      <c r="D12" s="5"/>
      <c r="E12" s="5"/>
      <c r="F12" s="1123"/>
      <c r="G12" s="5"/>
      <c r="H12" s="1679"/>
    </row>
    <row r="13" spans="1:9" ht="9.75" customHeight="1">
      <c r="A13" s="1599"/>
      <c r="B13" s="1670"/>
      <c r="C13" s="1600"/>
      <c r="D13" s="5"/>
      <c r="E13" s="5"/>
      <c r="F13" s="1123"/>
      <c r="G13" s="5"/>
      <c r="H13" s="1679"/>
    </row>
    <row r="14" spans="1:9" ht="9.15" customHeight="1">
      <c r="A14" s="1599"/>
      <c r="B14" s="1670"/>
      <c r="C14" s="1600"/>
      <c r="D14" s="5"/>
      <c r="E14" s="5"/>
      <c r="F14" s="1123"/>
      <c r="G14" s="5"/>
      <c r="H14" s="1679"/>
    </row>
    <row r="15" spans="1:9" ht="10.35" customHeight="1">
      <c r="A15" s="1599"/>
      <c r="B15" s="1670"/>
      <c r="C15" s="1600"/>
      <c r="D15" s="5"/>
      <c r="E15" s="5"/>
      <c r="F15" s="1123"/>
      <c r="G15" s="5"/>
      <c r="H15" s="1679"/>
    </row>
    <row r="16" spans="1:9" ht="10.5" customHeight="1">
      <c r="A16" s="1599"/>
      <c r="B16" s="1670"/>
      <c r="C16" s="1600"/>
      <c r="D16" s="5"/>
      <c r="E16" s="5"/>
      <c r="F16" s="1123"/>
      <c r="G16" s="5"/>
      <c r="H16" s="1679"/>
    </row>
    <row r="17" spans="1:8" ht="8.85" customHeight="1">
      <c r="A17" s="1599"/>
      <c r="B17" s="1670"/>
      <c r="C17" s="1600"/>
      <c r="D17" s="5"/>
      <c r="E17" s="5"/>
      <c r="F17" s="1123"/>
      <c r="G17" s="5"/>
      <c r="H17" s="1680"/>
    </row>
    <row r="18" spans="1:8" ht="11.1" customHeight="1">
      <c r="A18" s="1671" t="s">
        <v>1059</v>
      </c>
      <c r="B18" s="1672"/>
      <c r="C18" s="1673"/>
      <c r="D18" s="1605"/>
      <c r="E18" s="1605"/>
      <c r="F18" s="1607"/>
      <c r="G18" s="1611" t="s">
        <v>21</v>
      </c>
      <c r="H18" s="1134"/>
    </row>
    <row r="19" spans="1:8" ht="12.75" customHeight="1">
      <c r="A19" s="1674"/>
      <c r="B19" s="1675"/>
      <c r="C19" s="1688"/>
      <c r="D19" s="1606"/>
      <c r="E19" s="1606"/>
      <c r="F19" s="1609"/>
      <c r="G19" s="1612"/>
      <c r="H19" s="1134"/>
    </row>
    <row r="20" spans="1:8" ht="11.25" customHeight="1">
      <c r="A20" s="1592" t="s">
        <v>320</v>
      </c>
      <c r="B20" s="1687"/>
      <c r="C20" s="395" t="s">
        <v>729</v>
      </c>
      <c r="D20" s="784" t="s">
        <v>730</v>
      </c>
      <c r="E20" s="151" t="s">
        <v>1277</v>
      </c>
      <c r="F20" s="1129" t="s">
        <v>731</v>
      </c>
      <c r="G20" s="151" t="s">
        <v>712</v>
      </c>
      <c r="H20" s="1678"/>
    </row>
    <row r="21" spans="1:8" ht="11.25" customHeight="1">
      <c r="A21" s="1592" t="s">
        <v>1279</v>
      </c>
      <c r="B21" s="1689"/>
      <c r="C21" s="787">
        <v>1</v>
      </c>
      <c r="D21" s="786">
        <v>55</v>
      </c>
      <c r="E21" s="10">
        <f>+C21*D21</f>
        <v>55</v>
      </c>
      <c r="F21" s="1130">
        <v>700</v>
      </c>
      <c r="G21" s="6">
        <f>ROUND(+E21*F21,0)</f>
        <v>38500</v>
      </c>
      <c r="H21" s="1679"/>
    </row>
    <row r="22" spans="1:8" ht="10.35" customHeight="1">
      <c r="A22" s="1690"/>
      <c r="B22" s="1691"/>
      <c r="C22" s="782"/>
      <c r="D22" s="775"/>
      <c r="E22" s="5"/>
      <c r="F22" s="1123"/>
      <c r="G22" s="5"/>
      <c r="H22" s="1679"/>
    </row>
    <row r="23" spans="1:8" ht="9.9" customHeight="1">
      <c r="A23" s="1690"/>
      <c r="B23" s="1691"/>
      <c r="C23" s="782"/>
      <c r="D23" s="775"/>
      <c r="E23" s="5"/>
      <c r="F23" s="1123"/>
      <c r="G23" s="5"/>
      <c r="H23" s="1679"/>
    </row>
    <row r="24" spans="1:8" ht="9.75" customHeight="1">
      <c r="A24" s="1690"/>
      <c r="B24" s="1691"/>
      <c r="C24" s="782"/>
      <c r="D24" s="775"/>
      <c r="E24" s="5"/>
      <c r="F24" s="1123"/>
      <c r="G24" s="5"/>
      <c r="H24" s="1680"/>
    </row>
    <row r="25" spans="1:8" ht="11.25" customHeight="1">
      <c r="A25" s="1671" t="s">
        <v>733</v>
      </c>
      <c r="B25" s="1672"/>
      <c r="C25" s="1688"/>
      <c r="D25" s="1605"/>
      <c r="E25" s="1605"/>
      <c r="F25" s="1607"/>
      <c r="G25" s="1611" t="s">
        <v>9</v>
      </c>
      <c r="H25" s="1133">
        <f>SUM(G21:G24)</f>
        <v>38500</v>
      </c>
    </row>
    <row r="26" spans="1:8" ht="11.1" customHeight="1">
      <c r="A26" s="1674"/>
      <c r="B26" s="1675"/>
      <c r="C26" s="1676"/>
      <c r="D26" s="1606"/>
      <c r="E26" s="1606"/>
      <c r="F26" s="1609"/>
      <c r="G26" s="1612"/>
      <c r="H26" s="1134"/>
    </row>
    <row r="27" spans="1:8" ht="11.25" customHeight="1">
      <c r="A27" s="1684" t="s">
        <v>35</v>
      </c>
      <c r="B27" s="1685"/>
      <c r="C27" s="1686"/>
      <c r="D27" s="8" t="s">
        <v>23</v>
      </c>
      <c r="E27" s="16" t="s">
        <v>24</v>
      </c>
      <c r="F27" s="1137" t="s">
        <v>4</v>
      </c>
      <c r="G27" s="2" t="s">
        <v>5</v>
      </c>
      <c r="H27" s="1678"/>
    </row>
    <row r="28" spans="1:8" ht="11.25" customHeight="1">
      <c r="A28" s="1594" t="str">
        <f>+'Mano de obra - Cargos'!C65</f>
        <v>CUADRILLA TIPO 0 - (2 Ay)</v>
      </c>
      <c r="B28" s="1669"/>
      <c r="C28" s="1595"/>
      <c r="D28" s="12">
        <f>+'Mano de obra - Cargos'!F72</f>
        <v>116726.99329704106</v>
      </c>
      <c r="E28" s="18">
        <f>+'Mano de obra - Cargos'!J72</f>
        <v>210131.93333333332</v>
      </c>
      <c r="F28" s="1138">
        <v>12</v>
      </c>
      <c r="G28" s="10">
        <f>ROUND(E28/F28,0)</f>
        <v>17511</v>
      </c>
      <c r="H28" s="1679"/>
    </row>
    <row r="29" spans="1:8" ht="10.35" customHeight="1">
      <c r="A29" s="1599"/>
      <c r="B29" s="1670"/>
      <c r="C29" s="1600"/>
      <c r="D29" s="5"/>
      <c r="E29" s="5"/>
      <c r="F29" s="1123"/>
      <c r="G29" s="5"/>
      <c r="H29" s="1679"/>
    </row>
    <row r="30" spans="1:8" ht="10.5" customHeight="1">
      <c r="A30" s="1599"/>
      <c r="B30" s="1670"/>
      <c r="C30" s="1600"/>
      <c r="D30" s="5"/>
      <c r="E30" s="5"/>
      <c r="F30" s="1123"/>
      <c r="G30" s="5"/>
      <c r="H30" s="1679"/>
    </row>
    <row r="31" spans="1:8" ht="9.6" customHeight="1">
      <c r="A31" s="1599"/>
      <c r="B31" s="1670"/>
      <c r="C31" s="1600"/>
      <c r="D31" s="5"/>
      <c r="E31" s="5"/>
      <c r="F31" s="1123"/>
      <c r="G31" s="5"/>
      <c r="H31" s="1680"/>
    </row>
    <row r="32" spans="1:8" ht="11.85" customHeight="1">
      <c r="A32" s="1655" t="s">
        <v>9</v>
      </c>
      <c r="B32" s="1655"/>
      <c r="C32" s="1655"/>
      <c r="D32" s="1655"/>
      <c r="E32" s="1655"/>
      <c r="F32" s="1655"/>
      <c r="G32" s="1656"/>
      <c r="H32" s="1133">
        <f>SUM(G28:G30)</f>
        <v>17511</v>
      </c>
    </row>
    <row r="33" spans="1:9" ht="15" customHeight="1">
      <c r="A33" s="1682" t="s">
        <v>369</v>
      </c>
      <c r="B33" s="1683"/>
      <c r="C33" s="1683"/>
      <c r="D33" s="1683"/>
      <c r="E33" s="1683"/>
      <c r="F33" s="1683"/>
      <c r="G33" s="1683"/>
      <c r="H33" s="1136">
        <f>SUM(H6:H32)</f>
        <v>70703</v>
      </c>
      <c r="I33" s="147"/>
    </row>
    <row r="34" spans="1:9" ht="15" customHeight="1">
      <c r="A34" s="1587" t="s">
        <v>237</v>
      </c>
      <c r="B34" s="1587"/>
      <c r="C34" s="1587"/>
      <c r="D34" s="1587"/>
      <c r="E34" s="1587"/>
      <c r="F34" s="1587"/>
      <c r="G34" s="477"/>
      <c r="H34" s="149"/>
      <c r="I34" s="147"/>
    </row>
    <row r="35" spans="1:9" ht="15" customHeight="1">
      <c r="A35" s="1586" t="s">
        <v>1448</v>
      </c>
      <c r="B35" s="1586"/>
      <c r="C35" s="1586"/>
      <c r="D35" s="1586"/>
      <c r="E35" s="1586"/>
      <c r="F35" s="1586"/>
      <c r="G35" s="1195">
        <v>0.24</v>
      </c>
      <c r="H35" s="1196">
        <f>ROUND((G35*H33),0)</f>
        <v>16969</v>
      </c>
      <c r="I35" s="147"/>
    </row>
    <row r="36" spans="1:9" ht="15" customHeight="1">
      <c r="A36" s="1586" t="s">
        <v>840</v>
      </c>
      <c r="B36" s="1586"/>
      <c r="C36" s="1586"/>
      <c r="D36" s="1586"/>
      <c r="E36" s="1586"/>
      <c r="F36" s="1586"/>
      <c r="G36" s="1195">
        <v>0.01</v>
      </c>
      <c r="H36" s="1196">
        <f>ROUND((G36*H33),0)</f>
        <v>707</v>
      </c>
      <c r="I36" s="147"/>
    </row>
    <row r="37" spans="1:9" ht="15" customHeight="1">
      <c r="A37" s="1586" t="s">
        <v>842</v>
      </c>
      <c r="B37" s="1586"/>
      <c r="C37" s="1586"/>
      <c r="D37" s="1586"/>
      <c r="E37" s="1586"/>
      <c r="F37" s="1586"/>
      <c r="G37" s="1195">
        <v>0.05</v>
      </c>
      <c r="H37" s="1196">
        <f>ROUND((G37*H33),0)</f>
        <v>3535</v>
      </c>
      <c r="I37" s="147"/>
    </row>
    <row r="38" spans="1:9" ht="15" customHeight="1">
      <c r="A38" s="1588" t="s">
        <v>1449</v>
      </c>
      <c r="B38" s="1588"/>
      <c r="C38" s="1588"/>
      <c r="D38" s="1588"/>
      <c r="E38" s="1588"/>
      <c r="F38" s="1588"/>
      <c r="G38" s="1588"/>
      <c r="H38" s="1196">
        <f>H37+H36+H35+H33</f>
        <v>91914</v>
      </c>
      <c r="I38" s="147"/>
    </row>
    <row r="39" spans="1:9" ht="15" customHeight="1">
      <c r="A39" s="1197"/>
      <c r="B39" s="1197"/>
      <c r="C39" s="1197"/>
      <c r="D39" s="1197"/>
      <c r="E39" s="1197"/>
      <c r="F39" s="1197"/>
      <c r="G39" s="1197"/>
      <c r="H39" s="1198"/>
      <c r="I39" s="147"/>
    </row>
    <row r="40" spans="1:9" ht="15" customHeight="1">
      <c r="A40" s="480"/>
      <c r="B40" s="477"/>
      <c r="C40" s="477"/>
      <c r="D40" s="477"/>
      <c r="E40" s="477"/>
      <c r="F40" s="477"/>
      <c r="G40" s="477"/>
      <c r="H40" s="499"/>
      <c r="I40" s="147"/>
    </row>
    <row r="41" spans="1:9" s="498" customFormat="1" ht="28.2" customHeight="1">
      <c r="A41" s="1662" t="s">
        <v>743</v>
      </c>
      <c r="B41" s="1663"/>
      <c r="C41" s="1663"/>
      <c r="D41" s="1663"/>
      <c r="E41" s="1663"/>
      <c r="F41" s="1661" t="s">
        <v>1029</v>
      </c>
      <c r="G41" s="1661"/>
      <c r="H41" s="1661"/>
      <c r="I41" s="500"/>
    </row>
  </sheetData>
  <mergeCells count="54">
    <mergeCell ref="H27:H31"/>
    <mergeCell ref="A29:C29"/>
    <mergeCell ref="A30:C30"/>
    <mergeCell ref="A31:C31"/>
    <mergeCell ref="A21:B21"/>
    <mergeCell ref="A22:B22"/>
    <mergeCell ref="A23:B23"/>
    <mergeCell ref="A24:B24"/>
    <mergeCell ref="A28:C28"/>
    <mergeCell ref="H20:H24"/>
    <mergeCell ref="A2:G2"/>
    <mergeCell ref="A32:G32"/>
    <mergeCell ref="A33:G33"/>
    <mergeCell ref="A27:C27"/>
    <mergeCell ref="A20:B20"/>
    <mergeCell ref="G25:G26"/>
    <mergeCell ref="A25:C26"/>
    <mergeCell ref="D25:D26"/>
    <mergeCell ref="E25:E26"/>
    <mergeCell ref="F25:F26"/>
    <mergeCell ref="G18:G19"/>
    <mergeCell ref="A17:C17"/>
    <mergeCell ref="A18:C19"/>
    <mergeCell ref="D18:D19"/>
    <mergeCell ref="E18:E19"/>
    <mergeCell ref="F18:F19"/>
    <mergeCell ref="A11:C11"/>
    <mergeCell ref="H11:H17"/>
    <mergeCell ref="A12:C12"/>
    <mergeCell ref="A13:C13"/>
    <mergeCell ref="A14:C14"/>
    <mergeCell ref="A15:C15"/>
    <mergeCell ref="A16:C16"/>
    <mergeCell ref="F41:H41"/>
    <mergeCell ref="A1:C1"/>
    <mergeCell ref="D1:H1"/>
    <mergeCell ref="A41:E41"/>
    <mergeCell ref="A3:C3"/>
    <mergeCell ref="H3:H8"/>
    <mergeCell ref="A4:C4"/>
    <mergeCell ref="A5:C5"/>
    <mergeCell ref="A6:C6"/>
    <mergeCell ref="A7:C7"/>
    <mergeCell ref="A8:C8"/>
    <mergeCell ref="A9:C10"/>
    <mergeCell ref="D9:D10"/>
    <mergeCell ref="E9:E10"/>
    <mergeCell ref="F9:F10"/>
    <mergeCell ref="G9:G10"/>
    <mergeCell ref="A34:F34"/>
    <mergeCell ref="A35:F35"/>
    <mergeCell ref="A36:F36"/>
    <mergeCell ref="A37:F37"/>
    <mergeCell ref="A38:G38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38"/>
  <sheetViews>
    <sheetView view="pageBreakPreview" topLeftCell="A16" zoomScaleNormal="100" zoomScaleSheetLayoutView="100" workbookViewId="0">
      <selection activeCell="H35" sqref="H35"/>
    </sheetView>
  </sheetViews>
  <sheetFormatPr baseColWidth="10" defaultColWidth="9.33203125" defaultRowHeight="13.2"/>
  <cols>
    <col min="1" max="1" width="32.77734375" style="318" customWidth="1"/>
    <col min="2" max="2" width="12.6640625" style="318" customWidth="1"/>
    <col min="3" max="3" width="10.109375" style="318" customWidth="1"/>
    <col min="4" max="4" width="11.77734375" style="318" customWidth="1"/>
    <col min="5" max="5" width="4.77734375" style="318" customWidth="1"/>
    <col min="6" max="6" width="8.44140625" style="318" customWidth="1"/>
    <col min="7" max="7" width="14" style="318" customWidth="1"/>
    <col min="8" max="8" width="12.6640625" style="318" customWidth="1"/>
    <col min="9" max="9" width="11.77734375" style="318" bestFit="1" customWidth="1"/>
    <col min="10" max="16384" width="9.33203125" style="318"/>
  </cols>
  <sheetData>
    <row r="1" spans="1:9" ht="89.25" customHeight="1">
      <c r="A1" s="1692" t="s">
        <v>744</v>
      </c>
      <c r="B1" s="1692"/>
      <c r="C1" s="1692"/>
      <c r="D1" s="1693" t="s">
        <v>1451</v>
      </c>
      <c r="E1" s="1693"/>
      <c r="F1" s="1693"/>
      <c r="G1" s="1693"/>
      <c r="H1" s="1693"/>
      <c r="I1" s="317">
        <v>1.4</v>
      </c>
    </row>
    <row r="2" spans="1:9" ht="12" customHeight="1">
      <c r="A2" s="1705" t="s">
        <v>36</v>
      </c>
      <c r="B2" s="1706"/>
      <c r="C2" s="153" t="s">
        <v>37</v>
      </c>
      <c r="D2" s="358" t="s">
        <v>1083</v>
      </c>
      <c r="E2" s="1696" t="s">
        <v>4</v>
      </c>
      <c r="F2" s="1697"/>
      <c r="G2" s="162" t="s">
        <v>5</v>
      </c>
      <c r="H2" s="1607"/>
    </row>
    <row r="3" spans="1:9" ht="12" customHeight="1">
      <c r="A3" s="1696" t="s">
        <v>6</v>
      </c>
      <c r="B3" s="1697"/>
      <c r="C3" s="319"/>
      <c r="D3" s="661"/>
      <c r="E3" s="1699">
        <v>0.03</v>
      </c>
      <c r="F3" s="1700"/>
      <c r="G3" s="163">
        <f>ROUND(E3*H29,0)</f>
        <v>420</v>
      </c>
      <c r="H3" s="1698"/>
    </row>
    <row r="4" spans="1:9" ht="12" customHeight="1">
      <c r="A4" s="1711" t="s">
        <v>1441</v>
      </c>
      <c r="B4" s="1697"/>
      <c r="C4" s="319" t="s">
        <v>30</v>
      </c>
      <c r="D4" s="163">
        <v>12328.34</v>
      </c>
      <c r="E4" s="1701">
        <v>2</v>
      </c>
      <c r="F4" s="1702"/>
      <c r="G4" s="163">
        <f>ROUND(+D4/E4,0)</f>
        <v>6164</v>
      </c>
      <c r="H4" s="1698"/>
    </row>
    <row r="5" spans="1:9" ht="9.6" customHeight="1">
      <c r="A5" s="1729"/>
      <c r="B5" s="1730"/>
      <c r="C5" s="7"/>
      <c r="D5" s="7"/>
      <c r="E5" s="1703"/>
      <c r="F5" s="1704"/>
      <c r="G5" s="7"/>
      <c r="H5" s="1698"/>
    </row>
    <row r="6" spans="1:9" ht="10.35" customHeight="1">
      <c r="A6" s="1729"/>
      <c r="B6" s="1730"/>
      <c r="C6" s="7"/>
      <c r="D6" s="7"/>
      <c r="E6" s="1703"/>
      <c r="F6" s="1704"/>
      <c r="G6" s="7"/>
      <c r="H6" s="1609"/>
    </row>
    <row r="7" spans="1:9" ht="12" customHeight="1">
      <c r="A7" s="1707" t="s">
        <v>718</v>
      </c>
      <c r="B7" s="1708"/>
      <c r="C7" s="1605"/>
      <c r="D7" s="1605"/>
      <c r="E7" s="1607"/>
      <c r="F7" s="1608"/>
      <c r="G7" s="1694" t="s">
        <v>38</v>
      </c>
      <c r="H7" s="1139">
        <f>SUM(G3:G4)</f>
        <v>6584</v>
      </c>
    </row>
    <row r="8" spans="1:9" ht="10.65" customHeight="1">
      <c r="A8" s="1709"/>
      <c r="B8" s="1710"/>
      <c r="C8" s="1606"/>
      <c r="D8" s="1606"/>
      <c r="E8" s="1609"/>
      <c r="F8" s="1610"/>
      <c r="G8" s="1695"/>
      <c r="H8" s="61"/>
    </row>
    <row r="9" spans="1:9" ht="11.85" customHeight="1">
      <c r="A9" s="1737" t="s">
        <v>1</v>
      </c>
      <c r="B9" s="1738"/>
      <c r="C9" s="319" t="s">
        <v>11</v>
      </c>
      <c r="D9" s="162" t="s">
        <v>12</v>
      </c>
      <c r="E9" s="1696" t="s">
        <v>13</v>
      </c>
      <c r="F9" s="1697"/>
      <c r="G9" s="162" t="s">
        <v>5</v>
      </c>
      <c r="H9" s="1607"/>
    </row>
    <row r="10" spans="1:9" ht="11.25" customHeight="1">
      <c r="A10" s="1696" t="s">
        <v>39</v>
      </c>
      <c r="B10" s="1697"/>
      <c r="C10" s="319" t="s">
        <v>40</v>
      </c>
      <c r="D10" s="163">
        <f>+'EST MERCADO'!O15</f>
        <v>57120</v>
      </c>
      <c r="E10" s="1712">
        <v>1.3</v>
      </c>
      <c r="F10" s="1713"/>
      <c r="G10" s="163">
        <f>ROUND(D10*E10,0)</f>
        <v>74256</v>
      </c>
      <c r="H10" s="1698"/>
    </row>
    <row r="11" spans="1:9" ht="13.5" customHeight="1">
      <c r="A11" s="1696" t="s">
        <v>245</v>
      </c>
      <c r="B11" s="1697"/>
      <c r="C11" s="319" t="s">
        <v>745</v>
      </c>
      <c r="D11" s="163">
        <v>90</v>
      </c>
      <c r="E11" s="1714">
        <v>20</v>
      </c>
      <c r="F11" s="1715"/>
      <c r="G11" s="163">
        <f>ROUND(D11*E11,0)</f>
        <v>1800</v>
      </c>
      <c r="H11" s="1698"/>
    </row>
    <row r="12" spans="1:9" ht="9.6" customHeight="1">
      <c r="A12" s="1729"/>
      <c r="B12" s="1730"/>
      <c r="C12" s="7"/>
      <c r="D12" s="7"/>
      <c r="E12" s="1703"/>
      <c r="F12" s="1704"/>
      <c r="G12" s="7"/>
      <c r="H12" s="1698"/>
    </row>
    <row r="13" spans="1:9" ht="11.1" customHeight="1">
      <c r="A13" s="1729"/>
      <c r="B13" s="1730"/>
      <c r="C13" s="7"/>
      <c r="D13" s="7"/>
      <c r="E13" s="1703"/>
      <c r="F13" s="1704"/>
      <c r="G13" s="7"/>
      <c r="H13" s="1698"/>
    </row>
    <row r="14" spans="1:9" ht="11.1" customHeight="1">
      <c r="A14" s="1731" t="s">
        <v>1089</v>
      </c>
      <c r="B14" s="1732"/>
      <c r="C14" s="695"/>
      <c r="D14" s="695"/>
      <c r="E14" s="695"/>
      <c r="F14" s="695"/>
      <c r="G14" s="695"/>
      <c r="H14" s="1698"/>
    </row>
    <row r="15" spans="1:9" ht="11.1" customHeight="1">
      <c r="A15" s="395" t="s">
        <v>320</v>
      </c>
      <c r="B15" s="395" t="s">
        <v>729</v>
      </c>
      <c r="C15" s="784" t="s">
        <v>730</v>
      </c>
      <c r="D15" s="151" t="s">
        <v>1277</v>
      </c>
      <c r="E15" s="1639" t="s">
        <v>731</v>
      </c>
      <c r="F15" s="1615"/>
      <c r="G15" s="151" t="s">
        <v>712</v>
      </c>
      <c r="H15" s="1698"/>
    </row>
    <row r="16" spans="1:9" ht="9" customHeight="1">
      <c r="A16" s="796" t="s">
        <v>1279</v>
      </c>
      <c r="B16" s="787">
        <v>1</v>
      </c>
      <c r="C16" s="786">
        <v>55</v>
      </c>
      <c r="D16" s="10">
        <f>+B16*C16</f>
        <v>55</v>
      </c>
      <c r="E16" s="1641">
        <v>500</v>
      </c>
      <c r="F16" s="1642"/>
      <c r="G16" s="6">
        <f>ROUND(+D16*E16,0)</f>
        <v>27500</v>
      </c>
      <c r="H16" s="1698"/>
    </row>
    <row r="17" spans="1:9" ht="10.65" customHeight="1">
      <c r="A17" s="7"/>
      <c r="B17" s="7"/>
      <c r="C17" s="7"/>
      <c r="D17" s="7"/>
      <c r="E17" s="1703"/>
      <c r="F17" s="1704"/>
      <c r="G17" s="7"/>
      <c r="H17" s="1698"/>
    </row>
    <row r="18" spans="1:9" ht="9.9" customHeight="1">
      <c r="A18" s="7"/>
      <c r="B18" s="7"/>
      <c r="C18" s="7"/>
      <c r="D18" s="7"/>
      <c r="E18" s="1703"/>
      <c r="F18" s="1704"/>
      <c r="G18" s="7"/>
      <c r="H18" s="1698"/>
    </row>
    <row r="19" spans="1:9" ht="9.6" customHeight="1">
      <c r="A19" s="7"/>
      <c r="B19" s="7"/>
      <c r="C19" s="7"/>
      <c r="D19" s="7"/>
      <c r="E19" s="1703"/>
      <c r="F19" s="1704"/>
      <c r="G19" s="7"/>
      <c r="H19" s="1698"/>
    </row>
    <row r="20" spans="1:9" ht="9.6" customHeight="1">
      <c r="A20" s="7"/>
      <c r="B20" s="7"/>
      <c r="C20" s="7"/>
      <c r="D20" s="7"/>
      <c r="E20" s="1703"/>
      <c r="F20" s="1704"/>
      <c r="G20" s="7"/>
      <c r="H20" s="1698"/>
    </row>
    <row r="21" spans="1:9" ht="10.35" customHeight="1">
      <c r="A21" s="7"/>
      <c r="B21" s="7"/>
      <c r="C21" s="7"/>
      <c r="D21" s="7"/>
      <c r="E21" s="1703"/>
      <c r="F21" s="1704"/>
      <c r="G21" s="7"/>
      <c r="H21" s="1609"/>
    </row>
    <row r="22" spans="1:9" ht="12" customHeight="1">
      <c r="A22" s="1733" t="s">
        <v>27</v>
      </c>
      <c r="B22" s="1734"/>
      <c r="C22" s="1605"/>
      <c r="D22" s="1605"/>
      <c r="E22" s="1607"/>
      <c r="F22" s="1608"/>
      <c r="G22" s="1716" t="s">
        <v>41</v>
      </c>
      <c r="H22" s="1140">
        <f>SUM(G10:G20)</f>
        <v>103556</v>
      </c>
      <c r="I22" s="318">
        <v>94354</v>
      </c>
    </row>
    <row r="23" spans="1:9" ht="12.15" customHeight="1">
      <c r="A23" s="1735"/>
      <c r="B23" s="1736"/>
      <c r="C23" s="1606"/>
      <c r="D23" s="1606"/>
      <c r="E23" s="1609"/>
      <c r="F23" s="1610"/>
      <c r="G23" s="1717"/>
      <c r="H23" s="61"/>
    </row>
    <row r="24" spans="1:9" ht="11.25" customHeight="1">
      <c r="A24" s="1737" t="s">
        <v>22</v>
      </c>
      <c r="B24" s="1738"/>
      <c r="C24" s="319" t="s">
        <v>23</v>
      </c>
      <c r="D24" s="162" t="s">
        <v>24</v>
      </c>
      <c r="E24" s="1696" t="s">
        <v>4</v>
      </c>
      <c r="F24" s="1697"/>
      <c r="G24" s="162" t="s">
        <v>5</v>
      </c>
      <c r="H24" s="1607"/>
    </row>
    <row r="25" spans="1:9" ht="11.25" customHeight="1">
      <c r="A25" s="1696" t="str">
        <f>+'Mano de obra - Cargos'!C65</f>
        <v>CUADRILLA TIPO 0 - (2 Ay)</v>
      </c>
      <c r="B25" s="1697"/>
      <c r="C25" s="328">
        <f>+'Mano de obra - Cargos'!F72</f>
        <v>116726.99329704106</v>
      </c>
      <c r="D25" s="163">
        <f>+'Mano de obra - Cargos'!J72</f>
        <v>210131.93333333332</v>
      </c>
      <c r="E25" s="1701">
        <v>15</v>
      </c>
      <c r="F25" s="1702"/>
      <c r="G25" s="163">
        <f>ROUND(D25/E25,0)</f>
        <v>14009</v>
      </c>
      <c r="H25" s="1698"/>
    </row>
    <row r="26" spans="1:9" ht="9.15" customHeight="1">
      <c r="A26" s="1729"/>
      <c r="B26" s="1730"/>
      <c r="C26" s="7"/>
      <c r="D26" s="7"/>
      <c r="E26" s="1703"/>
      <c r="F26" s="1704"/>
      <c r="G26" s="7"/>
      <c r="H26" s="1698"/>
    </row>
    <row r="27" spans="1:9" ht="9.75" customHeight="1">
      <c r="A27" s="1729"/>
      <c r="B27" s="1730"/>
      <c r="C27" s="7"/>
      <c r="D27" s="7"/>
      <c r="E27" s="1703"/>
      <c r="F27" s="1704"/>
      <c r="G27" s="7"/>
      <c r="H27" s="1698"/>
    </row>
    <row r="28" spans="1:9" ht="10.5" customHeight="1">
      <c r="A28" s="1729"/>
      <c r="B28" s="1730"/>
      <c r="C28" s="7"/>
      <c r="D28" s="7"/>
      <c r="E28" s="1703"/>
      <c r="F28" s="1704"/>
      <c r="G28" s="7"/>
      <c r="H28" s="1609"/>
    </row>
    <row r="29" spans="1:9" ht="11.25" customHeight="1">
      <c r="A29" s="1624" t="s">
        <v>9</v>
      </c>
      <c r="B29" s="1624"/>
      <c r="C29" s="1624"/>
      <c r="D29" s="1624"/>
      <c r="E29" s="1624"/>
      <c r="F29" s="1624"/>
      <c r="G29" s="1625"/>
      <c r="H29" s="1141">
        <f>SUM(G25:G27)</f>
        <v>14009</v>
      </c>
    </row>
    <row r="30" spans="1:9" ht="15" customHeight="1">
      <c r="A30" s="1719" t="s">
        <v>364</v>
      </c>
      <c r="B30" s="1719"/>
      <c r="C30" s="1719"/>
      <c r="D30" s="1719"/>
      <c r="E30" s="1719"/>
      <c r="F30" s="1719"/>
      <c r="G30" s="1719"/>
      <c r="H30" s="1196">
        <f>SUM(H2:H29)</f>
        <v>124149</v>
      </c>
      <c r="I30" s="795">
        <v>138508</v>
      </c>
    </row>
    <row r="31" spans="1:9" ht="15" customHeight="1">
      <c r="A31" s="1720" t="s">
        <v>237</v>
      </c>
      <c r="B31" s="1721"/>
      <c r="C31" s="1721"/>
      <c r="D31" s="1721"/>
      <c r="E31" s="1721"/>
      <c r="F31" s="1722"/>
      <c r="G31" s="477"/>
      <c r="H31" s="149"/>
      <c r="I31" s="329"/>
    </row>
    <row r="32" spans="1:9" ht="15" customHeight="1">
      <c r="A32" s="1723" t="s">
        <v>1448</v>
      </c>
      <c r="B32" s="1724"/>
      <c r="C32" s="1724"/>
      <c r="D32" s="1724"/>
      <c r="E32" s="1724"/>
      <c r="F32" s="1725"/>
      <c r="G32" s="1195">
        <v>0.24</v>
      </c>
      <c r="H32" s="1196">
        <f>ROUND((G32*H30),0)</f>
        <v>29796</v>
      </c>
      <c r="I32" s="329"/>
    </row>
    <row r="33" spans="1:9" ht="15" customHeight="1">
      <c r="A33" s="1723" t="s">
        <v>840</v>
      </c>
      <c r="B33" s="1724"/>
      <c r="C33" s="1724"/>
      <c r="D33" s="1724"/>
      <c r="E33" s="1724"/>
      <c r="F33" s="1725"/>
      <c r="G33" s="1195">
        <v>0.01</v>
      </c>
      <c r="H33" s="1196">
        <f>ROUND((G33*H30),0)</f>
        <v>1241</v>
      </c>
      <c r="I33" s="329"/>
    </row>
    <row r="34" spans="1:9" ht="15" customHeight="1">
      <c r="A34" s="1723" t="s">
        <v>842</v>
      </c>
      <c r="B34" s="1724"/>
      <c r="C34" s="1724"/>
      <c r="D34" s="1724"/>
      <c r="E34" s="1724"/>
      <c r="F34" s="1725"/>
      <c r="G34" s="1195">
        <v>0.05</v>
      </c>
      <c r="H34" s="1196">
        <f>ROUND((G34*H30),0)</f>
        <v>6207</v>
      </c>
      <c r="I34" s="329"/>
    </row>
    <row r="35" spans="1:9" ht="15" customHeight="1">
      <c r="A35" s="1726" t="s">
        <v>1449</v>
      </c>
      <c r="B35" s="1727"/>
      <c r="C35" s="1727"/>
      <c r="D35" s="1727"/>
      <c r="E35" s="1727"/>
      <c r="F35" s="1727"/>
      <c r="G35" s="1728"/>
      <c r="H35" s="1196">
        <f>H34+H33+H32+H30</f>
        <v>161393</v>
      </c>
      <c r="I35" s="329"/>
    </row>
    <row r="36" spans="1:9" ht="15" customHeight="1">
      <c r="A36" s="481"/>
      <c r="B36" s="481"/>
      <c r="C36" s="481"/>
      <c r="D36" s="481"/>
      <c r="E36" s="481"/>
      <c r="F36" s="481"/>
      <c r="G36" s="481"/>
      <c r="H36" s="499"/>
      <c r="I36" s="329"/>
    </row>
    <row r="37" spans="1:9" ht="15" customHeight="1">
      <c r="A37" s="481"/>
      <c r="B37" s="481"/>
      <c r="C37" s="481"/>
      <c r="D37" s="481"/>
      <c r="E37" s="481"/>
      <c r="F37" s="481"/>
      <c r="G37" s="481"/>
      <c r="H37" s="499"/>
      <c r="I37" s="329"/>
    </row>
    <row r="38" spans="1:9" s="501" customFormat="1" ht="22.5" customHeight="1">
      <c r="A38" s="1662" t="s">
        <v>743</v>
      </c>
      <c r="B38" s="1662"/>
      <c r="C38" s="1663"/>
      <c r="D38" s="1663"/>
      <c r="E38" s="1663"/>
      <c r="F38" s="1718" t="s">
        <v>1030</v>
      </c>
      <c r="G38" s="1627"/>
      <c r="H38" s="1627"/>
      <c r="I38" s="1627"/>
    </row>
  </sheetData>
  <mergeCells count="62">
    <mergeCell ref="A5:B5"/>
    <mergeCell ref="A6:B6"/>
    <mergeCell ref="A26:B26"/>
    <mergeCell ref="A27:B27"/>
    <mergeCell ref="A9:B9"/>
    <mergeCell ref="A10:B10"/>
    <mergeCell ref="A11:B11"/>
    <mergeCell ref="A12:B12"/>
    <mergeCell ref="A28:B28"/>
    <mergeCell ref="A13:B13"/>
    <mergeCell ref="A14:B14"/>
    <mergeCell ref="A22:B23"/>
    <mergeCell ref="A24:B24"/>
    <mergeCell ref="A25:B25"/>
    <mergeCell ref="E22:F23"/>
    <mergeCell ref="G22:G23"/>
    <mergeCell ref="A38:E38"/>
    <mergeCell ref="F38:I38"/>
    <mergeCell ref="A30:G30"/>
    <mergeCell ref="A29:G29"/>
    <mergeCell ref="A31:F31"/>
    <mergeCell ref="A32:F32"/>
    <mergeCell ref="A33:F33"/>
    <mergeCell ref="A34:F34"/>
    <mergeCell ref="A35:G35"/>
    <mergeCell ref="C22:C23"/>
    <mergeCell ref="D22:D23"/>
    <mergeCell ref="E24:F24"/>
    <mergeCell ref="H24:H28"/>
    <mergeCell ref="E25:F25"/>
    <mergeCell ref="E26:F26"/>
    <mergeCell ref="E27:F27"/>
    <mergeCell ref="E28:F28"/>
    <mergeCell ref="H9:H21"/>
    <mergeCell ref="E10:F10"/>
    <mergeCell ref="E11:F11"/>
    <mergeCell ref="E12:F12"/>
    <mergeCell ref="E13:F13"/>
    <mergeCell ref="E16:F16"/>
    <mergeCell ref="E17:F17"/>
    <mergeCell ref="E18:F18"/>
    <mergeCell ref="E19:F19"/>
    <mergeCell ref="E20:F20"/>
    <mergeCell ref="E21:F21"/>
    <mergeCell ref="E15:F15"/>
    <mergeCell ref="E9:F9"/>
    <mergeCell ref="A1:C1"/>
    <mergeCell ref="D1:H1"/>
    <mergeCell ref="C7:C8"/>
    <mergeCell ref="D7:D8"/>
    <mergeCell ref="E7:F8"/>
    <mergeCell ref="G7:G8"/>
    <mergeCell ref="E2:F2"/>
    <mergeCell ref="H2:H6"/>
    <mergeCell ref="E3:F3"/>
    <mergeCell ref="E4:F4"/>
    <mergeCell ref="E5:F5"/>
    <mergeCell ref="E6:F6"/>
    <mergeCell ref="A2:B2"/>
    <mergeCell ref="A3:B3"/>
    <mergeCell ref="A7:B8"/>
    <mergeCell ref="A4:B4"/>
  </mergeCells>
  <pageMargins left="0.7" right="0.7" top="0.75" bottom="0.75" header="0.3" footer="0.3"/>
  <pageSetup paperSize="9" scale="91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35"/>
  <sheetViews>
    <sheetView view="pageBreakPreview" topLeftCell="A10" zoomScaleNormal="100" zoomScaleSheetLayoutView="100" workbookViewId="0">
      <selection activeCell="G32" sqref="G32"/>
    </sheetView>
  </sheetViews>
  <sheetFormatPr baseColWidth="10" defaultColWidth="9.33203125" defaultRowHeight="13.2"/>
  <cols>
    <col min="1" max="1" width="32.77734375" style="318" customWidth="1"/>
    <col min="2" max="2" width="12.21875" style="318" customWidth="1"/>
    <col min="3" max="3" width="12" style="318" customWidth="1"/>
    <col min="4" max="4" width="6" style="318" customWidth="1"/>
    <col min="5" max="5" width="7.109375" style="318" customWidth="1"/>
    <col min="6" max="6" width="14" style="318" customWidth="1"/>
    <col min="7" max="7" width="13.33203125" style="318" customWidth="1"/>
    <col min="8" max="8" width="18.5546875" style="318" customWidth="1"/>
    <col min="9" max="16384" width="9.33203125" style="318"/>
  </cols>
  <sheetData>
    <row r="1" spans="1:8" ht="68.849999999999994" customHeight="1">
      <c r="A1" s="1692" t="s">
        <v>747</v>
      </c>
      <c r="B1" s="1692"/>
      <c r="C1" s="1693" t="s">
        <v>1451</v>
      </c>
      <c r="D1" s="1693"/>
      <c r="E1" s="1693"/>
      <c r="F1" s="1693"/>
      <c r="G1" s="1693"/>
      <c r="H1" s="1144"/>
    </row>
    <row r="2" spans="1:8" ht="11.4" customHeight="1">
      <c r="A2" s="162" t="s">
        <v>1</v>
      </c>
      <c r="B2" s="319" t="s">
        <v>2</v>
      </c>
      <c r="C2" s="358" t="s">
        <v>1083</v>
      </c>
      <c r="D2" s="1696" t="s">
        <v>4</v>
      </c>
      <c r="E2" s="1697"/>
      <c r="F2" s="162" t="s">
        <v>5</v>
      </c>
      <c r="G2" s="1607"/>
    </row>
    <row r="3" spans="1:8" ht="11.25" customHeight="1">
      <c r="A3" s="319" t="s">
        <v>371</v>
      </c>
      <c r="B3" s="319"/>
      <c r="C3" s="667"/>
      <c r="D3" s="1741">
        <v>0.03</v>
      </c>
      <c r="E3" s="1742"/>
      <c r="F3" s="669">
        <f>ROUND(D3*G26,0)</f>
        <v>255</v>
      </c>
      <c r="G3" s="1698"/>
    </row>
    <row r="4" spans="1:8" ht="11.25" customHeight="1">
      <c r="A4" s="319" t="s">
        <v>746</v>
      </c>
      <c r="B4" s="319" t="s">
        <v>449</v>
      </c>
      <c r="C4" s="669">
        <v>77350</v>
      </c>
      <c r="D4" s="1743">
        <v>0.05</v>
      </c>
      <c r="E4" s="1744"/>
      <c r="F4" s="669">
        <f>ROUND(+C4*D4,0)</f>
        <v>3868</v>
      </c>
      <c r="G4" s="1698"/>
    </row>
    <row r="5" spans="1:8" ht="9.75" customHeight="1">
      <c r="A5" s="7"/>
      <c r="B5" s="7"/>
      <c r="C5" s="7"/>
      <c r="D5" s="1703"/>
      <c r="E5" s="1704"/>
      <c r="F5" s="7"/>
      <c r="G5" s="1609"/>
    </row>
    <row r="6" spans="1:8" ht="11.25" customHeight="1">
      <c r="A6" s="1739" t="s">
        <v>1059</v>
      </c>
      <c r="B6" s="1605"/>
      <c r="C6" s="1605"/>
      <c r="D6" s="1607"/>
      <c r="E6" s="1608"/>
      <c r="F6" s="1603" t="s">
        <v>9</v>
      </c>
      <c r="G6" s="1143">
        <f>SUM(F3:F4)</f>
        <v>4123</v>
      </c>
    </row>
    <row r="7" spans="1:8" ht="12.75" customHeight="1">
      <c r="A7" s="1740"/>
      <c r="B7" s="1606"/>
      <c r="C7" s="1606"/>
      <c r="D7" s="1609"/>
      <c r="E7" s="1610"/>
      <c r="F7" s="1604"/>
      <c r="G7" s="1124"/>
    </row>
    <row r="8" spans="1:8" ht="11.25" customHeight="1">
      <c r="A8" s="162" t="s">
        <v>1</v>
      </c>
      <c r="B8" s="796" t="s">
        <v>729</v>
      </c>
      <c r="C8" s="358" t="s">
        <v>730</v>
      </c>
      <c r="D8" s="1745" t="s">
        <v>1277</v>
      </c>
      <c r="E8" s="1746"/>
      <c r="F8" s="162" t="s">
        <v>731</v>
      </c>
      <c r="G8" s="798" t="s">
        <v>383</v>
      </c>
    </row>
    <row r="9" spans="1:8" ht="11.4" customHeight="1">
      <c r="A9" s="319" t="s">
        <v>1290</v>
      </c>
      <c r="B9" s="799">
        <v>1</v>
      </c>
      <c r="C9" s="801">
        <v>20</v>
      </c>
      <c r="D9" s="1747">
        <f>+B9*C9</f>
        <v>20</v>
      </c>
      <c r="E9" s="1748"/>
      <c r="F9" s="664">
        <v>500</v>
      </c>
      <c r="G9" s="800">
        <f>+F9*D9</f>
        <v>10000</v>
      </c>
    </row>
    <row r="10" spans="1:8" ht="10.5" customHeight="1">
      <c r="A10" s="7"/>
      <c r="B10" s="7"/>
      <c r="C10" s="7"/>
      <c r="D10" s="1703"/>
      <c r="E10" s="1704"/>
      <c r="F10" s="7"/>
      <c r="G10" s="1749"/>
    </row>
    <row r="11" spans="1:8" ht="10.5" customHeight="1">
      <c r="A11" s="7"/>
      <c r="B11" s="7"/>
      <c r="C11" s="7"/>
      <c r="D11" s="1703"/>
      <c r="E11" s="1704"/>
      <c r="F11" s="7"/>
      <c r="G11" s="1750"/>
    </row>
    <row r="12" spans="1:8" ht="8.4" customHeight="1">
      <c r="A12" s="7"/>
      <c r="B12" s="7"/>
      <c r="C12" s="7"/>
      <c r="D12" s="1703"/>
      <c r="E12" s="1704"/>
      <c r="F12" s="7"/>
      <c r="G12" s="1750"/>
    </row>
    <row r="13" spans="1:8" ht="10.35" customHeight="1">
      <c r="A13" s="7"/>
      <c r="B13" s="7"/>
      <c r="C13" s="7"/>
      <c r="D13" s="1703"/>
      <c r="E13" s="1704"/>
      <c r="F13" s="7"/>
      <c r="G13" s="1750"/>
    </row>
    <row r="14" spans="1:8" ht="10.5" customHeight="1">
      <c r="A14" s="7"/>
      <c r="B14" s="7"/>
      <c r="C14" s="7"/>
      <c r="D14" s="1703"/>
      <c r="E14" s="1704"/>
      <c r="F14" s="7"/>
      <c r="G14" s="1750"/>
    </row>
    <row r="15" spans="1:8" ht="10.65" customHeight="1">
      <c r="A15" s="7"/>
      <c r="B15" s="7"/>
      <c r="C15" s="7"/>
      <c r="D15" s="1703"/>
      <c r="E15" s="1704"/>
      <c r="F15" s="7"/>
      <c r="G15" s="1750"/>
    </row>
    <row r="16" spans="1:8" ht="8.25" customHeight="1">
      <c r="A16" s="7"/>
      <c r="B16" s="7"/>
      <c r="C16" s="7"/>
      <c r="D16" s="1703"/>
      <c r="E16" s="1704"/>
      <c r="F16" s="7"/>
      <c r="G16" s="1750"/>
    </row>
    <row r="17" spans="1:9" ht="9.9" customHeight="1">
      <c r="A17" s="7"/>
      <c r="B17" s="7"/>
      <c r="C17" s="7"/>
      <c r="D17" s="1703"/>
      <c r="E17" s="1704"/>
      <c r="F17" s="7"/>
      <c r="G17" s="1750"/>
    </row>
    <row r="18" spans="1:9" ht="9.75" customHeight="1">
      <c r="A18" s="7"/>
      <c r="B18" s="7"/>
      <c r="C18" s="7"/>
      <c r="D18" s="1703"/>
      <c r="E18" s="1704"/>
      <c r="F18" s="7"/>
      <c r="G18" s="1751"/>
    </row>
    <row r="19" spans="1:9" ht="11.4" customHeight="1">
      <c r="A19" s="1603" t="s">
        <v>20</v>
      </c>
      <c r="B19" s="1605"/>
      <c r="C19" s="1605"/>
      <c r="D19" s="1607"/>
      <c r="E19" s="1608"/>
      <c r="F19" s="1603" t="s">
        <v>21</v>
      </c>
      <c r="G19" s="1145">
        <f>+G9</f>
        <v>10000</v>
      </c>
    </row>
    <row r="20" spans="1:9" ht="11.1" customHeight="1">
      <c r="A20" s="1604"/>
      <c r="B20" s="1606"/>
      <c r="C20" s="1606"/>
      <c r="D20" s="1609"/>
      <c r="E20" s="1610"/>
      <c r="F20" s="1604"/>
      <c r="G20" s="61"/>
    </row>
    <row r="21" spans="1:9" ht="11.4" customHeight="1">
      <c r="A21" s="162" t="s">
        <v>22</v>
      </c>
      <c r="B21" s="319" t="s">
        <v>23</v>
      </c>
      <c r="C21" s="162" t="s">
        <v>24</v>
      </c>
      <c r="D21" s="1696" t="s">
        <v>4</v>
      </c>
      <c r="E21" s="1697"/>
      <c r="F21" s="162" t="s">
        <v>5</v>
      </c>
      <c r="G21" s="1607"/>
    </row>
    <row r="22" spans="1:9" ht="11.25" customHeight="1">
      <c r="A22" s="319" t="str">
        <f>+'Mano de obra - Cargos'!C85</f>
        <v>CUADRILLA TIPO II - (1 Of + 1 Ay)</v>
      </c>
      <c r="B22" s="328">
        <f>+'Mano de obra - Cargos'!F92</f>
        <v>145908.75063760404</v>
      </c>
      <c r="C22" s="163">
        <f>+'Mano de obra - Cargos'!J92</f>
        <v>258506.53333333333</v>
      </c>
      <c r="D22" s="1701">
        <f>0.38*8*10</f>
        <v>30.4</v>
      </c>
      <c r="E22" s="1702"/>
      <c r="F22" s="163">
        <f>+ROUND(C22/D22,0)</f>
        <v>8504</v>
      </c>
      <c r="G22" s="1698"/>
    </row>
    <row r="23" spans="1:9" ht="10.35" customHeight="1">
      <c r="A23" s="7"/>
      <c r="B23" s="7"/>
      <c r="C23" s="7"/>
      <c r="D23" s="1703"/>
      <c r="E23" s="1704"/>
      <c r="F23" s="7"/>
      <c r="G23" s="1698"/>
    </row>
    <row r="24" spans="1:9" ht="10.35" customHeight="1">
      <c r="A24" s="7"/>
      <c r="B24" s="7"/>
      <c r="C24" s="7"/>
      <c r="D24" s="1703"/>
      <c r="E24" s="1704"/>
      <c r="F24" s="7"/>
      <c r="G24" s="1698"/>
    </row>
    <row r="25" spans="1:9" ht="9.9" customHeight="1">
      <c r="A25" s="7"/>
      <c r="B25" s="7"/>
      <c r="C25" s="7"/>
      <c r="D25" s="1703"/>
      <c r="E25" s="1704"/>
      <c r="F25" s="7"/>
      <c r="G25" s="1609"/>
    </row>
    <row r="26" spans="1:9" ht="11.4" customHeight="1">
      <c r="A26" s="1624" t="s">
        <v>9</v>
      </c>
      <c r="B26" s="1624"/>
      <c r="C26" s="1624"/>
      <c r="D26" s="1624"/>
      <c r="E26" s="1624"/>
      <c r="F26" s="1625"/>
      <c r="G26" s="1143">
        <f>SUM(F22:F25)</f>
        <v>8504</v>
      </c>
    </row>
    <row r="27" spans="1:9" ht="11.25" customHeight="1">
      <c r="A27" s="1622" t="s">
        <v>370</v>
      </c>
      <c r="B27" s="1622"/>
      <c r="C27" s="1622"/>
      <c r="D27" s="1622"/>
      <c r="E27" s="1622"/>
      <c r="F27" s="1622"/>
      <c r="G27" s="1142">
        <f>SUM(G2:G26)</f>
        <v>32627</v>
      </c>
      <c r="H27" s="797">
        <v>27970</v>
      </c>
    </row>
    <row r="28" spans="1:9" ht="11.25" customHeight="1">
      <c r="A28" s="1587" t="s">
        <v>237</v>
      </c>
      <c r="B28" s="1587"/>
      <c r="C28" s="1587"/>
      <c r="D28" s="1587"/>
      <c r="E28" s="1587"/>
      <c r="F28" s="1587"/>
      <c r="G28" s="477"/>
      <c r="H28" s="713"/>
      <c r="I28" s="713"/>
    </row>
    <row r="29" spans="1:9" ht="11.25" customHeight="1">
      <c r="A29" s="1199" t="s">
        <v>1448</v>
      </c>
      <c r="B29" s="1199"/>
      <c r="C29" s="1199"/>
      <c r="D29" s="1199"/>
      <c r="E29" s="1199"/>
      <c r="F29" s="1200">
        <v>0.24</v>
      </c>
      <c r="G29" s="1196">
        <f>ROUND((F29*G27),0)</f>
        <v>7830</v>
      </c>
      <c r="H29" s="713"/>
      <c r="I29" s="713"/>
    </row>
    <row r="30" spans="1:9" ht="11.25" customHeight="1">
      <c r="A30" s="1199" t="s">
        <v>840</v>
      </c>
      <c r="B30" s="1199"/>
      <c r="C30" s="1199"/>
      <c r="D30" s="1199"/>
      <c r="E30" s="1199"/>
      <c r="F30" s="1200">
        <v>0.01</v>
      </c>
      <c r="G30" s="1196">
        <f>ROUND((F30*G27),0)</f>
        <v>326</v>
      </c>
      <c r="H30" s="713"/>
      <c r="I30" s="713"/>
    </row>
    <row r="31" spans="1:9" ht="11.25" customHeight="1">
      <c r="A31" s="1199" t="s">
        <v>842</v>
      </c>
      <c r="B31" s="1199"/>
      <c r="C31" s="1199"/>
      <c r="D31" s="1199"/>
      <c r="E31" s="1199"/>
      <c r="F31" s="1200">
        <v>0.05</v>
      </c>
      <c r="G31" s="1196">
        <f>ROUND((F31*G27),0)</f>
        <v>1631</v>
      </c>
      <c r="H31" s="713"/>
      <c r="I31" s="713"/>
    </row>
    <row r="32" spans="1:9" ht="11.25" customHeight="1">
      <c r="A32" s="1726" t="s">
        <v>1449</v>
      </c>
      <c r="B32" s="1727"/>
      <c r="C32" s="1727"/>
      <c r="D32" s="1727"/>
      <c r="E32" s="1727"/>
      <c r="F32" s="1728"/>
      <c r="G32" s="1196">
        <f>G31+G30+G29+G27</f>
        <v>42414</v>
      </c>
      <c r="H32" s="713"/>
      <c r="I32" s="713"/>
    </row>
    <row r="33" spans="1:9" ht="11.25" customHeight="1">
      <c r="A33" s="478"/>
      <c r="B33" s="478"/>
      <c r="C33" s="478"/>
      <c r="D33" s="478"/>
      <c r="E33" s="478"/>
      <c r="F33" s="478"/>
      <c r="G33" s="499"/>
      <c r="H33" s="713"/>
      <c r="I33" s="713"/>
    </row>
    <row r="34" spans="1:9" ht="11.25" customHeight="1">
      <c r="A34" s="478"/>
      <c r="B34" s="478"/>
      <c r="C34" s="478"/>
      <c r="D34" s="478"/>
      <c r="E34" s="478"/>
      <c r="F34" s="478"/>
      <c r="G34" s="499"/>
      <c r="H34" s="713"/>
      <c r="I34" s="713"/>
    </row>
    <row r="35" spans="1:9" s="501" customFormat="1" ht="29.25" customHeight="1">
      <c r="A35" s="1662" t="s">
        <v>743</v>
      </c>
      <c r="B35" s="1662"/>
      <c r="C35" s="1662"/>
      <c r="D35" s="1662"/>
      <c r="E35" s="1752" t="s">
        <v>1030</v>
      </c>
      <c r="F35" s="1752"/>
      <c r="G35" s="1752"/>
      <c r="H35" s="1752"/>
    </row>
  </sheetData>
  <mergeCells count="41">
    <mergeCell ref="G10:G18"/>
    <mergeCell ref="A26:F26"/>
    <mergeCell ref="A35:D35"/>
    <mergeCell ref="E35:H35"/>
    <mergeCell ref="A27:F27"/>
    <mergeCell ref="F19:F20"/>
    <mergeCell ref="D21:E21"/>
    <mergeCell ref="G21:G25"/>
    <mergeCell ref="D22:E22"/>
    <mergeCell ref="D23:E23"/>
    <mergeCell ref="D24:E24"/>
    <mergeCell ref="D25:E25"/>
    <mergeCell ref="C19:C20"/>
    <mergeCell ref="D19:E20"/>
    <mergeCell ref="D13:E13"/>
    <mergeCell ref="D14:E14"/>
    <mergeCell ref="D16:E16"/>
    <mergeCell ref="D17:E17"/>
    <mergeCell ref="D18:E18"/>
    <mergeCell ref="A28:F28"/>
    <mergeCell ref="D8:E8"/>
    <mergeCell ref="D9:E9"/>
    <mergeCell ref="D10:E10"/>
    <mergeCell ref="D11:E11"/>
    <mergeCell ref="D12:E12"/>
    <mergeCell ref="A32:F32"/>
    <mergeCell ref="A1:B1"/>
    <mergeCell ref="C1:G1"/>
    <mergeCell ref="A6:A7"/>
    <mergeCell ref="B6:B7"/>
    <mergeCell ref="C6:C7"/>
    <mergeCell ref="D6:E7"/>
    <mergeCell ref="F6:F7"/>
    <mergeCell ref="D2:E2"/>
    <mergeCell ref="G2:G5"/>
    <mergeCell ref="D3:E3"/>
    <mergeCell ref="D4:E4"/>
    <mergeCell ref="D5:E5"/>
    <mergeCell ref="A19:A20"/>
    <mergeCell ref="B19:B20"/>
    <mergeCell ref="D15:E15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37"/>
  <sheetViews>
    <sheetView view="pageBreakPreview" topLeftCell="A22" zoomScaleNormal="100" zoomScaleSheetLayoutView="100" workbookViewId="0">
      <selection activeCell="F34" sqref="F34"/>
    </sheetView>
  </sheetViews>
  <sheetFormatPr baseColWidth="10" defaultColWidth="9.33203125" defaultRowHeight="13.2"/>
  <cols>
    <col min="1" max="1" width="33.109375" customWidth="1"/>
    <col min="2" max="2" width="12.109375" customWidth="1"/>
    <col min="3" max="3" width="11.77734375" customWidth="1"/>
    <col min="4" max="4" width="13.33203125" customWidth="1"/>
    <col min="5" max="5" width="14" customWidth="1"/>
    <col min="6" max="6" width="12.77734375" customWidth="1"/>
    <col min="7" max="7" width="21" customWidth="1"/>
  </cols>
  <sheetData>
    <row r="1" spans="1:7" ht="96" customHeight="1">
      <c r="A1" s="1692" t="s">
        <v>1292</v>
      </c>
      <c r="B1" s="1692"/>
      <c r="C1" s="1693" t="s">
        <v>1451</v>
      </c>
      <c r="D1" s="1693"/>
      <c r="E1" s="1693"/>
      <c r="F1" s="1693"/>
      <c r="G1" s="14">
        <v>1.6</v>
      </c>
    </row>
    <row r="2" spans="1:7" ht="12" customHeight="1">
      <c r="A2" s="2" t="s">
        <v>10</v>
      </c>
      <c r="B2" s="15" t="s">
        <v>37</v>
      </c>
      <c r="C2" s="151" t="s">
        <v>1083</v>
      </c>
      <c r="D2" s="3" t="s">
        <v>4</v>
      </c>
      <c r="E2" s="2" t="s">
        <v>5</v>
      </c>
      <c r="F2" s="1596"/>
    </row>
    <row r="3" spans="1:7" ht="12" customHeight="1">
      <c r="A3" s="319" t="s">
        <v>371</v>
      </c>
      <c r="B3" s="319" t="s">
        <v>246</v>
      </c>
      <c r="C3" s="667"/>
      <c r="D3" s="668">
        <v>0.03</v>
      </c>
      <c r="E3" s="663">
        <f>ROUND(D3*F28,0)</f>
        <v>210</v>
      </c>
      <c r="F3" s="1597"/>
    </row>
    <row r="4" spans="1:7" ht="14.25" customHeight="1">
      <c r="A4" s="667"/>
      <c r="B4" s="319"/>
      <c r="C4" s="664"/>
      <c r="D4" s="665"/>
      <c r="E4" s="666"/>
      <c r="F4" s="1597"/>
    </row>
    <row r="5" spans="1:7" ht="10.65" customHeight="1">
      <c r="A5" s="5"/>
      <c r="B5" s="5"/>
      <c r="C5" s="5"/>
      <c r="D5" s="155"/>
      <c r="E5" s="5"/>
      <c r="F5" s="1597"/>
    </row>
    <row r="6" spans="1:7" ht="9.75" customHeight="1">
      <c r="A6" s="5"/>
      <c r="B6" s="5"/>
      <c r="C6" s="5"/>
      <c r="D6" s="5"/>
      <c r="E6" s="5"/>
      <c r="F6" s="1597"/>
    </row>
    <row r="7" spans="1:7" ht="9.75" customHeight="1">
      <c r="A7" s="5"/>
      <c r="B7" s="5"/>
      <c r="C7" s="5"/>
      <c r="D7" s="5"/>
      <c r="E7" s="5"/>
      <c r="F7" s="1598"/>
    </row>
    <row r="8" spans="1:7" ht="11.25" customHeight="1">
      <c r="A8" s="1755" t="s">
        <v>1059</v>
      </c>
      <c r="B8" s="1605"/>
      <c r="C8" s="1605"/>
      <c r="D8" s="1605"/>
      <c r="E8" s="1611" t="s">
        <v>9</v>
      </c>
      <c r="F8" s="156">
        <f>SUM(E3:E6)</f>
        <v>210</v>
      </c>
    </row>
    <row r="9" spans="1:7" ht="11.85" customHeight="1">
      <c r="A9" s="1754"/>
      <c r="B9" s="1606"/>
      <c r="C9" s="1606"/>
      <c r="D9" s="1606"/>
      <c r="E9" s="1612"/>
      <c r="F9" s="5"/>
    </row>
    <row r="10" spans="1:7" ht="11.25" customHeight="1">
      <c r="A10" s="162" t="s">
        <v>1</v>
      </c>
      <c r="B10" s="796" t="s">
        <v>729</v>
      </c>
      <c r="C10" s="358" t="s">
        <v>730</v>
      </c>
      <c r="D10" s="802" t="s">
        <v>1277</v>
      </c>
      <c r="E10" s="151" t="s">
        <v>731</v>
      </c>
      <c r="F10" s="798" t="s">
        <v>383</v>
      </c>
    </row>
    <row r="11" spans="1:7" ht="10.65" customHeight="1">
      <c r="A11" s="319" t="s">
        <v>1290</v>
      </c>
      <c r="B11" s="799">
        <v>1</v>
      </c>
      <c r="C11" s="801">
        <v>20</v>
      </c>
      <c r="D11" s="665">
        <f>+B11*C11</f>
        <v>20</v>
      </c>
      <c r="E11" s="666">
        <v>500</v>
      </c>
      <c r="F11" s="800">
        <f>+E11*D11</f>
        <v>10000</v>
      </c>
    </row>
    <row r="12" spans="1:7" ht="9" customHeight="1">
      <c r="A12" s="5"/>
      <c r="B12" s="5"/>
      <c r="C12" s="5"/>
      <c r="D12" s="5"/>
      <c r="E12" s="5"/>
      <c r="F12" s="1756"/>
    </row>
    <row r="13" spans="1:7" ht="10.65" customHeight="1">
      <c r="A13" s="5"/>
      <c r="B13" s="5"/>
      <c r="C13" s="5"/>
      <c r="D13" s="5"/>
      <c r="E13" s="5"/>
      <c r="F13" s="1756"/>
    </row>
    <row r="14" spans="1:7" ht="9.9" customHeight="1">
      <c r="A14" s="5"/>
      <c r="B14" s="5"/>
      <c r="C14" s="5"/>
      <c r="D14" s="5"/>
      <c r="E14" s="5"/>
      <c r="F14" s="1756"/>
    </row>
    <row r="15" spans="1:7" ht="9.9" customHeight="1">
      <c r="A15" s="5"/>
      <c r="B15" s="5"/>
      <c r="C15" s="5"/>
      <c r="D15" s="5"/>
      <c r="E15" s="5"/>
      <c r="F15" s="1756"/>
    </row>
    <row r="16" spans="1:7" ht="9.75" customHeight="1">
      <c r="A16" s="5"/>
      <c r="B16" s="5"/>
      <c r="C16" s="5"/>
      <c r="D16" s="5"/>
      <c r="E16" s="5"/>
      <c r="F16" s="1756"/>
    </row>
    <row r="17" spans="1:8" ht="8.85" customHeight="1">
      <c r="A17" s="5"/>
      <c r="B17" s="5"/>
      <c r="C17" s="5"/>
      <c r="D17" s="5"/>
      <c r="E17" s="5"/>
      <c r="F17" s="1756"/>
    </row>
    <row r="18" spans="1:8" ht="10.5" customHeight="1">
      <c r="A18" s="5"/>
      <c r="B18" s="5"/>
      <c r="C18" s="5"/>
      <c r="D18" s="5"/>
      <c r="E18" s="5"/>
      <c r="F18" s="1756"/>
    </row>
    <row r="19" spans="1:8" ht="10.35" customHeight="1">
      <c r="A19" s="5"/>
      <c r="B19" s="5"/>
      <c r="C19" s="5"/>
      <c r="D19" s="5"/>
      <c r="E19" s="5"/>
      <c r="F19" s="1756"/>
    </row>
    <row r="20" spans="1:8" ht="9.75" customHeight="1">
      <c r="A20" s="5"/>
      <c r="B20" s="5"/>
      <c r="C20" s="5"/>
      <c r="D20" s="5"/>
      <c r="E20" s="5"/>
      <c r="F20" s="1757"/>
    </row>
    <row r="21" spans="1:8" ht="9.9" customHeight="1">
      <c r="A21" s="1753" t="s">
        <v>27</v>
      </c>
      <c r="B21" s="1605"/>
      <c r="C21" s="1605"/>
      <c r="D21" s="1605"/>
      <c r="E21" s="1611" t="s">
        <v>21</v>
      </c>
      <c r="F21" s="696">
        <f>+F11</f>
        <v>10000</v>
      </c>
    </row>
    <row r="22" spans="1:8" ht="12.15" customHeight="1">
      <c r="A22" s="1754"/>
      <c r="B22" s="1606"/>
      <c r="C22" s="1606"/>
      <c r="D22" s="1606"/>
      <c r="E22" s="1612"/>
      <c r="F22" s="5"/>
    </row>
    <row r="23" spans="1:8" ht="11.25" customHeight="1">
      <c r="A23" s="2" t="s">
        <v>22</v>
      </c>
      <c r="B23" s="8" t="s">
        <v>23</v>
      </c>
      <c r="C23" s="2" t="s">
        <v>24</v>
      </c>
      <c r="D23" s="8" t="s">
        <v>4</v>
      </c>
      <c r="E23" s="2" t="s">
        <v>5</v>
      </c>
      <c r="F23" s="1596"/>
    </row>
    <row r="24" spans="1:8" ht="11.25" customHeight="1">
      <c r="A24" s="3" t="str">
        <f>+'Mano de obra - Cargos'!C65</f>
        <v>CUADRILLA TIPO 0 - (2 Ay)</v>
      </c>
      <c r="B24" s="12">
        <f>+'Mano de obra - Cargos'!F72</f>
        <v>116726.99329704106</v>
      </c>
      <c r="C24" s="10">
        <f>+'Mano de obra - Cargos'!J72</f>
        <v>210131.93333333332</v>
      </c>
      <c r="D24" s="41">
        <v>30</v>
      </c>
      <c r="E24" s="157">
        <f>+ROUND(C24/D24,0)</f>
        <v>7004</v>
      </c>
      <c r="F24" s="1597"/>
    </row>
    <row r="25" spans="1:8" ht="9.9" customHeight="1">
      <c r="A25" s="5"/>
      <c r="B25" s="5"/>
      <c r="C25" s="5"/>
      <c r="D25" s="5"/>
      <c r="E25" s="5"/>
      <c r="F25" s="1597"/>
    </row>
    <row r="26" spans="1:8" ht="9" customHeight="1">
      <c r="A26" s="5"/>
      <c r="B26" s="5"/>
      <c r="C26" s="5"/>
      <c r="D26" s="5"/>
      <c r="E26" s="5"/>
      <c r="F26" s="1597"/>
    </row>
    <row r="27" spans="1:8" ht="10.35" customHeight="1">
      <c r="A27" s="5"/>
      <c r="B27" s="5"/>
      <c r="C27" s="5"/>
      <c r="D27" s="5"/>
      <c r="E27" s="5"/>
      <c r="F27" s="1598"/>
    </row>
    <row r="28" spans="1:8" ht="11.4" customHeight="1">
      <c r="A28" s="1655" t="s">
        <v>9</v>
      </c>
      <c r="B28" s="1655"/>
      <c r="C28" s="1655"/>
      <c r="D28" s="1655"/>
      <c r="E28" s="1656"/>
      <c r="F28" s="10">
        <f>+E24</f>
        <v>7004</v>
      </c>
    </row>
    <row r="29" spans="1:8" ht="18" customHeight="1">
      <c r="A29" s="1758" t="s">
        <v>372</v>
      </c>
      <c r="B29" s="1623"/>
      <c r="C29" s="1623"/>
      <c r="D29" s="1623"/>
      <c r="E29" s="1623"/>
      <c r="F29" s="1204">
        <f>SUM(F2:F28)</f>
        <v>27214</v>
      </c>
      <c r="G29" s="148">
        <v>21655</v>
      </c>
      <c r="H29">
        <f>+G29*1.1</f>
        <v>23820.500000000004</v>
      </c>
    </row>
    <row r="30" spans="1:8" ht="15" customHeight="1">
      <c r="A30" s="1720" t="s">
        <v>237</v>
      </c>
      <c r="B30" s="1721"/>
      <c r="C30" s="1721"/>
      <c r="D30" s="1721"/>
      <c r="E30" s="1722"/>
      <c r="F30" s="1199"/>
      <c r="G30" s="713"/>
    </row>
    <row r="31" spans="1:8" ht="15" customHeight="1">
      <c r="A31" s="1199" t="s">
        <v>1448</v>
      </c>
      <c r="B31" s="1199"/>
      <c r="C31" s="1199"/>
      <c r="D31" s="1199"/>
      <c r="E31" s="1200">
        <v>0.24</v>
      </c>
      <c r="F31" s="1196">
        <f>ROUND((E31*F29),0)</f>
        <v>6531</v>
      </c>
      <c r="G31" s="713"/>
    </row>
    <row r="32" spans="1:8" ht="15" customHeight="1">
      <c r="A32" s="1199" t="s">
        <v>840</v>
      </c>
      <c r="B32" s="1199"/>
      <c r="C32" s="1199"/>
      <c r="D32" s="1199"/>
      <c r="E32" s="1200">
        <v>0.01</v>
      </c>
      <c r="F32" s="1196">
        <f>ROUND((E32*F29),0)</f>
        <v>272</v>
      </c>
      <c r="G32" s="713"/>
    </row>
    <row r="33" spans="1:8" ht="15" customHeight="1">
      <c r="A33" s="1199" t="s">
        <v>842</v>
      </c>
      <c r="B33" s="1199"/>
      <c r="C33" s="1199"/>
      <c r="D33" s="1199"/>
      <c r="E33" s="1200">
        <v>0.05</v>
      </c>
      <c r="F33" s="1196">
        <f>ROUND((E33*F29),0)</f>
        <v>1361</v>
      </c>
      <c r="G33" s="713"/>
    </row>
    <row r="34" spans="1:8" ht="15" customHeight="1">
      <c r="A34" s="1726" t="s">
        <v>1449</v>
      </c>
      <c r="B34" s="1727"/>
      <c r="C34" s="1727"/>
      <c r="D34" s="1727"/>
      <c r="E34" s="1728"/>
      <c r="F34" s="1196">
        <f>F33+F32+F31+F29</f>
        <v>35378</v>
      </c>
      <c r="G34" s="713"/>
    </row>
    <row r="35" spans="1:8" ht="18" customHeight="1">
      <c r="A35" s="482"/>
      <c r="B35" s="477"/>
      <c r="C35" s="477"/>
      <c r="D35" s="477"/>
      <c r="E35" s="477"/>
      <c r="F35" s="148"/>
      <c r="G35" s="713"/>
    </row>
    <row r="36" spans="1:8" ht="18" customHeight="1">
      <c r="A36" s="482"/>
      <c r="B36" s="477"/>
      <c r="C36" s="477"/>
      <c r="D36" s="477"/>
      <c r="E36" s="477"/>
      <c r="F36" s="148"/>
      <c r="G36" s="713"/>
    </row>
    <row r="37" spans="1:8" s="498" customFormat="1" ht="28.5" customHeight="1">
      <c r="A37" s="1662" t="s">
        <v>743</v>
      </c>
      <c r="B37" s="1662"/>
      <c r="C37" s="1662"/>
      <c r="D37" s="1752" t="s">
        <v>1030</v>
      </c>
      <c r="E37" s="1752"/>
      <c r="F37" s="1752"/>
      <c r="G37" s="506"/>
      <c r="H37" s="506"/>
    </row>
  </sheetData>
  <mergeCells count="21">
    <mergeCell ref="A29:E29"/>
    <mergeCell ref="A37:C37"/>
    <mergeCell ref="D37:F37"/>
    <mergeCell ref="A30:E30"/>
    <mergeCell ref="A34:E34"/>
    <mergeCell ref="A1:B1"/>
    <mergeCell ref="C1:F1"/>
    <mergeCell ref="F23:F27"/>
    <mergeCell ref="A28:E28"/>
    <mergeCell ref="A21:A22"/>
    <mergeCell ref="B21:B22"/>
    <mergeCell ref="C21:C22"/>
    <mergeCell ref="D21:D22"/>
    <mergeCell ref="E21:E22"/>
    <mergeCell ref="F2:F7"/>
    <mergeCell ref="A8:A9"/>
    <mergeCell ref="B8:B9"/>
    <mergeCell ref="F12:F20"/>
    <mergeCell ref="C8:C9"/>
    <mergeCell ref="D8:D9"/>
    <mergeCell ref="E8:E9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40"/>
  <sheetViews>
    <sheetView view="pageBreakPreview" topLeftCell="A10" zoomScaleNormal="100" zoomScaleSheetLayoutView="100" workbookViewId="0">
      <selection activeCell="F37" sqref="F37"/>
    </sheetView>
  </sheetViews>
  <sheetFormatPr baseColWidth="10" defaultColWidth="9.33203125" defaultRowHeight="13.2"/>
  <cols>
    <col min="1" max="1" width="33.109375" customWidth="1"/>
    <col min="2" max="2" width="11.6640625" customWidth="1"/>
    <col min="3" max="3" width="12" customWidth="1"/>
    <col min="4" max="4" width="13.109375" customWidth="1"/>
    <col min="5" max="5" width="14" customWidth="1"/>
    <col min="6" max="6" width="14.33203125" bestFit="1" customWidth="1"/>
    <col min="7" max="7" width="22.21875" customWidth="1"/>
  </cols>
  <sheetData>
    <row r="1" spans="1:7" ht="103.65" customHeight="1">
      <c r="A1" s="1692" t="s">
        <v>1291</v>
      </c>
      <c r="B1" s="1692"/>
      <c r="C1" s="1693" t="s">
        <v>1451</v>
      </c>
      <c r="D1" s="1693"/>
      <c r="E1" s="1693"/>
      <c r="F1" s="1693"/>
      <c r="G1" s="1">
        <v>1.7</v>
      </c>
    </row>
    <row r="2" spans="1:7" ht="12" customHeight="1">
      <c r="A2" s="2" t="s">
        <v>10</v>
      </c>
      <c r="B2" s="3" t="s">
        <v>2</v>
      </c>
      <c r="C2" s="688" t="s">
        <v>1083</v>
      </c>
      <c r="D2" s="3" t="s">
        <v>4</v>
      </c>
      <c r="E2" s="2" t="s">
        <v>5</v>
      </c>
      <c r="F2" s="1596"/>
    </row>
    <row r="3" spans="1:7" ht="11.25" customHeight="1">
      <c r="A3" s="3" t="s">
        <v>6</v>
      </c>
      <c r="B3" s="3" t="s">
        <v>7</v>
      </c>
      <c r="C3" s="5"/>
      <c r="D3" s="670">
        <v>0.03</v>
      </c>
      <c r="E3" s="10">
        <f>ROUND(D3*F31,0)</f>
        <v>3152</v>
      </c>
      <c r="F3" s="1597"/>
    </row>
    <row r="4" spans="1:7" ht="9.75" customHeight="1">
      <c r="A4" s="5"/>
      <c r="B4" s="5"/>
      <c r="C4" s="5"/>
      <c r="D4" s="5"/>
      <c r="E4" s="5"/>
      <c r="F4" s="1597"/>
    </row>
    <row r="5" spans="1:7" ht="9.9" customHeight="1">
      <c r="A5" s="5"/>
      <c r="B5" s="5"/>
      <c r="C5" s="5"/>
      <c r="D5" s="5"/>
      <c r="E5" s="5"/>
      <c r="F5" s="1597"/>
    </row>
    <row r="6" spans="1:7" ht="9.9" customHeight="1">
      <c r="A6" s="5"/>
      <c r="B6" s="5"/>
      <c r="C6" s="5"/>
      <c r="D6" s="5"/>
      <c r="E6" s="5"/>
      <c r="F6" s="1597"/>
    </row>
    <row r="7" spans="1:7" ht="9.9" customHeight="1">
      <c r="A7" s="5"/>
      <c r="B7" s="5"/>
      <c r="C7" s="5"/>
      <c r="D7" s="5"/>
      <c r="E7" s="5"/>
      <c r="F7" s="1598"/>
    </row>
    <row r="8" spans="1:7" ht="11.25" customHeight="1">
      <c r="A8" s="1753" t="s">
        <v>26</v>
      </c>
      <c r="B8" s="1605"/>
      <c r="C8" s="1605"/>
      <c r="D8" s="1605"/>
      <c r="E8" s="1611" t="s">
        <v>9</v>
      </c>
      <c r="F8" s="22">
        <f>SUM(E3:E6)</f>
        <v>3152</v>
      </c>
    </row>
    <row r="9" spans="1:7" ht="12.6" customHeight="1">
      <c r="A9" s="1754"/>
      <c r="B9" s="1606"/>
      <c r="C9" s="1606"/>
      <c r="D9" s="1606"/>
      <c r="E9" s="1612"/>
      <c r="F9" s="5"/>
    </row>
    <row r="10" spans="1:7" ht="11.25" customHeight="1">
      <c r="A10" s="2" t="s">
        <v>1</v>
      </c>
      <c r="B10" s="8" t="s">
        <v>11</v>
      </c>
      <c r="C10" s="16" t="s">
        <v>42</v>
      </c>
      <c r="D10" s="8" t="s">
        <v>13</v>
      </c>
      <c r="E10" s="2" t="s">
        <v>5</v>
      </c>
      <c r="F10" s="1596"/>
    </row>
    <row r="11" spans="1:7" ht="9.6" customHeight="1">
      <c r="A11" s="5"/>
      <c r="B11" s="5"/>
      <c r="C11" s="5"/>
      <c r="D11" s="5"/>
      <c r="E11" s="5"/>
      <c r="F11" s="1597"/>
    </row>
    <row r="12" spans="1:7" ht="9.9" customHeight="1">
      <c r="A12" s="5"/>
      <c r="B12" s="5"/>
      <c r="C12" s="5"/>
      <c r="D12" s="5"/>
      <c r="E12" s="5"/>
      <c r="F12" s="1597"/>
    </row>
    <row r="13" spans="1:7" ht="9.9" customHeight="1">
      <c r="A13" s="5"/>
      <c r="B13" s="5"/>
      <c r="C13" s="5"/>
      <c r="D13" s="5"/>
      <c r="E13" s="5"/>
      <c r="F13" s="1597"/>
    </row>
    <row r="14" spans="1:7" ht="9.9" customHeight="1">
      <c r="A14" s="5"/>
      <c r="B14" s="5"/>
      <c r="C14" s="5"/>
      <c r="D14" s="5"/>
      <c r="E14" s="5"/>
      <c r="F14" s="1597"/>
    </row>
    <row r="15" spans="1:7" ht="9.75" customHeight="1">
      <c r="A15" s="5"/>
      <c r="B15" s="5"/>
      <c r="C15" s="5"/>
      <c r="D15" s="5"/>
      <c r="E15" s="5"/>
      <c r="F15" s="1597"/>
    </row>
    <row r="16" spans="1:7" ht="9.9" customHeight="1">
      <c r="A16" s="5"/>
      <c r="B16" s="5"/>
      <c r="C16" s="5"/>
      <c r="D16" s="5"/>
      <c r="E16" s="5"/>
      <c r="F16" s="1598"/>
    </row>
    <row r="17" spans="1:7" ht="10.35" customHeight="1">
      <c r="A17" s="1753" t="s">
        <v>43</v>
      </c>
      <c r="B17" s="1605"/>
      <c r="C17" s="1605"/>
      <c r="D17" s="1605"/>
      <c r="E17" s="1611" t="s">
        <v>21</v>
      </c>
      <c r="F17" s="5"/>
    </row>
    <row r="18" spans="1:7" ht="12.15" customHeight="1">
      <c r="A18" s="1754"/>
      <c r="B18" s="1606"/>
      <c r="C18" s="1606"/>
      <c r="D18" s="1606"/>
      <c r="E18" s="1612"/>
      <c r="F18" s="804"/>
    </row>
    <row r="19" spans="1:7" ht="11.25" customHeight="1">
      <c r="A19" s="151" t="s">
        <v>320</v>
      </c>
      <c r="B19" s="796" t="s">
        <v>729</v>
      </c>
      <c r="C19" s="358" t="s">
        <v>730</v>
      </c>
      <c r="D19" s="151" t="s">
        <v>1277</v>
      </c>
      <c r="E19" s="776" t="s">
        <v>731</v>
      </c>
      <c r="F19" s="776" t="s">
        <v>383</v>
      </c>
    </row>
    <row r="20" spans="1:7" ht="11.25" customHeight="1">
      <c r="A20" s="3" t="s">
        <v>374</v>
      </c>
      <c r="B20" s="41">
        <v>1</v>
      </c>
      <c r="C20" s="806">
        <v>32.6</v>
      </c>
      <c r="D20" s="806">
        <f>+B20*C20</f>
        <v>32.6</v>
      </c>
      <c r="E20" s="805">
        <v>15000</v>
      </c>
      <c r="F20" s="805">
        <f>+D20*E20</f>
        <v>489000</v>
      </c>
    </row>
    <row r="21" spans="1:7" ht="10.35" customHeight="1">
      <c r="A21" s="3" t="s">
        <v>1293</v>
      </c>
      <c r="B21" s="41">
        <v>1</v>
      </c>
      <c r="C21" s="807">
        <v>5.0999999999999996</v>
      </c>
      <c r="D21" s="806">
        <f>+B21*C21</f>
        <v>5.0999999999999996</v>
      </c>
      <c r="E21" s="805">
        <v>15000</v>
      </c>
      <c r="F21" s="805">
        <f>+D21*E21</f>
        <v>76500</v>
      </c>
    </row>
    <row r="22" spans="1:7" ht="10.8" customHeight="1">
      <c r="A22" s="5"/>
      <c r="B22" s="5"/>
      <c r="C22" s="5"/>
      <c r="D22" s="5"/>
      <c r="E22" s="5"/>
      <c r="F22" s="1756"/>
    </row>
    <row r="23" spans="1:7" ht="11.1" customHeight="1">
      <c r="A23" s="5"/>
      <c r="B23" s="5"/>
      <c r="C23" s="5"/>
      <c r="D23" s="5"/>
      <c r="E23" s="5"/>
      <c r="F23" s="1757"/>
    </row>
    <row r="24" spans="1:7" ht="12.6" customHeight="1">
      <c r="A24" s="1603" t="s">
        <v>20</v>
      </c>
      <c r="B24" s="1605"/>
      <c r="C24" s="1605"/>
      <c r="D24" s="1605"/>
      <c r="E24" s="1611" t="s">
        <v>9</v>
      </c>
      <c r="F24" s="18">
        <f>SUM(F20:F23)</f>
        <v>565500</v>
      </c>
      <c r="G24" s="803">
        <v>1250000</v>
      </c>
    </row>
    <row r="25" spans="1:7" ht="12.6" customHeight="1">
      <c r="A25" s="1604"/>
      <c r="B25" s="1606"/>
      <c r="C25" s="1606"/>
      <c r="D25" s="1606"/>
      <c r="E25" s="1612"/>
      <c r="F25" s="5"/>
    </row>
    <row r="26" spans="1:7" ht="11.25" customHeight="1">
      <c r="A26" s="2" t="s">
        <v>22</v>
      </c>
      <c r="B26" s="8" t="s">
        <v>23</v>
      </c>
      <c r="C26" s="16" t="s">
        <v>24</v>
      </c>
      <c r="D26" s="8" t="s">
        <v>4</v>
      </c>
      <c r="E26" s="2" t="s">
        <v>5</v>
      </c>
      <c r="F26" s="1596"/>
    </row>
    <row r="27" spans="1:7" ht="11.25" customHeight="1">
      <c r="A27" s="3" t="str">
        <f>+'Mano de obra - Cargos'!C65</f>
        <v>CUADRILLA TIPO 0 - (2 Ay)</v>
      </c>
      <c r="B27" s="12">
        <f>+'Mano de obra - Cargos'!F72</f>
        <v>116726.99329704106</v>
      </c>
      <c r="C27" s="18">
        <f>+'Mano de obra - Cargos'!J72</f>
        <v>210131.93333333332</v>
      </c>
      <c r="D27" s="41">
        <v>2</v>
      </c>
      <c r="E27" s="10">
        <f>+ROUND(C27/D27,0)</f>
        <v>105066</v>
      </c>
      <c r="F27" s="1597"/>
    </row>
    <row r="28" spans="1:7" ht="9.6" customHeight="1">
      <c r="A28" s="5"/>
      <c r="B28" s="5"/>
      <c r="C28" s="5"/>
      <c r="D28" s="5"/>
      <c r="E28" s="5"/>
      <c r="F28" s="1597"/>
    </row>
    <row r="29" spans="1:7" ht="9.75" customHeight="1">
      <c r="A29" s="5"/>
      <c r="B29" s="5"/>
      <c r="C29" s="5"/>
      <c r="D29" s="5"/>
      <c r="E29" s="5"/>
      <c r="F29" s="1597"/>
    </row>
    <row r="30" spans="1:7" ht="9.75" customHeight="1">
      <c r="A30" s="5"/>
      <c r="B30" s="5"/>
      <c r="C30" s="5"/>
      <c r="D30" s="5"/>
      <c r="E30" s="5"/>
      <c r="F30" s="1598"/>
    </row>
    <row r="31" spans="1:7" ht="11.25" customHeight="1">
      <c r="A31" s="1655" t="s">
        <v>9</v>
      </c>
      <c r="B31" s="1655"/>
      <c r="C31" s="1655"/>
      <c r="D31" s="1655"/>
      <c r="E31" s="1656"/>
      <c r="F31" s="158">
        <f>SUM(E27:E29)</f>
        <v>105066</v>
      </c>
    </row>
    <row r="32" spans="1:7" ht="15" customHeight="1">
      <c r="A32" s="1622" t="s">
        <v>375</v>
      </c>
      <c r="B32" s="1759"/>
      <c r="C32" s="1759"/>
      <c r="D32" s="1759"/>
      <c r="E32" s="1759"/>
      <c r="F32" s="1204">
        <f>SUM(F5:F31)</f>
        <v>1239218</v>
      </c>
      <c r="G32" s="148">
        <v>1361211</v>
      </c>
    </row>
    <row r="33" spans="1:8" ht="16.8" customHeight="1">
      <c r="A33" s="1720" t="s">
        <v>237</v>
      </c>
      <c r="B33" s="1721"/>
      <c r="C33" s="1721"/>
      <c r="D33" s="1721"/>
      <c r="E33" s="1722"/>
      <c r="F33" s="1199"/>
      <c r="G33" s="147"/>
    </row>
    <row r="34" spans="1:8" ht="16.8" customHeight="1">
      <c r="A34" s="1199" t="s">
        <v>1448</v>
      </c>
      <c r="B34" s="1199"/>
      <c r="C34" s="1199"/>
      <c r="D34" s="1199"/>
      <c r="E34" s="1200">
        <v>0.24</v>
      </c>
      <c r="F34" s="1196">
        <f>ROUND((E34*F32),0)</f>
        <v>297412</v>
      </c>
      <c r="G34" s="147"/>
    </row>
    <row r="35" spans="1:8" ht="16.8" customHeight="1">
      <c r="A35" s="1199" t="s">
        <v>840</v>
      </c>
      <c r="B35" s="1199"/>
      <c r="C35" s="1199"/>
      <c r="D35" s="1199"/>
      <c r="E35" s="1200">
        <v>0.01</v>
      </c>
      <c r="F35" s="1196">
        <f>ROUND((E35*F32),0)</f>
        <v>12392</v>
      </c>
      <c r="G35" s="147"/>
    </row>
    <row r="36" spans="1:8" ht="16.8" customHeight="1">
      <c r="A36" s="1199" t="s">
        <v>842</v>
      </c>
      <c r="B36" s="1199"/>
      <c r="C36" s="1199"/>
      <c r="D36" s="1199"/>
      <c r="E36" s="1200">
        <v>0.05</v>
      </c>
      <c r="F36" s="1196">
        <f>ROUND((E36*F32),0)</f>
        <v>61961</v>
      </c>
      <c r="G36" s="147"/>
    </row>
    <row r="37" spans="1:8" ht="16.8" customHeight="1">
      <c r="A37" s="1726" t="s">
        <v>1449</v>
      </c>
      <c r="B37" s="1727"/>
      <c r="C37" s="1727"/>
      <c r="D37" s="1727"/>
      <c r="E37" s="1728"/>
      <c r="F37" s="1196">
        <f>F36+F35+F34+F32</f>
        <v>1610983</v>
      </c>
      <c r="G37" s="147"/>
    </row>
    <row r="38" spans="1:8" ht="17.399999999999999" customHeight="1">
      <c r="A38" s="476"/>
      <c r="B38" s="483"/>
      <c r="C38" s="483"/>
      <c r="D38" s="483"/>
      <c r="E38" s="483"/>
      <c r="F38" s="148"/>
      <c r="G38" s="147"/>
    </row>
    <row r="39" spans="1:8" ht="17.399999999999999" customHeight="1">
      <c r="A39" s="476"/>
      <c r="B39" s="483"/>
      <c r="C39" s="483"/>
      <c r="D39" s="483"/>
      <c r="E39" s="483"/>
      <c r="F39" s="148"/>
      <c r="G39" s="147"/>
    </row>
    <row r="40" spans="1:8" s="498" customFormat="1" ht="30" customHeight="1">
      <c r="A40" s="1662" t="s">
        <v>743</v>
      </c>
      <c r="B40" s="1662"/>
      <c r="C40" s="1662"/>
      <c r="D40" s="1752" t="s">
        <v>1030</v>
      </c>
      <c r="E40" s="1752"/>
      <c r="F40" s="1752"/>
      <c r="G40" s="506"/>
      <c r="H40" s="506"/>
    </row>
  </sheetData>
  <mergeCells count="27">
    <mergeCell ref="F22:F23"/>
    <mergeCell ref="A32:E32"/>
    <mergeCell ref="F26:F30"/>
    <mergeCell ref="A31:E31"/>
    <mergeCell ref="A40:C40"/>
    <mergeCell ref="D40:F40"/>
    <mergeCell ref="A24:A25"/>
    <mergeCell ref="B24:B25"/>
    <mergeCell ref="C24:C25"/>
    <mergeCell ref="D24:D25"/>
    <mergeCell ref="E24:E25"/>
    <mergeCell ref="A33:E33"/>
    <mergeCell ref="A37:E37"/>
    <mergeCell ref="A1:B1"/>
    <mergeCell ref="C1:F1"/>
    <mergeCell ref="F10:F16"/>
    <mergeCell ref="A17:A18"/>
    <mergeCell ref="B17:B18"/>
    <mergeCell ref="C17:C18"/>
    <mergeCell ref="D17:D18"/>
    <mergeCell ref="E17:E18"/>
    <mergeCell ref="F2:F7"/>
    <mergeCell ref="A8:A9"/>
    <mergeCell ref="B8:B9"/>
    <mergeCell ref="C8:C9"/>
    <mergeCell ref="D8:D9"/>
    <mergeCell ref="E8:E9"/>
  </mergeCells>
  <pageMargins left="0.7" right="0.7" top="0.75" bottom="0.75" header="0.3" footer="0.3"/>
  <pageSetup paperSize="9" scale="9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35"/>
  <sheetViews>
    <sheetView view="pageBreakPreview" topLeftCell="A13" zoomScaleNormal="100" zoomScaleSheetLayoutView="100" workbookViewId="0">
      <selection activeCell="G32" sqref="G32"/>
    </sheetView>
  </sheetViews>
  <sheetFormatPr baseColWidth="10" defaultColWidth="9.33203125" defaultRowHeight="13.2"/>
  <cols>
    <col min="1" max="1" width="22.109375" customWidth="1"/>
    <col min="2" max="2" width="10.44140625" customWidth="1"/>
    <col min="3" max="3" width="10" customWidth="1"/>
    <col min="4" max="4" width="12" customWidth="1"/>
    <col min="5" max="5" width="13.33203125" customWidth="1"/>
    <col min="6" max="6" width="14" customWidth="1"/>
    <col min="7" max="7" width="14.109375" bestFit="1" customWidth="1"/>
    <col min="8" max="8" width="3.33203125" customWidth="1"/>
    <col min="9" max="9" width="18.77734375" customWidth="1"/>
  </cols>
  <sheetData>
    <row r="1" spans="1:9" ht="95.4" customHeight="1">
      <c r="A1" s="1692" t="s">
        <v>1063</v>
      </c>
      <c r="B1" s="1692"/>
      <c r="C1" s="1693" t="s">
        <v>1451</v>
      </c>
      <c r="D1" s="1693"/>
      <c r="E1" s="1693"/>
      <c r="F1" s="1693"/>
      <c r="G1" s="1693"/>
      <c r="H1" s="147"/>
      <c r="I1" s="23">
        <v>2.1</v>
      </c>
    </row>
    <row r="2" spans="1:9" ht="11.25" customHeight="1">
      <c r="A2" s="1613" t="s">
        <v>1</v>
      </c>
      <c r="B2" s="1593"/>
      <c r="C2" s="3" t="s">
        <v>2</v>
      </c>
      <c r="D2" s="688" t="s">
        <v>1083</v>
      </c>
      <c r="E2" s="3" t="s">
        <v>4</v>
      </c>
      <c r="F2" s="3" t="s">
        <v>5</v>
      </c>
      <c r="G2" s="1596"/>
    </row>
    <row r="3" spans="1:9" ht="11.25" customHeight="1">
      <c r="A3" s="1594"/>
      <c r="B3" s="1595"/>
      <c r="C3" s="3"/>
      <c r="D3" s="18"/>
      <c r="E3" s="159"/>
      <c r="F3" s="18"/>
      <c r="G3" s="1597"/>
    </row>
    <row r="4" spans="1:9" ht="11.25" customHeight="1">
      <c r="A4" s="1594" t="s">
        <v>6</v>
      </c>
      <c r="B4" s="1595"/>
      <c r="C4" s="3"/>
      <c r="D4" s="18"/>
      <c r="E4" s="160">
        <v>0.03</v>
      </c>
      <c r="F4" s="18">
        <f>ROUND(+E4*G26,0)</f>
        <v>2151</v>
      </c>
      <c r="G4" s="1597"/>
    </row>
    <row r="5" spans="1:9" ht="11.25" customHeight="1">
      <c r="A5" s="1594" t="s">
        <v>44</v>
      </c>
      <c r="B5" s="1595"/>
      <c r="C5" s="150" t="s">
        <v>373</v>
      </c>
      <c r="D5" s="18">
        <f>11627.42*8</f>
        <v>93019.36</v>
      </c>
      <c r="E5" s="159">
        <v>8</v>
      </c>
      <c r="F5" s="18">
        <f>ROUND(+D5/E5,0)</f>
        <v>11627</v>
      </c>
      <c r="G5" s="1597"/>
    </row>
    <row r="6" spans="1:9" ht="9.15" customHeight="1">
      <c r="A6" s="1599"/>
      <c r="B6" s="1600"/>
      <c r="C6" s="5"/>
      <c r="D6" s="5"/>
      <c r="E6" s="5"/>
      <c r="F6" s="5"/>
      <c r="G6" s="1597"/>
    </row>
    <row r="7" spans="1:9" ht="10.65" customHeight="1">
      <c r="A7" s="1599"/>
      <c r="B7" s="1600"/>
      <c r="C7" s="5"/>
      <c r="D7" s="5"/>
      <c r="E7" s="5"/>
      <c r="F7" s="5"/>
      <c r="G7" s="1598"/>
    </row>
    <row r="8" spans="1:9" ht="10.35" customHeight="1">
      <c r="A8" s="1653" t="s">
        <v>26</v>
      </c>
      <c r="B8" s="1636"/>
      <c r="C8" s="1605"/>
      <c r="D8" s="1605"/>
      <c r="E8" s="1605"/>
      <c r="F8" s="1760" t="s">
        <v>45</v>
      </c>
      <c r="G8" s="10">
        <f>SUM(F3:F5)</f>
        <v>13778</v>
      </c>
    </row>
    <row r="9" spans="1:9" ht="11.1" customHeight="1">
      <c r="A9" s="1637"/>
      <c r="B9" s="1654"/>
      <c r="C9" s="1606"/>
      <c r="D9" s="1606"/>
      <c r="E9" s="1606"/>
      <c r="F9" s="1761"/>
      <c r="G9" s="5"/>
    </row>
    <row r="10" spans="1:9" ht="11.25" customHeight="1">
      <c r="A10" s="1613" t="s">
        <v>1</v>
      </c>
      <c r="B10" s="1593"/>
      <c r="C10" s="8" t="s">
        <v>11</v>
      </c>
      <c r="D10" s="16" t="s">
        <v>12</v>
      </c>
      <c r="E10" s="9" t="s">
        <v>13</v>
      </c>
      <c r="F10" s="8" t="s">
        <v>5</v>
      </c>
      <c r="G10" s="1596"/>
    </row>
    <row r="11" spans="1:9" ht="11.25" customHeight="1">
      <c r="A11" s="1594"/>
      <c r="B11" s="1595"/>
      <c r="C11" s="3"/>
      <c r="D11" s="25"/>
      <c r="E11" s="13"/>
      <c r="F11" s="12"/>
      <c r="G11" s="1597"/>
    </row>
    <row r="12" spans="1:9" ht="11.25" customHeight="1">
      <c r="A12" s="1594" t="s">
        <v>376</v>
      </c>
      <c r="B12" s="1595"/>
      <c r="C12" s="3" t="s">
        <v>377</v>
      </c>
      <c r="D12" s="18">
        <f>+BASICOS!H65</f>
        <v>715530</v>
      </c>
      <c r="E12" s="17">
        <v>1.05</v>
      </c>
      <c r="F12" s="18">
        <f>ROUND(D12*E12,0)</f>
        <v>751307</v>
      </c>
      <c r="G12" s="1597"/>
    </row>
    <row r="13" spans="1:9" ht="11.25" customHeight="1">
      <c r="A13" s="1594" t="s">
        <v>47</v>
      </c>
      <c r="B13" s="1595"/>
      <c r="C13" s="150" t="s">
        <v>456</v>
      </c>
      <c r="D13" s="18">
        <f>+'EST MERCADO'!H80</f>
        <v>38500</v>
      </c>
      <c r="E13" s="21">
        <v>7</v>
      </c>
      <c r="F13" s="18">
        <f>ROUND(D13*E13,0)</f>
        <v>269500</v>
      </c>
      <c r="G13" s="1597"/>
    </row>
    <row r="14" spans="1:9" ht="11.25" customHeight="1">
      <c r="A14" s="1594" t="s">
        <v>14</v>
      </c>
      <c r="B14" s="1595"/>
      <c r="C14" s="3" t="s">
        <v>15</v>
      </c>
      <c r="D14" s="18">
        <f>+'EST MERCADO'!H69</f>
        <v>5720</v>
      </c>
      <c r="E14" s="17">
        <v>0.13</v>
      </c>
      <c r="F14" s="18">
        <f>ROUND(D14*E14,0)</f>
        <v>744</v>
      </c>
      <c r="G14" s="1597"/>
    </row>
    <row r="15" spans="1:9" ht="11.25" customHeight="1">
      <c r="G15" s="1597"/>
    </row>
    <row r="16" spans="1:9" ht="11.25" customHeight="1">
      <c r="G16" s="1597"/>
    </row>
    <row r="17" spans="1:9" ht="9.9" customHeight="1">
      <c r="A17" s="1599"/>
      <c r="B17" s="1600"/>
      <c r="C17" s="5"/>
      <c r="D17" s="5"/>
      <c r="E17" s="5"/>
      <c r="F17" s="5"/>
      <c r="G17" s="1597"/>
    </row>
    <row r="18" spans="1:9" ht="9.75" customHeight="1">
      <c r="A18" s="1599"/>
      <c r="B18" s="1600"/>
      <c r="C18" s="5"/>
      <c r="D18" s="5"/>
      <c r="E18" s="5"/>
      <c r="F18" s="5"/>
      <c r="G18" s="1598"/>
    </row>
    <row r="19" spans="1:9" ht="11.25" customHeight="1">
      <c r="A19" s="1762" t="s">
        <v>48</v>
      </c>
      <c r="B19" s="1763"/>
      <c r="C19" s="1605"/>
      <c r="D19" s="1605"/>
      <c r="E19" s="1605"/>
      <c r="F19" s="1611" t="s">
        <v>21</v>
      </c>
      <c r="G19" s="10">
        <f>SUM(F11:F17)</f>
        <v>1021551</v>
      </c>
    </row>
    <row r="20" spans="1:9" ht="12.15" customHeight="1">
      <c r="A20" s="1764"/>
      <c r="B20" s="1765"/>
      <c r="C20" s="1606"/>
      <c r="D20" s="1606"/>
      <c r="E20" s="1606"/>
      <c r="F20" s="1612"/>
      <c r="G20" s="5"/>
    </row>
    <row r="21" spans="1:9" ht="11.25" customHeight="1">
      <c r="A21" s="1613" t="s">
        <v>22</v>
      </c>
      <c r="B21" s="1593"/>
      <c r="C21" s="26" t="s">
        <v>49</v>
      </c>
      <c r="D21" s="27" t="s">
        <v>50</v>
      </c>
      <c r="E21" s="26" t="s">
        <v>51</v>
      </c>
      <c r="F21" s="26" t="s">
        <v>52</v>
      </c>
      <c r="G21" s="1596"/>
    </row>
    <row r="22" spans="1:9" ht="11.25" customHeight="1">
      <c r="A22" s="1594" t="str">
        <f>+'Mano de obra - Cargos'!C115</f>
        <v>CUADRILLA TIPO V - (1 Of + 4 Ay)</v>
      </c>
      <c r="B22" s="1595"/>
      <c r="C22" s="22">
        <f>+'Mano de obra - Cargos'!F122</f>
        <v>320999.24058316567</v>
      </c>
      <c r="D22" s="22">
        <f>+'Mano de obra - Cargos'!J122</f>
        <v>573704.43333333335</v>
      </c>
      <c r="E22" s="21">
        <v>8</v>
      </c>
      <c r="F22" s="22">
        <f>+ROUND(D22/E22,0)</f>
        <v>71713</v>
      </c>
      <c r="G22" s="1597"/>
    </row>
    <row r="23" spans="1:9" ht="11.25" customHeight="1">
      <c r="A23" s="1594"/>
      <c r="B23" s="1595"/>
      <c r="C23" s="22"/>
      <c r="D23" s="22"/>
      <c r="E23" s="21"/>
      <c r="F23" s="22"/>
      <c r="G23" s="1597"/>
    </row>
    <row r="24" spans="1:9" ht="9.75" customHeight="1">
      <c r="A24" s="1599"/>
      <c r="B24" s="1600"/>
      <c r="C24" s="5"/>
      <c r="D24" s="5"/>
      <c r="E24" s="5"/>
      <c r="F24" s="5"/>
      <c r="G24" s="1597"/>
    </row>
    <row r="25" spans="1:9" ht="10.65" customHeight="1">
      <c r="A25" s="1599"/>
      <c r="B25" s="1600"/>
      <c r="C25" s="5"/>
      <c r="D25" s="5"/>
      <c r="E25" s="5"/>
      <c r="F25" s="5"/>
      <c r="G25" s="1598"/>
    </row>
    <row r="26" spans="1:9" ht="11.25" customHeight="1">
      <c r="A26" s="1655" t="s">
        <v>9</v>
      </c>
      <c r="B26" s="1655"/>
      <c r="C26" s="1655"/>
      <c r="D26" s="1655"/>
      <c r="E26" s="1655"/>
      <c r="F26" s="1656"/>
      <c r="G26" s="10">
        <f>SUM(F22:F24)</f>
        <v>71713</v>
      </c>
    </row>
    <row r="27" spans="1:9" ht="10.8" customHeight="1">
      <c r="A27" s="1766" t="s">
        <v>378</v>
      </c>
      <c r="B27" s="1683"/>
      <c r="C27" s="1683"/>
      <c r="D27" s="1683"/>
      <c r="E27" s="1683"/>
      <c r="F27" s="1683"/>
      <c r="G27" s="662">
        <f>SUM(G8:G26)</f>
        <v>1107042</v>
      </c>
      <c r="H27" s="147"/>
      <c r="I27" s="148">
        <v>1045395</v>
      </c>
    </row>
    <row r="28" spans="1:9" ht="11.25" customHeight="1">
      <c r="A28" s="1720" t="s">
        <v>237</v>
      </c>
      <c r="B28" s="1721"/>
      <c r="C28" s="1721"/>
      <c r="D28" s="1721"/>
      <c r="E28" s="1722"/>
      <c r="F28" s="1199"/>
      <c r="G28" s="148"/>
      <c r="H28" s="147"/>
      <c r="I28" s="147"/>
    </row>
    <row r="29" spans="1:9" ht="12" customHeight="1">
      <c r="A29" s="1199" t="s">
        <v>1448</v>
      </c>
      <c r="B29" s="1199"/>
      <c r="C29" s="1199"/>
      <c r="D29" s="1199"/>
      <c r="E29" s="1200"/>
      <c r="F29" s="1200">
        <v>0.24</v>
      </c>
      <c r="G29" s="1196">
        <f>ROUND((F29*G27),0)</f>
        <v>265690</v>
      </c>
      <c r="H29" s="147"/>
      <c r="I29" s="147"/>
    </row>
    <row r="30" spans="1:9" ht="12" customHeight="1">
      <c r="A30" s="1199" t="s">
        <v>840</v>
      </c>
      <c r="B30" s="1199"/>
      <c r="C30" s="1199"/>
      <c r="D30" s="1199"/>
      <c r="E30" s="1200"/>
      <c r="F30" s="1200">
        <v>0.01</v>
      </c>
      <c r="G30" s="1196">
        <f>ROUND((F30*G27),0)</f>
        <v>11070</v>
      </c>
      <c r="H30" s="147"/>
      <c r="I30" s="147"/>
    </row>
    <row r="31" spans="1:9" ht="12" customHeight="1">
      <c r="A31" s="1199" t="s">
        <v>842</v>
      </c>
      <c r="B31" s="1199"/>
      <c r="C31" s="1199"/>
      <c r="D31" s="1199"/>
      <c r="E31" s="1200"/>
      <c r="F31" s="1200">
        <v>0.05</v>
      </c>
      <c r="G31" s="1196">
        <f>ROUND((F31*G27),0)</f>
        <v>55352</v>
      </c>
      <c r="H31" s="147"/>
      <c r="I31" s="147"/>
    </row>
    <row r="32" spans="1:9" ht="12" customHeight="1">
      <c r="A32" s="1720" t="s">
        <v>1449</v>
      </c>
      <c r="B32" s="1721"/>
      <c r="C32" s="1721"/>
      <c r="D32" s="1721"/>
      <c r="E32" s="1721"/>
      <c r="F32" s="1722"/>
      <c r="G32" s="1196">
        <f>G31+G30+G29+G27</f>
        <v>1439154</v>
      </c>
      <c r="H32" s="147"/>
      <c r="I32" s="147"/>
    </row>
    <row r="33" spans="1:9" ht="12" customHeight="1">
      <c r="A33" s="478"/>
      <c r="B33" s="478"/>
      <c r="C33" s="478"/>
      <c r="D33" s="478"/>
      <c r="E33" s="478"/>
      <c r="F33" s="478"/>
      <c r="G33" s="1198"/>
      <c r="H33" s="147"/>
      <c r="I33" s="147"/>
    </row>
    <row r="34" spans="1:9" ht="11.25" customHeight="1">
      <c r="A34" s="476"/>
      <c r="B34" s="477"/>
      <c r="C34" s="477"/>
      <c r="D34" s="477"/>
      <c r="E34" s="477"/>
      <c r="F34" s="477"/>
      <c r="G34" s="148"/>
      <c r="H34" s="147"/>
      <c r="I34" s="147"/>
    </row>
    <row r="35" spans="1:9" s="498" customFormat="1" ht="30.75" customHeight="1">
      <c r="A35" s="1662" t="s">
        <v>743</v>
      </c>
      <c r="B35" s="1663"/>
      <c r="C35" s="1663"/>
      <c r="D35" s="1663"/>
      <c r="E35" s="1752" t="s">
        <v>1030</v>
      </c>
      <c r="F35" s="1752"/>
      <c r="G35" s="1752"/>
      <c r="H35" s="506"/>
      <c r="I35" s="506"/>
    </row>
  </sheetData>
  <mergeCells count="39">
    <mergeCell ref="A27:F27"/>
    <mergeCell ref="A35:D35"/>
    <mergeCell ref="A26:F26"/>
    <mergeCell ref="A21:B21"/>
    <mergeCell ref="G21:G25"/>
    <mergeCell ref="A23:B23"/>
    <mergeCell ref="A24:B24"/>
    <mergeCell ref="A25:B25"/>
    <mergeCell ref="A22:B22"/>
    <mergeCell ref="E35:G35"/>
    <mergeCell ref="A28:E28"/>
    <mergeCell ref="A32:F32"/>
    <mergeCell ref="A19:B20"/>
    <mergeCell ref="C19:C20"/>
    <mergeCell ref="D19:D20"/>
    <mergeCell ref="E19:E20"/>
    <mergeCell ref="F19:F20"/>
    <mergeCell ref="A10:B10"/>
    <mergeCell ref="G10:G18"/>
    <mergeCell ref="A11:B11"/>
    <mergeCell ref="A12:B12"/>
    <mergeCell ref="A13:B13"/>
    <mergeCell ref="A14:B14"/>
    <mergeCell ref="A17:B17"/>
    <mergeCell ref="A18:B18"/>
    <mergeCell ref="A1:B1"/>
    <mergeCell ref="C1:G1"/>
    <mergeCell ref="A8:B9"/>
    <mergeCell ref="C8:C9"/>
    <mergeCell ref="D8:D9"/>
    <mergeCell ref="E8:E9"/>
    <mergeCell ref="F8:F9"/>
    <mergeCell ref="A2:B2"/>
    <mergeCell ref="G2:G7"/>
    <mergeCell ref="A3:B3"/>
    <mergeCell ref="A4:B4"/>
    <mergeCell ref="A5:B5"/>
    <mergeCell ref="A6:B6"/>
    <mergeCell ref="A7:B7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37"/>
  <sheetViews>
    <sheetView view="pageBreakPreview" topLeftCell="A16" zoomScaleNormal="100" zoomScaleSheetLayoutView="100" workbookViewId="0">
      <selection activeCell="F34" sqref="F34"/>
    </sheetView>
  </sheetViews>
  <sheetFormatPr baseColWidth="10" defaultColWidth="9.33203125" defaultRowHeight="13.2"/>
  <cols>
    <col min="1" max="1" width="32.77734375" customWidth="1"/>
    <col min="2" max="2" width="10" customWidth="1"/>
    <col min="3" max="3" width="12" customWidth="1"/>
    <col min="4" max="4" width="13.109375" customWidth="1"/>
    <col min="5" max="5" width="14" customWidth="1"/>
    <col min="6" max="6" width="12.77734375" customWidth="1"/>
    <col min="7" max="7" width="16.21875" customWidth="1"/>
  </cols>
  <sheetData>
    <row r="1" spans="1:8" ht="96.75" customHeight="1">
      <c r="A1" s="1692" t="s">
        <v>1310</v>
      </c>
      <c r="B1" s="1692"/>
      <c r="C1" s="1693" t="s">
        <v>1451</v>
      </c>
      <c r="D1" s="1693"/>
      <c r="E1" s="1693"/>
      <c r="F1" s="1693"/>
      <c r="G1" s="28">
        <v>2.2000000000000002</v>
      </c>
    </row>
    <row r="2" spans="1:8" ht="12" customHeight="1">
      <c r="A2" s="20" t="s">
        <v>53</v>
      </c>
      <c r="B2" s="3" t="s">
        <v>2</v>
      </c>
      <c r="C2" s="688" t="s">
        <v>1083</v>
      </c>
      <c r="D2" s="3" t="s">
        <v>4</v>
      </c>
      <c r="E2" s="3" t="s">
        <v>5</v>
      </c>
      <c r="F2" s="1596"/>
    </row>
    <row r="3" spans="1:8" ht="11.25" customHeight="1">
      <c r="A3" s="3"/>
      <c r="B3" s="3"/>
      <c r="C3" s="10"/>
      <c r="D3" s="17"/>
      <c r="E3" s="10"/>
      <c r="F3" s="1597"/>
    </row>
    <row r="4" spans="1:8" ht="12" customHeight="1">
      <c r="A4" s="3" t="s">
        <v>6</v>
      </c>
      <c r="B4" s="151" t="s">
        <v>246</v>
      </c>
      <c r="C4" s="671"/>
      <c r="D4" s="160">
        <v>0.03</v>
      </c>
      <c r="E4" s="18">
        <f>ROUND(+D4*F28,0)</f>
        <v>861</v>
      </c>
      <c r="F4" s="1597"/>
    </row>
    <row r="5" spans="1:8" ht="10.35" customHeight="1">
      <c r="A5" s="3" t="s">
        <v>379</v>
      </c>
      <c r="B5" s="151" t="s">
        <v>373</v>
      </c>
      <c r="C5" s="18">
        <f>11627.42*8</f>
        <v>93019.36</v>
      </c>
      <c r="D5" s="159">
        <v>20</v>
      </c>
      <c r="E5" s="18">
        <f>ROUND(+C5/D5,0)</f>
        <v>4651</v>
      </c>
      <c r="F5" s="1597"/>
    </row>
    <row r="6" spans="1:8" ht="12.75" customHeight="1">
      <c r="A6" s="15"/>
      <c r="B6" s="333"/>
      <c r="C6" s="18"/>
      <c r="D6" s="159"/>
      <c r="E6" s="18"/>
      <c r="F6" s="1597"/>
    </row>
    <row r="7" spans="1:8" ht="10.5" customHeight="1">
      <c r="A7" s="5"/>
      <c r="B7" s="5"/>
      <c r="C7" s="5"/>
      <c r="D7" s="5"/>
      <c r="E7" s="5"/>
      <c r="F7" s="1598"/>
    </row>
    <row r="8" spans="1:8" ht="11.25" customHeight="1">
      <c r="A8" s="1753" t="s">
        <v>26</v>
      </c>
      <c r="B8" s="1605"/>
      <c r="C8" s="1605"/>
      <c r="D8" s="1605"/>
      <c r="E8" s="1611" t="s">
        <v>9</v>
      </c>
      <c r="F8" s="10">
        <f>SUM(E3:E6)</f>
        <v>5512</v>
      </c>
    </row>
    <row r="9" spans="1:8" ht="12.15" customHeight="1">
      <c r="A9" s="1754"/>
      <c r="B9" s="1606"/>
      <c r="C9" s="1606"/>
      <c r="D9" s="1606"/>
      <c r="E9" s="1612"/>
      <c r="F9" s="5"/>
    </row>
    <row r="10" spans="1:8" ht="11.25" customHeight="1">
      <c r="A10" s="2" t="s">
        <v>1</v>
      </c>
      <c r="B10" s="8" t="s">
        <v>11</v>
      </c>
      <c r="C10" s="2" t="s">
        <v>12</v>
      </c>
      <c r="D10" s="9" t="s">
        <v>13</v>
      </c>
      <c r="E10" s="2" t="s">
        <v>5</v>
      </c>
      <c r="F10" s="1596"/>
    </row>
    <row r="11" spans="1:8" ht="11.25" customHeight="1">
      <c r="A11" s="3"/>
      <c r="B11" s="3"/>
      <c r="C11" s="6"/>
      <c r="D11" s="13"/>
      <c r="E11" s="10"/>
      <c r="F11" s="1597"/>
    </row>
    <row r="12" spans="1:8" ht="11.25" customHeight="1">
      <c r="A12" s="3" t="s">
        <v>376</v>
      </c>
      <c r="B12" s="10" t="s">
        <v>377</v>
      </c>
      <c r="C12" s="10">
        <f>+BASICOS!H65</f>
        <v>715530</v>
      </c>
      <c r="D12" s="334">
        <v>0.105</v>
      </c>
      <c r="E12" s="10">
        <f>ROUND(C12*D12,0)</f>
        <v>75131</v>
      </c>
      <c r="F12" s="1597"/>
    </row>
    <row r="13" spans="1:8" ht="11.25" customHeight="1">
      <c r="A13" s="3" t="s">
        <v>47</v>
      </c>
      <c r="B13" s="358" t="s">
        <v>1160</v>
      </c>
      <c r="C13" s="163">
        <f>+'EST MERCADO'!H80</f>
        <v>38500</v>
      </c>
      <c r="D13" s="164">
        <v>0.3</v>
      </c>
      <c r="E13" s="10">
        <f t="shared" ref="E13:E15" si="0">ROUND(C13*D13,0)</f>
        <v>11550</v>
      </c>
      <c r="F13" s="1597"/>
      <c r="G13">
        <f>0.1+0.1</f>
        <v>0.2</v>
      </c>
      <c r="H13">
        <f>2*0.2</f>
        <v>0.4</v>
      </c>
    </row>
    <row r="14" spans="1:8" ht="11.25" customHeight="1">
      <c r="A14" s="150" t="s">
        <v>1294</v>
      </c>
      <c r="B14" s="162" t="s">
        <v>54</v>
      </c>
      <c r="C14" s="163">
        <f>+'EST MERCADO'!H56</f>
        <v>22623</v>
      </c>
      <c r="D14" s="164">
        <v>1.05</v>
      </c>
      <c r="E14" s="10">
        <f t="shared" si="0"/>
        <v>23754</v>
      </c>
      <c r="F14" s="1597"/>
    </row>
    <row r="15" spans="1:8" ht="11.25" customHeight="1">
      <c r="A15" s="55" t="s">
        <v>55</v>
      </c>
      <c r="B15" s="165" t="s">
        <v>56</v>
      </c>
      <c r="C15" s="166">
        <f>+'EST MERCADO'!H72</f>
        <v>2310</v>
      </c>
      <c r="D15" s="167">
        <v>1</v>
      </c>
      <c r="E15" s="10">
        <f t="shared" si="0"/>
        <v>2310</v>
      </c>
      <c r="F15" s="1597"/>
    </row>
    <row r="16" spans="1:8" ht="11.25" customHeight="1">
      <c r="A16" s="161"/>
      <c r="B16" s="161"/>
      <c r="C16" s="161"/>
      <c r="D16" s="161"/>
      <c r="E16" s="161"/>
      <c r="F16" s="1767"/>
    </row>
    <row r="17" spans="1:7" ht="11.25" customHeight="1">
      <c r="A17" s="161"/>
      <c r="B17" s="161"/>
      <c r="C17" s="161"/>
      <c r="D17" s="161"/>
      <c r="E17" s="161"/>
      <c r="F17" s="1767"/>
    </row>
    <row r="18" spans="1:7" ht="11.1" customHeight="1">
      <c r="A18" s="155"/>
      <c r="B18" s="155"/>
      <c r="C18" s="155"/>
      <c r="D18" s="155"/>
      <c r="E18" s="155"/>
      <c r="F18" s="1597"/>
    </row>
    <row r="19" spans="1:7" ht="9.15" customHeight="1">
      <c r="A19" s="5"/>
      <c r="B19" s="5"/>
      <c r="C19" s="5"/>
      <c r="D19" s="5"/>
      <c r="E19" s="5"/>
      <c r="F19" s="1597"/>
    </row>
    <row r="20" spans="1:7" ht="9.15" customHeight="1">
      <c r="A20" s="5"/>
      <c r="B20" s="5"/>
      <c r="C20" s="5"/>
      <c r="D20" s="5"/>
      <c r="E20" s="5"/>
      <c r="F20" s="1598"/>
    </row>
    <row r="21" spans="1:7" ht="11.25" customHeight="1">
      <c r="A21" s="1753" t="s">
        <v>27</v>
      </c>
      <c r="B21" s="1605"/>
      <c r="C21" s="1605"/>
      <c r="D21" s="1605"/>
      <c r="E21" s="1611" t="s">
        <v>21</v>
      </c>
      <c r="F21" s="10">
        <f>SUM(E12:E16)</f>
        <v>112745</v>
      </c>
    </row>
    <row r="22" spans="1:7" ht="10.65" customHeight="1">
      <c r="A22" s="1754"/>
      <c r="B22" s="1606"/>
      <c r="C22" s="1606"/>
      <c r="D22" s="1606"/>
      <c r="E22" s="1612"/>
      <c r="F22" s="5"/>
    </row>
    <row r="23" spans="1:7" ht="11.25" customHeight="1">
      <c r="A23" s="2" t="s">
        <v>22</v>
      </c>
      <c r="B23" s="8" t="s">
        <v>23</v>
      </c>
      <c r="C23" s="2" t="s">
        <v>24</v>
      </c>
      <c r="D23" s="3" t="s">
        <v>4</v>
      </c>
      <c r="E23" s="2" t="s">
        <v>5</v>
      </c>
      <c r="F23" s="1596"/>
    </row>
    <row r="24" spans="1:7" ht="11.25" customHeight="1">
      <c r="A24" s="3" t="str">
        <f>+'Mano de obra - Cargos'!C115</f>
        <v>CUADRILLA TIPO V - (1 Of + 4 Ay)</v>
      </c>
      <c r="B24" s="12">
        <f>+'Mano de obra - Cargos'!F122</f>
        <v>320999.24058316567</v>
      </c>
      <c r="C24" s="10">
        <f>+'Mano de obra - Cargos'!J122</f>
        <v>573704.43333333335</v>
      </c>
      <c r="D24" s="17">
        <v>20</v>
      </c>
      <c r="E24" s="10">
        <f>+ROUND(C24/D24,0)</f>
        <v>28685</v>
      </c>
      <c r="F24" s="1597"/>
    </row>
    <row r="25" spans="1:7" ht="11.25" customHeight="1">
      <c r="A25" s="3"/>
      <c r="B25" s="12"/>
      <c r="C25" s="10"/>
      <c r="D25" s="19"/>
      <c r="E25" s="10"/>
      <c r="F25" s="1597"/>
    </row>
    <row r="26" spans="1:7" ht="9.75" customHeight="1">
      <c r="A26" s="5"/>
      <c r="B26" s="5"/>
      <c r="C26" s="5"/>
      <c r="D26" s="5"/>
      <c r="E26" s="5"/>
      <c r="F26" s="1597"/>
    </row>
    <row r="27" spans="1:7" ht="10.35" customHeight="1">
      <c r="A27" s="5"/>
      <c r="B27" s="5"/>
      <c r="C27" s="5"/>
      <c r="D27" s="5"/>
      <c r="E27" s="5"/>
      <c r="F27" s="1598"/>
    </row>
    <row r="28" spans="1:7" ht="11.4" customHeight="1">
      <c r="A28" s="1655" t="s">
        <v>9</v>
      </c>
      <c r="B28" s="1655"/>
      <c r="C28" s="1655"/>
      <c r="D28" s="1655"/>
      <c r="E28" s="1656"/>
      <c r="F28" s="10">
        <f>SUM(E24:E26)</f>
        <v>28685</v>
      </c>
    </row>
    <row r="29" spans="1:7" ht="16.8" customHeight="1">
      <c r="A29" s="1758" t="s">
        <v>366</v>
      </c>
      <c r="B29" s="1623"/>
      <c r="C29" s="1623"/>
      <c r="D29" s="1623"/>
      <c r="E29" s="1623"/>
      <c r="F29" s="1204">
        <f>SUM(F2:F28)</f>
        <v>146942</v>
      </c>
      <c r="G29" s="148">
        <v>141888</v>
      </c>
    </row>
    <row r="30" spans="1:7" ht="13.2" customHeight="1">
      <c r="A30" s="1720" t="s">
        <v>237</v>
      </c>
      <c r="B30" s="1721"/>
      <c r="C30" s="1721"/>
      <c r="D30" s="1721"/>
      <c r="E30" s="1722"/>
      <c r="F30" s="1199"/>
      <c r="G30" s="147"/>
    </row>
    <row r="31" spans="1:7" ht="13.2" customHeight="1">
      <c r="A31" s="1199" t="s">
        <v>1448</v>
      </c>
      <c r="B31" s="1199"/>
      <c r="C31" s="1199"/>
      <c r="D31" s="1199"/>
      <c r="E31" s="1200">
        <v>0.24</v>
      </c>
      <c r="F31" s="1196">
        <f>ROUND((E31*F29),0)</f>
        <v>35266</v>
      </c>
      <c r="G31" s="147"/>
    </row>
    <row r="32" spans="1:7" ht="13.2" customHeight="1">
      <c r="A32" s="1199" t="s">
        <v>840</v>
      </c>
      <c r="B32" s="1199"/>
      <c r="C32" s="1199"/>
      <c r="D32" s="1199"/>
      <c r="E32" s="1200">
        <v>0.01</v>
      </c>
      <c r="F32" s="1196">
        <f>ROUND((E32*F29),0)</f>
        <v>1469</v>
      </c>
      <c r="G32" s="147"/>
    </row>
    <row r="33" spans="1:8" ht="13.2" customHeight="1">
      <c r="A33" s="1199" t="s">
        <v>842</v>
      </c>
      <c r="B33" s="1199"/>
      <c r="C33" s="1199"/>
      <c r="D33" s="1199"/>
      <c r="E33" s="1200">
        <v>0.05</v>
      </c>
      <c r="F33" s="1196">
        <f>ROUND((E33*F29),0)</f>
        <v>7347</v>
      </c>
      <c r="G33" s="147"/>
    </row>
    <row r="34" spans="1:8" ht="13.2" customHeight="1">
      <c r="A34" s="1726" t="s">
        <v>1449</v>
      </c>
      <c r="B34" s="1727"/>
      <c r="C34" s="1727"/>
      <c r="D34" s="1727"/>
      <c r="E34" s="1728"/>
      <c r="F34" s="1196">
        <f>F33+F32+F31+F29</f>
        <v>191024</v>
      </c>
      <c r="G34" s="147"/>
    </row>
    <row r="35" spans="1:8" ht="13.2" customHeight="1">
      <c r="A35" s="1197"/>
      <c r="B35" s="1197"/>
      <c r="C35" s="1197"/>
      <c r="D35" s="1197"/>
      <c r="E35" s="1197"/>
      <c r="F35" s="1198"/>
      <c r="G35" s="147"/>
    </row>
    <row r="36" spans="1:8" ht="17.25" customHeight="1">
      <c r="A36" s="482"/>
      <c r="B36" s="477"/>
      <c r="C36" s="477"/>
      <c r="D36" s="477"/>
      <c r="E36" s="477"/>
      <c r="F36" s="148"/>
      <c r="G36" s="147"/>
    </row>
    <row r="37" spans="1:8" s="498" customFormat="1" ht="30.75" customHeight="1">
      <c r="A37" s="1662" t="s">
        <v>743</v>
      </c>
      <c r="B37" s="1662"/>
      <c r="C37" s="1662"/>
      <c r="D37" s="1752" t="s">
        <v>1030</v>
      </c>
      <c r="E37" s="1752"/>
      <c r="F37" s="1752"/>
      <c r="G37" s="506"/>
      <c r="H37" s="506"/>
    </row>
  </sheetData>
  <mergeCells count="21">
    <mergeCell ref="A29:E29"/>
    <mergeCell ref="A37:C37"/>
    <mergeCell ref="D37:F37"/>
    <mergeCell ref="A30:E30"/>
    <mergeCell ref="A34:E34"/>
    <mergeCell ref="A1:B1"/>
    <mergeCell ref="C1:F1"/>
    <mergeCell ref="F23:F27"/>
    <mergeCell ref="A28:E28"/>
    <mergeCell ref="F10:F20"/>
    <mergeCell ref="A21:A22"/>
    <mergeCell ref="B21:B22"/>
    <mergeCell ref="C21:C22"/>
    <mergeCell ref="D21:D22"/>
    <mergeCell ref="E21:E22"/>
    <mergeCell ref="F2:F7"/>
    <mergeCell ref="A8:A9"/>
    <mergeCell ref="B8:B9"/>
    <mergeCell ref="C8:C9"/>
    <mergeCell ref="D8:D9"/>
    <mergeCell ref="E8:E9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35"/>
  <sheetViews>
    <sheetView view="pageBreakPreview" topLeftCell="A13" zoomScaleNormal="100" zoomScaleSheetLayoutView="100" workbookViewId="0">
      <selection activeCell="G32" sqref="G32"/>
    </sheetView>
  </sheetViews>
  <sheetFormatPr baseColWidth="10" defaultColWidth="9.33203125" defaultRowHeight="13.2"/>
  <cols>
    <col min="1" max="1" width="32.77734375" customWidth="1"/>
    <col min="2" max="2" width="10.109375" customWidth="1"/>
    <col min="3" max="3" width="11.77734375" customWidth="1"/>
    <col min="4" max="4" width="6.44140625" customWidth="1"/>
    <col min="5" max="5" width="6.77734375" customWidth="1"/>
    <col min="6" max="6" width="14" customWidth="1"/>
    <col min="7" max="7" width="14.109375" bestFit="1" customWidth="1"/>
    <col min="8" max="8" width="3.109375" customWidth="1"/>
    <col min="9" max="9" width="22" customWidth="1"/>
  </cols>
  <sheetData>
    <row r="1" spans="1:9" ht="95.4" customHeight="1">
      <c r="A1" s="1692" t="s">
        <v>750</v>
      </c>
      <c r="B1" s="1692"/>
      <c r="C1" s="1693" t="s">
        <v>1451</v>
      </c>
      <c r="D1" s="1693"/>
      <c r="E1" s="1693"/>
      <c r="F1" s="1693"/>
      <c r="G1" s="1693"/>
      <c r="H1" s="147"/>
      <c r="I1" s="14">
        <v>2.2999999999999998</v>
      </c>
    </row>
    <row r="2" spans="1:9" ht="11.25" customHeight="1">
      <c r="A2" s="2" t="s">
        <v>1</v>
      </c>
      <c r="B2" s="3" t="s">
        <v>2</v>
      </c>
      <c r="C2" s="151" t="s">
        <v>1083</v>
      </c>
      <c r="D2" s="1594" t="s">
        <v>4</v>
      </c>
      <c r="E2" s="1595"/>
      <c r="F2" s="2" t="s">
        <v>5</v>
      </c>
      <c r="G2" s="1596"/>
    </row>
    <row r="3" spans="1:9" ht="11.25" customHeight="1">
      <c r="A3" s="3"/>
      <c r="B3" s="3"/>
      <c r="C3" s="10"/>
      <c r="D3" s="1768"/>
      <c r="E3" s="1769"/>
      <c r="F3" s="10"/>
      <c r="G3" s="1597"/>
    </row>
    <row r="4" spans="1:9" ht="11.25" customHeight="1">
      <c r="A4" s="3" t="s">
        <v>371</v>
      </c>
      <c r="B4" s="3"/>
      <c r="C4" s="10"/>
      <c r="D4" s="1770">
        <v>0.03</v>
      </c>
      <c r="E4" s="1771"/>
      <c r="F4" s="10">
        <f>ROUND(+G26*D4,0)</f>
        <v>2151</v>
      </c>
      <c r="G4" s="1597"/>
    </row>
    <row r="5" spans="1:9" ht="11.25" customHeight="1">
      <c r="A5" s="3" t="s">
        <v>379</v>
      </c>
      <c r="B5" s="3" t="s">
        <v>373</v>
      </c>
      <c r="C5" s="18">
        <f>11627.42*8</f>
        <v>93019.36</v>
      </c>
      <c r="D5" s="1768">
        <v>8</v>
      </c>
      <c r="E5" s="1769"/>
      <c r="F5" s="10">
        <f>ROUND(+C5/D5,0)</f>
        <v>11627</v>
      </c>
      <c r="G5" s="1597"/>
    </row>
    <row r="6" spans="1:9" ht="9.75" customHeight="1">
      <c r="A6" s="5"/>
      <c r="B6" s="5"/>
      <c r="C6" s="5"/>
      <c r="D6" s="1599"/>
      <c r="E6" s="1600"/>
      <c r="F6" s="5"/>
      <c r="G6" s="1597"/>
    </row>
    <row r="7" spans="1:9" ht="9.75" customHeight="1">
      <c r="A7" s="5"/>
      <c r="B7" s="5"/>
      <c r="C7" s="5"/>
      <c r="D7" s="1599"/>
      <c r="E7" s="1600"/>
      <c r="F7" s="5"/>
      <c r="G7" s="1598"/>
    </row>
    <row r="8" spans="1:9" ht="11.25" customHeight="1">
      <c r="A8" s="1753" t="s">
        <v>26</v>
      </c>
      <c r="B8" s="1605"/>
      <c r="C8" s="1605"/>
      <c r="D8" s="1607"/>
      <c r="E8" s="1608"/>
      <c r="F8" s="1611" t="s">
        <v>9</v>
      </c>
      <c r="G8" s="10">
        <f>SUM(F3:F5)</f>
        <v>13778</v>
      </c>
    </row>
    <row r="9" spans="1:9" ht="11.85" customHeight="1">
      <c r="A9" s="1754"/>
      <c r="B9" s="1606"/>
      <c r="C9" s="1606"/>
      <c r="D9" s="1609"/>
      <c r="E9" s="1610"/>
      <c r="F9" s="1612"/>
      <c r="G9" s="5"/>
    </row>
    <row r="10" spans="1:9" ht="11.25" customHeight="1">
      <c r="A10" s="2" t="s">
        <v>57</v>
      </c>
      <c r="B10" s="8" t="s">
        <v>11</v>
      </c>
      <c r="C10" s="2" t="s">
        <v>12</v>
      </c>
      <c r="D10" s="1614" t="s">
        <v>13</v>
      </c>
      <c r="E10" s="1615"/>
      <c r="F10" s="2" t="s">
        <v>5</v>
      </c>
      <c r="G10" s="1596"/>
    </row>
    <row r="11" spans="1:9" ht="11.25" customHeight="1">
      <c r="A11" s="3"/>
      <c r="B11" s="3"/>
      <c r="C11" s="6"/>
      <c r="D11" s="1772"/>
      <c r="E11" s="1773"/>
      <c r="F11" s="10"/>
      <c r="G11" s="1597"/>
    </row>
    <row r="12" spans="1:9" ht="11.25" customHeight="1">
      <c r="A12" s="3" t="s">
        <v>376</v>
      </c>
      <c r="B12" s="3" t="s">
        <v>377</v>
      </c>
      <c r="C12" s="10">
        <f>+BASICOS!H65</f>
        <v>715530</v>
      </c>
      <c r="D12" s="1774">
        <v>1.05</v>
      </c>
      <c r="E12" s="1775"/>
      <c r="F12" s="10">
        <f>ROUND(C12*D12,0)</f>
        <v>751307</v>
      </c>
      <c r="G12" s="1597"/>
    </row>
    <row r="13" spans="1:9" ht="11.25" customHeight="1">
      <c r="A13" s="3" t="s">
        <v>47</v>
      </c>
      <c r="B13" s="3" t="s">
        <v>17</v>
      </c>
      <c r="C13" s="10">
        <f>+'EST MERCADO'!H80</f>
        <v>38500</v>
      </c>
      <c r="D13" s="1776">
        <v>3</v>
      </c>
      <c r="E13" s="1777"/>
      <c r="F13" s="10">
        <f t="shared" ref="F13:F14" si="0">ROUND(C13*D13,0)</f>
        <v>115500</v>
      </c>
      <c r="G13" s="1597"/>
    </row>
    <row r="14" spans="1:9" ht="11.25" customHeight="1">
      <c r="A14" s="55" t="s">
        <v>14</v>
      </c>
      <c r="B14" s="55" t="s">
        <v>15</v>
      </c>
      <c r="C14" s="168">
        <f>+'EST MERCADO'!H69</f>
        <v>5720</v>
      </c>
      <c r="D14" s="1778">
        <v>0.13</v>
      </c>
      <c r="E14" s="1778"/>
      <c r="F14" s="10">
        <f t="shared" si="0"/>
        <v>744</v>
      </c>
      <c r="G14" s="1597"/>
    </row>
    <row r="15" spans="1:9" ht="11.25" customHeight="1">
      <c r="A15" s="161"/>
      <c r="B15" s="161"/>
      <c r="C15" s="161"/>
      <c r="D15" s="1779"/>
      <c r="E15" s="1780"/>
      <c r="F15" s="161"/>
      <c r="G15" s="1767"/>
    </row>
    <row r="16" spans="1:9" ht="11.25" customHeight="1">
      <c r="A16" s="161"/>
      <c r="B16" s="161"/>
      <c r="C16" s="161"/>
      <c r="D16" s="1779"/>
      <c r="E16" s="1780"/>
      <c r="F16" s="161"/>
      <c r="G16" s="1767"/>
    </row>
    <row r="17" spans="1:9" ht="9.9" customHeight="1">
      <c r="A17" s="155"/>
      <c r="B17" s="155"/>
      <c r="C17" s="155"/>
      <c r="D17" s="1779"/>
      <c r="E17" s="1780"/>
      <c r="F17" s="155"/>
      <c r="G17" s="1597"/>
    </row>
    <row r="18" spans="1:9" ht="9.15" customHeight="1">
      <c r="A18" s="5"/>
      <c r="B18" s="5"/>
      <c r="C18" s="5"/>
      <c r="D18" s="1599"/>
      <c r="E18" s="1600"/>
      <c r="F18" s="5"/>
      <c r="G18" s="1598"/>
    </row>
    <row r="19" spans="1:9" ht="11.25" customHeight="1">
      <c r="A19" s="1781" t="s">
        <v>48</v>
      </c>
      <c r="B19" s="1605"/>
      <c r="C19" s="1605"/>
      <c r="D19" s="1607"/>
      <c r="E19" s="1608"/>
      <c r="F19" s="1611" t="s">
        <v>21</v>
      </c>
      <c r="G19" s="10">
        <f>SUM(F12:F16)</f>
        <v>867551</v>
      </c>
    </row>
    <row r="20" spans="1:9" ht="12.75" customHeight="1">
      <c r="A20" s="1782"/>
      <c r="B20" s="1606"/>
      <c r="C20" s="1606"/>
      <c r="D20" s="1609"/>
      <c r="E20" s="1610"/>
      <c r="F20" s="1612"/>
      <c r="G20" s="5"/>
    </row>
    <row r="21" spans="1:9" ht="11.25" customHeight="1">
      <c r="A21" s="2" t="s">
        <v>22</v>
      </c>
      <c r="B21" s="8" t="s">
        <v>23</v>
      </c>
      <c r="C21" s="2" t="s">
        <v>24</v>
      </c>
      <c r="D21" s="1629" t="s">
        <v>4</v>
      </c>
      <c r="E21" s="1630"/>
      <c r="F21" s="2" t="s">
        <v>5</v>
      </c>
      <c r="G21" s="1596"/>
    </row>
    <row r="22" spans="1:9" ht="11.25" customHeight="1">
      <c r="A22" s="3" t="str">
        <f>+'Mano de obra - Cargos'!C115</f>
        <v>CUADRILLA TIPO V - (1 Of + 4 Ay)</v>
      </c>
      <c r="B22" s="12">
        <f>+'Mano de obra - Cargos'!F122</f>
        <v>320999.24058316567</v>
      </c>
      <c r="C22" s="10">
        <f>+'Mano de obra - Cargos'!J122</f>
        <v>573704.43333333335</v>
      </c>
      <c r="D22" s="1768">
        <v>8</v>
      </c>
      <c r="E22" s="1769">
        <f>+ROUND(C22/D22,0)</f>
        <v>71713</v>
      </c>
      <c r="F22" s="10">
        <f>+ROUND(C22/D22,0)</f>
        <v>71713</v>
      </c>
      <c r="G22" s="1597"/>
    </row>
    <row r="23" spans="1:9" ht="11.25" customHeight="1">
      <c r="A23" s="3"/>
      <c r="B23" s="12"/>
      <c r="C23" s="10"/>
      <c r="D23" s="1768"/>
      <c r="E23" s="1769"/>
      <c r="F23" s="10"/>
      <c r="G23" s="1597"/>
    </row>
    <row r="24" spans="1:9" ht="10.5" customHeight="1">
      <c r="A24" s="5"/>
      <c r="B24" s="5"/>
      <c r="C24" s="5"/>
      <c r="D24" s="1599"/>
      <c r="E24" s="1600"/>
      <c r="F24" s="5"/>
      <c r="G24" s="1597"/>
    </row>
    <row r="25" spans="1:9" ht="9.6" customHeight="1">
      <c r="A25" s="5"/>
      <c r="B25" s="5"/>
      <c r="C25" s="5"/>
      <c r="D25" s="1599"/>
      <c r="E25" s="1600"/>
      <c r="F25" s="5"/>
      <c r="G25" s="1598"/>
    </row>
    <row r="26" spans="1:9" ht="11.25" customHeight="1">
      <c r="A26" s="1655" t="s">
        <v>9</v>
      </c>
      <c r="B26" s="1655"/>
      <c r="C26" s="1655"/>
      <c r="D26" s="1655"/>
      <c r="E26" s="1655"/>
      <c r="F26" s="1656"/>
      <c r="G26" s="10">
        <f>SUM(F22:F24)</f>
        <v>71713</v>
      </c>
    </row>
    <row r="27" spans="1:9" ht="15.6" customHeight="1">
      <c r="A27" s="1758" t="s">
        <v>380</v>
      </c>
      <c r="B27" s="1623"/>
      <c r="C27" s="1623"/>
      <c r="D27" s="1623"/>
      <c r="E27" s="1623"/>
      <c r="F27" s="1623"/>
      <c r="G27" s="1203">
        <f>SUM(G8:G26)</f>
        <v>953042</v>
      </c>
      <c r="H27" s="147"/>
      <c r="I27" s="148">
        <v>905395</v>
      </c>
    </row>
    <row r="28" spans="1:9" ht="16.2" customHeight="1">
      <c r="A28" s="1720" t="s">
        <v>237</v>
      </c>
      <c r="B28" s="1721"/>
      <c r="C28" s="1721"/>
      <c r="D28" s="1721"/>
      <c r="E28" s="1722"/>
      <c r="F28" s="1199"/>
      <c r="G28" s="148"/>
      <c r="H28" s="147"/>
      <c r="I28" s="147"/>
    </row>
    <row r="29" spans="1:9" ht="16.2" customHeight="1">
      <c r="A29" s="1199" t="s">
        <v>1448</v>
      </c>
      <c r="B29" s="1199"/>
      <c r="C29" s="1199"/>
      <c r="D29" s="1199"/>
      <c r="E29" s="1200"/>
      <c r="F29" s="1200">
        <v>0.24</v>
      </c>
      <c r="G29" s="1196">
        <f>ROUND((F29*G27),0)</f>
        <v>228730</v>
      </c>
      <c r="H29" s="147"/>
      <c r="I29" s="147"/>
    </row>
    <row r="30" spans="1:9" ht="16.2" customHeight="1">
      <c r="A30" s="1199" t="s">
        <v>840</v>
      </c>
      <c r="B30" s="1199"/>
      <c r="C30" s="1199"/>
      <c r="D30" s="1199"/>
      <c r="E30" s="1200"/>
      <c r="F30" s="1200">
        <v>0.01</v>
      </c>
      <c r="G30" s="1196">
        <f>ROUND((F30*G27),0)</f>
        <v>9530</v>
      </c>
      <c r="H30" s="147"/>
      <c r="I30" s="147"/>
    </row>
    <row r="31" spans="1:9" ht="16.2" customHeight="1">
      <c r="A31" s="1199" t="s">
        <v>842</v>
      </c>
      <c r="B31" s="1199"/>
      <c r="C31" s="1199"/>
      <c r="D31" s="1199"/>
      <c r="E31" s="1200"/>
      <c r="F31" s="1200">
        <v>0.05</v>
      </c>
      <c r="G31" s="1196">
        <f>ROUND((F31*G27),0)</f>
        <v>47652</v>
      </c>
      <c r="H31" s="147"/>
      <c r="I31" s="147"/>
    </row>
    <row r="32" spans="1:9" ht="16.2" customHeight="1">
      <c r="A32" s="1723" t="s">
        <v>1449</v>
      </c>
      <c r="B32" s="1724"/>
      <c r="C32" s="1724"/>
      <c r="D32" s="1724"/>
      <c r="E32" s="1724"/>
      <c r="F32" s="1725"/>
      <c r="G32" s="1196">
        <f>G31+G30+G29+G27</f>
        <v>1238954</v>
      </c>
      <c r="H32" s="147"/>
      <c r="I32" s="147"/>
    </row>
    <row r="33" spans="1:9" ht="15.6" customHeight="1">
      <c r="A33" s="1205"/>
      <c r="B33" s="1205"/>
      <c r="C33" s="1205"/>
      <c r="D33" s="1205"/>
      <c r="E33" s="1205"/>
      <c r="F33" s="1205"/>
      <c r="G33" s="1198"/>
      <c r="H33" s="147"/>
      <c r="I33" s="147"/>
    </row>
    <row r="34" spans="1:9" ht="15.6" customHeight="1">
      <c r="A34" s="482"/>
      <c r="B34" s="477"/>
      <c r="C34" s="477"/>
      <c r="D34" s="477"/>
      <c r="E34" s="477"/>
      <c r="F34" s="477"/>
      <c r="G34" s="148"/>
      <c r="H34" s="147"/>
      <c r="I34" s="147"/>
    </row>
    <row r="35" spans="1:9" s="498" customFormat="1" ht="33.75" customHeight="1">
      <c r="A35" s="1662" t="s">
        <v>743</v>
      </c>
      <c r="B35" s="1662"/>
      <c r="C35" s="1662"/>
      <c r="D35" s="1752" t="s">
        <v>1030</v>
      </c>
      <c r="E35" s="1752"/>
      <c r="F35" s="1752"/>
      <c r="G35" s="1752"/>
      <c r="H35" s="506"/>
      <c r="I35" s="506"/>
    </row>
  </sheetData>
  <mergeCells count="41">
    <mergeCell ref="A35:C35"/>
    <mergeCell ref="D35:G35"/>
    <mergeCell ref="A19:A20"/>
    <mergeCell ref="B19:B20"/>
    <mergeCell ref="C19:C20"/>
    <mergeCell ref="D19:E20"/>
    <mergeCell ref="A27:F27"/>
    <mergeCell ref="A26:F26"/>
    <mergeCell ref="F19:F20"/>
    <mergeCell ref="D21:E21"/>
    <mergeCell ref="G21:G25"/>
    <mergeCell ref="D22:E22"/>
    <mergeCell ref="D23:E23"/>
    <mergeCell ref="D24:E24"/>
    <mergeCell ref="D25:E25"/>
    <mergeCell ref="A28:E28"/>
    <mergeCell ref="G10:G18"/>
    <mergeCell ref="D11:E11"/>
    <mergeCell ref="D12:E12"/>
    <mergeCell ref="D13:E13"/>
    <mergeCell ref="D14:E14"/>
    <mergeCell ref="D17:E17"/>
    <mergeCell ref="D18:E18"/>
    <mergeCell ref="D15:E15"/>
    <mergeCell ref="D16:E16"/>
    <mergeCell ref="A32:F32"/>
    <mergeCell ref="A1:B1"/>
    <mergeCell ref="C1:G1"/>
    <mergeCell ref="A8:A9"/>
    <mergeCell ref="B8:B9"/>
    <mergeCell ref="C8:C9"/>
    <mergeCell ref="D8:E9"/>
    <mergeCell ref="F8:F9"/>
    <mergeCell ref="D2:E2"/>
    <mergeCell ref="G2:G7"/>
    <mergeCell ref="D3:E3"/>
    <mergeCell ref="D4:E4"/>
    <mergeCell ref="D5:E5"/>
    <mergeCell ref="D6:E6"/>
    <mergeCell ref="D7:E7"/>
    <mergeCell ref="D10:E10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36"/>
  <sheetViews>
    <sheetView view="pageBreakPreview" topLeftCell="A10" zoomScaleNormal="100" zoomScaleSheetLayoutView="100" workbookViewId="0">
      <selection activeCell="G32" sqref="G32"/>
    </sheetView>
  </sheetViews>
  <sheetFormatPr baseColWidth="10" defaultColWidth="9.33203125" defaultRowHeight="13.2"/>
  <cols>
    <col min="1" max="1" width="32.77734375" customWidth="1"/>
    <col min="2" max="2" width="10" customWidth="1"/>
    <col min="3" max="3" width="12" customWidth="1"/>
    <col min="4" max="4" width="5.77734375" customWidth="1"/>
    <col min="5" max="5" width="7.44140625" customWidth="1"/>
    <col min="6" max="6" width="13.44140625" customWidth="1"/>
    <col min="7" max="7" width="14.33203125" bestFit="1" customWidth="1"/>
    <col min="8" max="8" width="2.6640625" customWidth="1"/>
    <col min="9" max="9" width="21.21875" customWidth="1"/>
  </cols>
  <sheetData>
    <row r="1" spans="1:9" ht="96.75" customHeight="1">
      <c r="A1" s="1692" t="s">
        <v>1064</v>
      </c>
      <c r="B1" s="1692"/>
      <c r="C1" s="1693" t="s">
        <v>1451</v>
      </c>
      <c r="D1" s="1693"/>
      <c r="E1" s="1693"/>
      <c r="F1" s="1693"/>
      <c r="G1" s="1693"/>
      <c r="H1" s="147"/>
      <c r="I1" s="1">
        <v>2.4</v>
      </c>
    </row>
    <row r="2" spans="1:9" ht="11.25" customHeight="1">
      <c r="A2" s="2" t="s">
        <v>1</v>
      </c>
      <c r="B2" s="3" t="s">
        <v>2</v>
      </c>
      <c r="C2" s="151" t="s">
        <v>1083</v>
      </c>
      <c r="D2" s="1594" t="s">
        <v>4</v>
      </c>
      <c r="E2" s="1595"/>
      <c r="F2" s="2" t="s">
        <v>5</v>
      </c>
      <c r="G2" s="1596"/>
    </row>
    <row r="3" spans="1:9" ht="11.25" customHeight="1">
      <c r="A3" s="3" t="s">
        <v>371</v>
      </c>
      <c r="B3" s="3"/>
      <c r="C3" s="10"/>
      <c r="D3" s="1770">
        <v>0.03</v>
      </c>
      <c r="E3" s="1771"/>
      <c r="F3" s="10">
        <f>ROUND(+G26*D3,0)</f>
        <v>2869</v>
      </c>
      <c r="G3" s="1597"/>
    </row>
    <row r="4" spans="1:9" ht="11.25" customHeight="1">
      <c r="A4" s="3" t="s">
        <v>379</v>
      </c>
      <c r="B4" s="3" t="s">
        <v>58</v>
      </c>
      <c r="C4" s="18">
        <f>11627.42*8</f>
        <v>93019.36</v>
      </c>
      <c r="D4" s="1768">
        <v>5</v>
      </c>
      <c r="E4" s="1769"/>
      <c r="F4" s="10">
        <f>ROUND(+C4/D4,0)</f>
        <v>18604</v>
      </c>
      <c r="G4" s="1597"/>
    </row>
    <row r="5" spans="1:9" ht="13.5" customHeight="1">
      <c r="A5" s="3" t="s">
        <v>752</v>
      </c>
      <c r="B5" s="672" t="s">
        <v>373</v>
      </c>
      <c r="C5" s="18">
        <v>6500</v>
      </c>
      <c r="D5" s="1768">
        <v>2.5</v>
      </c>
      <c r="E5" s="1769"/>
      <c r="F5" s="10">
        <f>ROUND(+C5/D5,0)</f>
        <v>2600</v>
      </c>
      <c r="G5" s="1597"/>
    </row>
    <row r="6" spans="1:9" ht="10.35" customHeight="1">
      <c r="A6" s="5"/>
      <c r="B6" s="5"/>
      <c r="C6" s="5"/>
      <c r="D6" s="1599"/>
      <c r="E6" s="1600"/>
      <c r="F6" s="5"/>
      <c r="G6" s="1597"/>
    </row>
    <row r="7" spans="1:9" ht="10.35" customHeight="1">
      <c r="A7" s="5"/>
      <c r="B7" s="5"/>
      <c r="C7" s="5"/>
      <c r="D7" s="1599"/>
      <c r="E7" s="1600"/>
      <c r="F7" s="5"/>
      <c r="G7" s="1598"/>
    </row>
    <row r="8" spans="1:9" ht="11.25" customHeight="1">
      <c r="A8" s="1781" t="s">
        <v>31</v>
      </c>
      <c r="B8" s="1605"/>
      <c r="C8" s="1605"/>
      <c r="D8" s="1607"/>
      <c r="E8" s="1608"/>
      <c r="F8" s="1611" t="s">
        <v>9</v>
      </c>
      <c r="G8" s="10">
        <f>SUM(F3:F5)</f>
        <v>24073</v>
      </c>
    </row>
    <row r="9" spans="1:9" ht="12.15" customHeight="1">
      <c r="A9" s="1782"/>
      <c r="B9" s="1606"/>
      <c r="C9" s="1606"/>
      <c r="D9" s="1609"/>
      <c r="E9" s="1610"/>
      <c r="F9" s="1612"/>
      <c r="G9" s="5"/>
    </row>
    <row r="10" spans="1:9" ht="11.25" customHeight="1">
      <c r="A10" s="2" t="s">
        <v>10</v>
      </c>
      <c r="B10" s="8" t="s">
        <v>11</v>
      </c>
      <c r="C10" s="2" t="s">
        <v>12</v>
      </c>
      <c r="D10" s="1614" t="s">
        <v>13</v>
      </c>
      <c r="E10" s="1615"/>
      <c r="F10" s="2" t="s">
        <v>5</v>
      </c>
      <c r="G10" s="1596"/>
    </row>
    <row r="11" spans="1:9" ht="11.25" customHeight="1">
      <c r="A11" s="3"/>
      <c r="B11" s="3"/>
      <c r="C11" s="6"/>
      <c r="D11" s="1772"/>
      <c r="E11" s="1773"/>
      <c r="F11" s="10"/>
      <c r="G11" s="1597"/>
    </row>
    <row r="12" spans="1:9" ht="11.25" customHeight="1">
      <c r="A12" s="3" t="s">
        <v>376</v>
      </c>
      <c r="B12" s="3" t="s">
        <v>377</v>
      </c>
      <c r="C12" s="10">
        <f>+BASICOS!H65</f>
        <v>715530</v>
      </c>
      <c r="D12" s="1774">
        <v>1.05</v>
      </c>
      <c r="E12" s="1775"/>
      <c r="F12" s="10">
        <f>ROUND(C12*D12,0)</f>
        <v>751307</v>
      </c>
      <c r="G12" s="1597"/>
    </row>
    <row r="13" spans="1:9" ht="11.25" customHeight="1">
      <c r="A13" s="3" t="s">
        <v>47</v>
      </c>
      <c r="B13" s="150" t="s">
        <v>443</v>
      </c>
      <c r="C13" s="10">
        <f>+'EST MERCADO'!H80</f>
        <v>38500</v>
      </c>
      <c r="D13" s="1768">
        <v>12.5</v>
      </c>
      <c r="E13" s="1769"/>
      <c r="F13" s="10">
        <f t="shared" ref="F13:F16" si="0">ROUND(C13*D13,0)</f>
        <v>481250</v>
      </c>
      <c r="G13" s="1597"/>
    </row>
    <row r="14" spans="1:9" ht="11.25" customHeight="1">
      <c r="A14" s="3" t="s">
        <v>16</v>
      </c>
      <c r="B14" s="150" t="s">
        <v>443</v>
      </c>
      <c r="C14" s="10">
        <f>+'EST MERCADO'!H34</f>
        <v>18700</v>
      </c>
      <c r="D14" s="1768">
        <v>5</v>
      </c>
      <c r="E14" s="1769"/>
      <c r="F14" s="10">
        <f t="shared" si="0"/>
        <v>93500</v>
      </c>
      <c r="G14" s="1597"/>
    </row>
    <row r="15" spans="1:9" ht="11.25" customHeight="1">
      <c r="A15" s="3" t="s">
        <v>14</v>
      </c>
      <c r="B15" s="3" t="s">
        <v>15</v>
      </c>
      <c r="C15" s="10">
        <f>+'EST MERCADO'!H69</f>
        <v>5720</v>
      </c>
      <c r="D15" s="1774">
        <v>0.13</v>
      </c>
      <c r="E15" s="1775"/>
      <c r="F15" s="10">
        <f>ROUND(C15*D15,0)</f>
        <v>744</v>
      </c>
      <c r="G15" s="1597"/>
    </row>
    <row r="16" spans="1:9" ht="11.25" customHeight="1">
      <c r="A16" s="3" t="s">
        <v>59</v>
      </c>
      <c r="B16" s="3" t="s">
        <v>56</v>
      </c>
      <c r="C16" s="10">
        <f>+'EST MERCADO'!H102</f>
        <v>7150</v>
      </c>
      <c r="D16" s="1774">
        <v>5</v>
      </c>
      <c r="E16" s="1775"/>
      <c r="F16" s="10">
        <f t="shared" si="0"/>
        <v>35750</v>
      </c>
      <c r="G16" s="1597"/>
    </row>
    <row r="17" spans="1:9" ht="9.9" customHeight="1">
      <c r="A17" s="5"/>
      <c r="B17" s="5"/>
      <c r="C17" s="5"/>
      <c r="D17" s="1599"/>
      <c r="E17" s="1600"/>
      <c r="F17" s="5"/>
      <c r="G17" s="1597"/>
    </row>
    <row r="18" spans="1:9" ht="10.35" customHeight="1">
      <c r="A18" s="5"/>
      <c r="B18" s="5"/>
      <c r="C18" s="5"/>
      <c r="D18" s="1599"/>
      <c r="E18" s="1600"/>
      <c r="F18" s="5"/>
      <c r="G18" s="1598"/>
    </row>
    <row r="19" spans="1:9" ht="11.25" customHeight="1">
      <c r="A19" s="1603" t="s">
        <v>20</v>
      </c>
      <c r="B19" s="1605"/>
      <c r="C19" s="1605"/>
      <c r="D19" s="1607"/>
      <c r="E19" s="1608"/>
      <c r="F19" s="1611" t="s">
        <v>21</v>
      </c>
      <c r="G19" s="10">
        <f>SUM(F12:F16)</f>
        <v>1362551</v>
      </c>
    </row>
    <row r="20" spans="1:9" ht="12" customHeight="1">
      <c r="A20" s="1604"/>
      <c r="B20" s="1606"/>
      <c r="C20" s="1606"/>
      <c r="D20" s="1609"/>
      <c r="E20" s="1610"/>
      <c r="F20" s="1612"/>
      <c r="G20" s="5"/>
    </row>
    <row r="21" spans="1:9" ht="11.25" customHeight="1">
      <c r="A21" s="2" t="s">
        <v>22</v>
      </c>
      <c r="B21" s="8" t="s">
        <v>23</v>
      </c>
      <c r="C21" s="2" t="s">
        <v>60</v>
      </c>
      <c r="D21" s="1629" t="s">
        <v>4</v>
      </c>
      <c r="E21" s="1630"/>
      <c r="F21" s="2" t="s">
        <v>5</v>
      </c>
      <c r="G21" s="1596"/>
    </row>
    <row r="22" spans="1:9" ht="11.25" customHeight="1">
      <c r="A22" s="3" t="str">
        <f>+'Mano de obra - Cargos'!C115</f>
        <v>CUADRILLA TIPO V - (1 Of + 4 Ay)</v>
      </c>
      <c r="B22" s="12">
        <f>+'Mano de obra - Cargos'!F122</f>
        <v>320999.24058316567</v>
      </c>
      <c r="C22" s="10">
        <f>+'Mano de obra - Cargos'!J122</f>
        <v>573704.43333333335</v>
      </c>
      <c r="D22" s="1774">
        <v>6</v>
      </c>
      <c r="E22" s="1775"/>
      <c r="F22" s="10">
        <f>+ROUND(C22/D22,0)</f>
        <v>95617</v>
      </c>
      <c r="G22" s="1597"/>
    </row>
    <row r="23" spans="1:9" ht="11.25" customHeight="1">
      <c r="A23" s="3"/>
      <c r="B23" s="12"/>
      <c r="C23" s="10"/>
      <c r="D23" s="1774"/>
      <c r="E23" s="1775"/>
      <c r="F23" s="10"/>
      <c r="G23" s="1597"/>
    </row>
    <row r="24" spans="1:9" ht="10.5" customHeight="1">
      <c r="A24" s="5"/>
      <c r="B24" s="5"/>
      <c r="C24" s="5"/>
      <c r="D24" s="1599"/>
      <c r="E24" s="1600"/>
      <c r="F24" s="5"/>
      <c r="G24" s="1597"/>
    </row>
    <row r="25" spans="1:9" ht="10.35" customHeight="1">
      <c r="A25" s="5"/>
      <c r="B25" s="5"/>
      <c r="C25" s="5"/>
      <c r="D25" s="1599"/>
      <c r="E25" s="1600"/>
      <c r="F25" s="5"/>
      <c r="G25" s="1598"/>
    </row>
    <row r="26" spans="1:9" ht="11.25" customHeight="1">
      <c r="A26" s="1655" t="s">
        <v>9</v>
      </c>
      <c r="B26" s="1655"/>
      <c r="C26" s="1655"/>
      <c r="D26" s="1655"/>
      <c r="E26" s="1655"/>
      <c r="F26" s="1656"/>
      <c r="G26" s="10">
        <f>SUM(F22:F24)</f>
        <v>95617</v>
      </c>
    </row>
    <row r="27" spans="1:9" ht="14.25" customHeight="1">
      <c r="A27" s="1622" t="s">
        <v>751</v>
      </c>
      <c r="B27" s="1623"/>
      <c r="C27" s="1623"/>
      <c r="D27" s="1623"/>
      <c r="E27" s="1623"/>
      <c r="F27" s="1623"/>
      <c r="G27" s="1203">
        <f>SUM(G10:G26)</f>
        <v>1458168</v>
      </c>
      <c r="H27" s="147"/>
      <c r="I27" s="148">
        <v>1375664</v>
      </c>
    </row>
    <row r="28" spans="1:9" ht="14.25" customHeight="1">
      <c r="A28" s="1720" t="s">
        <v>237</v>
      </c>
      <c r="B28" s="1721"/>
      <c r="C28" s="1721"/>
      <c r="D28" s="1721"/>
      <c r="E28" s="1722"/>
      <c r="F28" s="1199"/>
      <c r="G28" s="148"/>
      <c r="H28" s="147"/>
      <c r="I28" s="808">
        <f>+G27-I27</f>
        <v>82504</v>
      </c>
    </row>
    <row r="29" spans="1:9" ht="14.25" customHeight="1">
      <c r="A29" s="1199" t="s">
        <v>1448</v>
      </c>
      <c r="B29" s="1199"/>
      <c r="C29" s="1199"/>
      <c r="D29" s="1199"/>
      <c r="E29" s="1200"/>
      <c r="F29" s="1200">
        <v>0.24</v>
      </c>
      <c r="G29" s="1196">
        <f>ROUND((F29*G27),0)</f>
        <v>349960</v>
      </c>
      <c r="H29" s="147"/>
      <c r="I29" s="808"/>
    </row>
    <row r="30" spans="1:9" ht="14.25" customHeight="1">
      <c r="A30" s="1199" t="s">
        <v>840</v>
      </c>
      <c r="B30" s="1199"/>
      <c r="C30" s="1199"/>
      <c r="D30" s="1199"/>
      <c r="E30" s="1200"/>
      <c r="F30" s="1200">
        <v>0.01</v>
      </c>
      <c r="G30" s="1196">
        <f>ROUND((F30*G27),0)</f>
        <v>14582</v>
      </c>
      <c r="H30" s="147"/>
      <c r="I30" s="808"/>
    </row>
    <row r="31" spans="1:9" ht="14.25" customHeight="1">
      <c r="A31" s="1199" t="s">
        <v>842</v>
      </c>
      <c r="B31" s="1199"/>
      <c r="C31" s="1199"/>
      <c r="D31" s="1199"/>
      <c r="E31" s="1200"/>
      <c r="F31" s="1200">
        <v>0.05</v>
      </c>
      <c r="G31" s="1196">
        <f>ROUND((F31*G27),0)</f>
        <v>72908</v>
      </c>
      <c r="H31" s="147"/>
      <c r="I31" s="808"/>
    </row>
    <row r="32" spans="1:9" ht="14.25" customHeight="1">
      <c r="A32" s="1723" t="s">
        <v>1449</v>
      </c>
      <c r="B32" s="1724"/>
      <c r="C32" s="1724"/>
      <c r="D32" s="1724"/>
      <c r="E32" s="1724"/>
      <c r="F32" s="1725"/>
      <c r="G32" s="1196">
        <f>G31+G30+G29+G27</f>
        <v>1895618</v>
      </c>
      <c r="H32" s="147"/>
      <c r="I32" s="808"/>
    </row>
    <row r="33" spans="1:9" ht="14.25" customHeight="1">
      <c r="A33" s="476"/>
      <c r="B33" s="477"/>
      <c r="C33" s="477"/>
      <c r="D33" s="477"/>
      <c r="E33" s="477"/>
      <c r="F33" s="477"/>
      <c r="G33" s="148"/>
      <c r="H33" s="147"/>
      <c r="I33" s="808"/>
    </row>
    <row r="34" spans="1:9" ht="14.25" customHeight="1">
      <c r="A34" s="476"/>
      <c r="B34" s="477"/>
      <c r="C34" s="477"/>
      <c r="D34" s="477"/>
      <c r="E34" s="477"/>
      <c r="F34" s="477"/>
      <c r="G34" s="148"/>
      <c r="H34" s="147"/>
      <c r="I34" s="147"/>
    </row>
    <row r="35" spans="1:9" s="498" customFormat="1" ht="29.1" customHeight="1">
      <c r="A35" s="1662" t="s">
        <v>743</v>
      </c>
      <c r="B35" s="1662"/>
      <c r="C35" s="1662"/>
      <c r="D35" s="1752" t="s">
        <v>1030</v>
      </c>
      <c r="E35" s="1752"/>
      <c r="F35" s="1752"/>
      <c r="G35" s="1752"/>
      <c r="H35" s="506"/>
      <c r="I35" s="506"/>
    </row>
    <row r="36" spans="1:9" ht="30.9" customHeight="1"/>
  </sheetData>
  <mergeCells count="41">
    <mergeCell ref="A27:F27"/>
    <mergeCell ref="A35:C35"/>
    <mergeCell ref="D35:G35"/>
    <mergeCell ref="A26:F26"/>
    <mergeCell ref="D21:E21"/>
    <mergeCell ref="G21:G25"/>
    <mergeCell ref="D22:E22"/>
    <mergeCell ref="D23:E23"/>
    <mergeCell ref="D24:E24"/>
    <mergeCell ref="D25:E25"/>
    <mergeCell ref="A28:E28"/>
    <mergeCell ref="A32:F32"/>
    <mergeCell ref="A19:A20"/>
    <mergeCell ref="B19:B20"/>
    <mergeCell ref="C19:C20"/>
    <mergeCell ref="D19:E20"/>
    <mergeCell ref="F19:F20"/>
    <mergeCell ref="D10:E10"/>
    <mergeCell ref="G10:G18"/>
    <mergeCell ref="D11:E11"/>
    <mergeCell ref="D12:E12"/>
    <mergeCell ref="D13:E13"/>
    <mergeCell ref="D14:E14"/>
    <mergeCell ref="D15:E15"/>
    <mergeCell ref="D16:E16"/>
    <mergeCell ref="D17:E17"/>
    <mergeCell ref="D18:E18"/>
    <mergeCell ref="A1:B1"/>
    <mergeCell ref="C1:G1"/>
    <mergeCell ref="A8:A9"/>
    <mergeCell ref="B8:B9"/>
    <mergeCell ref="C8:C9"/>
    <mergeCell ref="D8:E9"/>
    <mergeCell ref="F8:F9"/>
    <mergeCell ref="D2:E2"/>
    <mergeCell ref="G2:G7"/>
    <mergeCell ref="D3:E3"/>
    <mergeCell ref="D4:E4"/>
    <mergeCell ref="D5:E5"/>
    <mergeCell ref="D6:E6"/>
    <mergeCell ref="D7:E7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45A06-7413-4F66-8080-3FAF8CB9C8B5}">
  <dimension ref="A1:I36"/>
  <sheetViews>
    <sheetView view="pageBreakPreview" topLeftCell="A7" zoomScaleNormal="100" zoomScaleSheetLayoutView="100" workbookViewId="0">
      <selection activeCell="G32" sqref="G32"/>
    </sheetView>
  </sheetViews>
  <sheetFormatPr baseColWidth="10" defaultColWidth="9.33203125" defaultRowHeight="13.2"/>
  <cols>
    <col min="1" max="1" width="32.77734375" customWidth="1"/>
    <col min="2" max="2" width="10" customWidth="1"/>
    <col min="3" max="3" width="12" customWidth="1"/>
    <col min="4" max="4" width="5.77734375" customWidth="1"/>
    <col min="5" max="5" width="7.44140625" customWidth="1"/>
    <col min="6" max="6" width="13.44140625" customWidth="1"/>
    <col min="7" max="7" width="15.44140625" bestFit="1" customWidth="1"/>
    <col min="8" max="8" width="2.6640625" customWidth="1"/>
    <col min="9" max="9" width="21.33203125" customWidth="1"/>
  </cols>
  <sheetData>
    <row r="1" spans="1:9" ht="96.75" customHeight="1">
      <c r="A1" s="1692" t="s">
        <v>1065</v>
      </c>
      <c r="B1" s="1692"/>
      <c r="C1" s="1693" t="s">
        <v>1451</v>
      </c>
      <c r="D1" s="1693"/>
      <c r="E1" s="1693"/>
      <c r="F1" s="1693"/>
      <c r="G1" s="1693"/>
      <c r="H1" s="147"/>
      <c r="I1" s="1">
        <v>2.5</v>
      </c>
    </row>
    <row r="2" spans="1:9" ht="11.25" customHeight="1">
      <c r="A2" s="2" t="s">
        <v>1</v>
      </c>
      <c r="B2" s="3" t="s">
        <v>2</v>
      </c>
      <c r="C2" s="151" t="s">
        <v>1083</v>
      </c>
      <c r="D2" s="1594" t="s">
        <v>4</v>
      </c>
      <c r="E2" s="1595"/>
      <c r="F2" s="2" t="s">
        <v>5</v>
      </c>
      <c r="G2" s="1596"/>
    </row>
    <row r="3" spans="1:9" ht="11.25" customHeight="1">
      <c r="A3" s="3" t="s">
        <v>371</v>
      </c>
      <c r="B3" s="3"/>
      <c r="C3" s="10"/>
      <c r="D3" s="1770">
        <v>0.03</v>
      </c>
      <c r="E3" s="1771"/>
      <c r="F3" s="10">
        <f>ROUND(+G26*D3,0)</f>
        <v>4303</v>
      </c>
      <c r="G3" s="1597"/>
    </row>
    <row r="4" spans="1:9" ht="11.25" customHeight="1">
      <c r="A4" s="3" t="s">
        <v>379</v>
      </c>
      <c r="B4" s="3" t="s">
        <v>58</v>
      </c>
      <c r="C4" s="18">
        <f>11627.42*8</f>
        <v>93019.36</v>
      </c>
      <c r="D4" s="1768">
        <v>5</v>
      </c>
      <c r="E4" s="1769"/>
      <c r="F4" s="10">
        <f>ROUND(+C4/D4,0)</f>
        <v>18604</v>
      </c>
      <c r="G4" s="1597"/>
    </row>
    <row r="5" spans="1:9" ht="13.5" customHeight="1">
      <c r="A5" s="3" t="s">
        <v>752</v>
      </c>
      <c r="B5" s="326" t="s">
        <v>373</v>
      </c>
      <c r="C5" s="18">
        <v>6500</v>
      </c>
      <c r="D5" s="1768">
        <v>2</v>
      </c>
      <c r="E5" s="1769"/>
      <c r="F5" s="10">
        <f>ROUND(+C5*D5,0)</f>
        <v>13000</v>
      </c>
      <c r="G5" s="1597"/>
    </row>
    <row r="6" spans="1:9" ht="10.35" customHeight="1">
      <c r="A6" s="5"/>
      <c r="B6" s="5"/>
      <c r="C6" s="5"/>
      <c r="D6" s="1599"/>
      <c r="E6" s="1600"/>
      <c r="F6" s="5"/>
      <c r="G6" s="1597"/>
    </row>
    <row r="7" spans="1:9" ht="10.35" customHeight="1">
      <c r="A7" s="5"/>
      <c r="B7" s="5"/>
      <c r="C7" s="5"/>
      <c r="D7" s="1599"/>
      <c r="E7" s="1600"/>
      <c r="F7" s="5"/>
      <c r="G7" s="1598"/>
    </row>
    <row r="8" spans="1:9" ht="11.25" customHeight="1">
      <c r="A8" s="1611" t="s">
        <v>718</v>
      </c>
      <c r="B8" s="1605"/>
      <c r="C8" s="1605"/>
      <c r="D8" s="1607"/>
      <c r="E8" s="1608"/>
      <c r="F8" s="1611" t="s">
        <v>9</v>
      </c>
      <c r="G8" s="10">
        <f>SUM(F3:F5)</f>
        <v>35907</v>
      </c>
    </row>
    <row r="9" spans="1:9" ht="12.15" customHeight="1">
      <c r="A9" s="1612"/>
      <c r="B9" s="1606"/>
      <c r="C9" s="1606"/>
      <c r="D9" s="1609"/>
      <c r="E9" s="1610"/>
      <c r="F9" s="1612"/>
      <c r="G9" s="5"/>
    </row>
    <row r="10" spans="1:9" ht="11.25" customHeight="1">
      <c r="A10" s="2" t="s">
        <v>10</v>
      </c>
      <c r="B10" s="8" t="s">
        <v>11</v>
      </c>
      <c r="C10" s="2" t="s">
        <v>12</v>
      </c>
      <c r="D10" s="1614" t="s">
        <v>13</v>
      </c>
      <c r="E10" s="1615"/>
      <c r="F10" s="2" t="s">
        <v>5</v>
      </c>
      <c r="G10" s="1596"/>
    </row>
    <row r="11" spans="1:9" ht="11.25" customHeight="1">
      <c r="A11" s="3"/>
      <c r="B11" s="3"/>
      <c r="C11" s="6"/>
      <c r="D11" s="1772"/>
      <c r="E11" s="1773"/>
      <c r="F11" s="10"/>
      <c r="G11" s="1597"/>
    </row>
    <row r="12" spans="1:9" ht="11.25" customHeight="1">
      <c r="A12" s="3" t="s">
        <v>376</v>
      </c>
      <c r="B12" s="3" t="s">
        <v>377</v>
      </c>
      <c r="C12" s="10">
        <f>+BASICOS!H65</f>
        <v>715530</v>
      </c>
      <c r="D12" s="1774">
        <v>1.05</v>
      </c>
      <c r="E12" s="1775"/>
      <c r="F12" s="10">
        <f>ROUND(C12*D12,0)</f>
        <v>751307</v>
      </c>
      <c r="G12" s="1597"/>
    </row>
    <row r="13" spans="1:9" ht="11.25" customHeight="1">
      <c r="A13" s="3" t="s">
        <v>47</v>
      </c>
      <c r="B13" s="150" t="s">
        <v>443</v>
      </c>
      <c r="C13" s="10">
        <f>+'EST MERCADO'!H80</f>
        <v>38500</v>
      </c>
      <c r="D13" s="1768">
        <v>10</v>
      </c>
      <c r="E13" s="1769"/>
      <c r="F13" s="10">
        <f t="shared" ref="F13:F16" si="0">ROUND(C13*D13,0)</f>
        <v>385000</v>
      </c>
      <c r="G13" s="1597"/>
    </row>
    <row r="14" spans="1:9" ht="11.25" customHeight="1">
      <c r="A14" s="3" t="s">
        <v>16</v>
      </c>
      <c r="B14" s="150" t="s">
        <v>443</v>
      </c>
      <c r="C14" s="10">
        <f>+'EST MERCADO'!H34</f>
        <v>18700</v>
      </c>
      <c r="D14" s="1768">
        <v>5</v>
      </c>
      <c r="E14" s="1769"/>
      <c r="F14" s="10">
        <f t="shared" si="0"/>
        <v>93500</v>
      </c>
      <c r="G14" s="1597"/>
    </row>
    <row r="15" spans="1:9" ht="11.25" customHeight="1">
      <c r="A15" s="3" t="s">
        <v>14</v>
      </c>
      <c r="B15" s="3" t="s">
        <v>15</v>
      </c>
      <c r="C15" s="10">
        <f>+'EST MERCADO'!H69</f>
        <v>5720</v>
      </c>
      <c r="D15" s="1774">
        <v>0.13</v>
      </c>
      <c r="E15" s="1775"/>
      <c r="F15" s="10">
        <f t="shared" si="0"/>
        <v>744</v>
      </c>
      <c r="G15" s="1597"/>
    </row>
    <row r="16" spans="1:9" ht="11.25" customHeight="1">
      <c r="A16" s="150" t="s">
        <v>1092</v>
      </c>
      <c r="B16" s="3" t="s">
        <v>56</v>
      </c>
      <c r="C16" s="10">
        <f>+'EST MERCADO'!H102</f>
        <v>7150</v>
      </c>
      <c r="D16" s="1774">
        <v>20</v>
      </c>
      <c r="E16" s="1775"/>
      <c r="F16" s="10">
        <f t="shared" si="0"/>
        <v>143000</v>
      </c>
      <c r="G16" s="1597"/>
    </row>
    <row r="17" spans="1:9" ht="9.9" customHeight="1">
      <c r="A17" s="5"/>
      <c r="B17" s="5"/>
      <c r="C17" s="5"/>
      <c r="D17" s="1599"/>
      <c r="E17" s="1600"/>
      <c r="F17" s="5"/>
      <c r="G17" s="1597"/>
    </row>
    <row r="18" spans="1:9" ht="10.35" customHeight="1">
      <c r="A18" s="5"/>
      <c r="B18" s="5"/>
      <c r="C18" s="5"/>
      <c r="D18" s="1599"/>
      <c r="E18" s="1600"/>
      <c r="F18" s="5"/>
      <c r="G18" s="1598"/>
    </row>
    <row r="19" spans="1:9" ht="11.25" customHeight="1">
      <c r="A19" s="1603" t="s">
        <v>20</v>
      </c>
      <c r="B19" s="1605"/>
      <c r="C19" s="1605"/>
      <c r="D19" s="1607"/>
      <c r="E19" s="1608"/>
      <c r="F19" s="1611" t="s">
        <v>21</v>
      </c>
      <c r="G19" s="10">
        <f>SUM(F12:F16)</f>
        <v>1373551</v>
      </c>
    </row>
    <row r="20" spans="1:9" ht="12" customHeight="1">
      <c r="A20" s="1604"/>
      <c r="B20" s="1606"/>
      <c r="C20" s="1606"/>
      <c r="D20" s="1609"/>
      <c r="E20" s="1610"/>
      <c r="F20" s="1612"/>
      <c r="G20" s="5"/>
    </row>
    <row r="21" spans="1:9" ht="11.25" customHeight="1">
      <c r="A21" s="2" t="s">
        <v>22</v>
      </c>
      <c r="B21" s="8" t="s">
        <v>23</v>
      </c>
      <c r="C21" s="2" t="s">
        <v>60</v>
      </c>
      <c r="D21" s="1629" t="s">
        <v>4</v>
      </c>
      <c r="E21" s="1630"/>
      <c r="F21" s="2" t="s">
        <v>5</v>
      </c>
      <c r="G21" s="1596"/>
    </row>
    <row r="22" spans="1:9" ht="11.25" customHeight="1">
      <c r="A22" s="3" t="str">
        <f>+'Mano de obra - Cargos'!C115</f>
        <v>CUADRILLA TIPO V - (1 Of + 4 Ay)</v>
      </c>
      <c r="B22" s="12">
        <f>+'Mano de obra - Cargos'!F122</f>
        <v>320999.24058316567</v>
      </c>
      <c r="C22" s="10">
        <f>+'Mano de obra - Cargos'!J122</f>
        <v>573704.43333333335</v>
      </c>
      <c r="D22" s="1774">
        <v>4</v>
      </c>
      <c r="E22" s="1775"/>
      <c r="F22" s="10">
        <f>+ROUND(C22/D22,0)</f>
        <v>143426</v>
      </c>
      <c r="G22" s="1597"/>
    </row>
    <row r="23" spans="1:9" ht="11.25" customHeight="1">
      <c r="A23" s="3"/>
      <c r="B23" s="12"/>
      <c r="C23" s="10"/>
      <c r="D23" s="1774"/>
      <c r="E23" s="1775"/>
      <c r="F23" s="10"/>
      <c r="G23" s="1597"/>
    </row>
    <row r="24" spans="1:9" ht="10.5" customHeight="1">
      <c r="A24" s="5"/>
      <c r="B24" s="5"/>
      <c r="C24" s="5"/>
      <c r="D24" s="1599"/>
      <c r="E24" s="1600"/>
      <c r="F24" s="5"/>
      <c r="G24" s="1597"/>
    </row>
    <row r="25" spans="1:9" ht="10.35" customHeight="1">
      <c r="A25" s="5"/>
      <c r="B25" s="5"/>
      <c r="C25" s="5"/>
      <c r="D25" s="1599"/>
      <c r="E25" s="1600"/>
      <c r="F25" s="5"/>
      <c r="G25" s="1598"/>
    </row>
    <row r="26" spans="1:9" ht="11.25" customHeight="1">
      <c r="A26" s="1655" t="s">
        <v>9</v>
      </c>
      <c r="B26" s="1655"/>
      <c r="C26" s="1655"/>
      <c r="D26" s="1655"/>
      <c r="E26" s="1655"/>
      <c r="F26" s="1656"/>
      <c r="G26" s="10">
        <f>SUM(F22:F24)</f>
        <v>143426</v>
      </c>
    </row>
    <row r="27" spans="1:9" ht="14.25" customHeight="1">
      <c r="A27" s="1622" t="s">
        <v>751</v>
      </c>
      <c r="B27" s="1623"/>
      <c r="C27" s="1623"/>
      <c r="D27" s="1623"/>
      <c r="E27" s="1623"/>
      <c r="F27" s="1623"/>
      <c r="G27" s="1203">
        <f>SUM(G10:G26)</f>
        <v>1516977</v>
      </c>
      <c r="H27" s="147"/>
      <c r="I27" s="148">
        <v>1416436</v>
      </c>
    </row>
    <row r="28" spans="1:9" ht="14.25" customHeight="1">
      <c r="A28" s="1720" t="s">
        <v>237</v>
      </c>
      <c r="B28" s="1721"/>
      <c r="C28" s="1721"/>
      <c r="D28" s="1721"/>
      <c r="E28" s="1722"/>
      <c r="F28" s="1199"/>
      <c r="G28" s="148"/>
      <c r="H28" s="147"/>
      <c r="I28" s="808">
        <f>+G27-I27</f>
        <v>100541</v>
      </c>
    </row>
    <row r="29" spans="1:9" ht="14.25" customHeight="1">
      <c r="A29" s="1199" t="s">
        <v>1448</v>
      </c>
      <c r="B29" s="1199"/>
      <c r="C29" s="1199"/>
      <c r="D29" s="1199"/>
      <c r="E29" s="1200"/>
      <c r="F29" s="1200">
        <v>0.24</v>
      </c>
      <c r="G29" s="1196">
        <f>ROUND((F29*G27),0)</f>
        <v>364074</v>
      </c>
      <c r="H29" s="147"/>
      <c r="I29" s="808"/>
    </row>
    <row r="30" spans="1:9" ht="14.25" customHeight="1">
      <c r="A30" s="1199" t="s">
        <v>840</v>
      </c>
      <c r="B30" s="1199"/>
      <c r="C30" s="1199"/>
      <c r="D30" s="1199"/>
      <c r="E30" s="1200"/>
      <c r="F30" s="1200">
        <v>0.01</v>
      </c>
      <c r="G30" s="1196">
        <f>ROUND((F30*G27),0)</f>
        <v>15170</v>
      </c>
      <c r="H30" s="147"/>
      <c r="I30" s="808"/>
    </row>
    <row r="31" spans="1:9" ht="14.25" customHeight="1">
      <c r="A31" s="1199" t="s">
        <v>842</v>
      </c>
      <c r="B31" s="1199"/>
      <c r="C31" s="1199"/>
      <c r="D31" s="1199"/>
      <c r="E31" s="1200"/>
      <c r="F31" s="1200">
        <v>0.05</v>
      </c>
      <c r="G31" s="1196">
        <f>ROUND((F31*G27),0)</f>
        <v>75849</v>
      </c>
      <c r="H31" s="147"/>
      <c r="I31" s="808"/>
    </row>
    <row r="32" spans="1:9" ht="14.25" customHeight="1">
      <c r="A32" s="1723" t="s">
        <v>1449</v>
      </c>
      <c r="B32" s="1724"/>
      <c r="C32" s="1724"/>
      <c r="D32" s="1724"/>
      <c r="E32" s="1724"/>
      <c r="F32" s="1725"/>
      <c r="G32" s="1196">
        <f>G31+G30+G29+G27</f>
        <v>1972070</v>
      </c>
      <c r="H32" s="147"/>
      <c r="I32" s="808"/>
    </row>
    <row r="33" spans="1:9" ht="14.25" customHeight="1">
      <c r="A33" s="476"/>
      <c r="B33" s="477"/>
      <c r="C33" s="477"/>
      <c r="D33" s="477"/>
      <c r="E33" s="477"/>
      <c r="F33" s="477"/>
      <c r="G33" s="148"/>
      <c r="H33" s="147"/>
      <c r="I33" s="808"/>
    </row>
    <row r="34" spans="1:9" ht="14.25" customHeight="1">
      <c r="A34" s="476"/>
      <c r="B34" s="477"/>
      <c r="C34" s="477"/>
      <c r="D34" s="477"/>
      <c r="E34" s="477"/>
      <c r="F34" s="477"/>
      <c r="G34" s="148"/>
      <c r="H34" s="147"/>
      <c r="I34" s="147"/>
    </row>
    <row r="35" spans="1:9" s="498" customFormat="1" ht="29.1" customHeight="1">
      <c r="A35" s="1662" t="s">
        <v>743</v>
      </c>
      <c r="B35" s="1662"/>
      <c r="C35" s="1662"/>
      <c r="D35" s="1752" t="s">
        <v>1030</v>
      </c>
      <c r="E35" s="1752"/>
      <c r="F35" s="1752"/>
      <c r="G35" s="1752"/>
      <c r="H35" s="506"/>
      <c r="I35" s="506"/>
    </row>
    <row r="36" spans="1:9" ht="30.9" customHeight="1"/>
  </sheetData>
  <mergeCells count="41">
    <mergeCell ref="A1:B1"/>
    <mergeCell ref="C1:G1"/>
    <mergeCell ref="D2:E2"/>
    <mergeCell ref="G2:G7"/>
    <mergeCell ref="D3:E3"/>
    <mergeCell ref="D4:E4"/>
    <mergeCell ref="D5:E5"/>
    <mergeCell ref="D6:E6"/>
    <mergeCell ref="D7:E7"/>
    <mergeCell ref="A8:A9"/>
    <mergeCell ref="B8:B9"/>
    <mergeCell ref="C8:C9"/>
    <mergeCell ref="D8:E9"/>
    <mergeCell ref="F8:F9"/>
    <mergeCell ref="A28:E28"/>
    <mergeCell ref="G10:G18"/>
    <mergeCell ref="D11:E11"/>
    <mergeCell ref="D12:E12"/>
    <mergeCell ref="D13:E13"/>
    <mergeCell ref="D14:E14"/>
    <mergeCell ref="D15:E15"/>
    <mergeCell ref="D16:E16"/>
    <mergeCell ref="D17:E17"/>
    <mergeCell ref="D18:E18"/>
    <mergeCell ref="D10:E10"/>
    <mergeCell ref="A32:F32"/>
    <mergeCell ref="A35:C35"/>
    <mergeCell ref="D35:G35"/>
    <mergeCell ref="A19:A20"/>
    <mergeCell ref="B19:B20"/>
    <mergeCell ref="C19:C20"/>
    <mergeCell ref="D19:E20"/>
    <mergeCell ref="F19:F20"/>
    <mergeCell ref="A27:F27"/>
    <mergeCell ref="G21:G25"/>
    <mergeCell ref="D22:E22"/>
    <mergeCell ref="D23:E23"/>
    <mergeCell ref="D24:E24"/>
    <mergeCell ref="D25:E25"/>
    <mergeCell ref="A26:F26"/>
    <mergeCell ref="D21:E21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FA46E-2AB7-4775-8F01-62240E2E38CC}">
  <dimension ref="A1:I35"/>
  <sheetViews>
    <sheetView view="pageBreakPreview" topLeftCell="A16" zoomScaleNormal="100" zoomScaleSheetLayoutView="100" workbookViewId="0">
      <selection activeCell="G31" sqref="G31"/>
    </sheetView>
  </sheetViews>
  <sheetFormatPr baseColWidth="10" defaultColWidth="9.33203125" defaultRowHeight="13.2"/>
  <cols>
    <col min="1" max="1" width="32.77734375" customWidth="1"/>
    <col min="2" max="2" width="10" customWidth="1"/>
    <col min="3" max="3" width="12" customWidth="1"/>
    <col min="4" max="4" width="5.77734375" customWidth="1"/>
    <col min="5" max="5" width="7.44140625" customWidth="1"/>
    <col min="6" max="6" width="13.44140625" customWidth="1"/>
    <col min="7" max="7" width="14.109375" bestFit="1" customWidth="1"/>
    <col min="8" max="8" width="2.6640625" customWidth="1"/>
    <col min="9" max="9" width="15" customWidth="1"/>
  </cols>
  <sheetData>
    <row r="1" spans="1:9" ht="96.75" customHeight="1">
      <c r="A1" s="1692" t="s">
        <v>1069</v>
      </c>
      <c r="B1" s="1692"/>
      <c r="C1" s="1693" t="s">
        <v>1451</v>
      </c>
      <c r="D1" s="1693"/>
      <c r="E1" s="1693"/>
      <c r="F1" s="1693"/>
      <c r="G1" s="1693"/>
      <c r="H1" s="147"/>
      <c r="I1" s="1">
        <v>2.5</v>
      </c>
    </row>
    <row r="2" spans="1:9" ht="11.25" customHeight="1">
      <c r="A2" s="2" t="s">
        <v>1</v>
      </c>
      <c r="B2" s="3" t="s">
        <v>2</v>
      </c>
      <c r="C2" s="151" t="s">
        <v>1083</v>
      </c>
      <c r="D2" s="1594" t="s">
        <v>4</v>
      </c>
      <c r="E2" s="1595"/>
      <c r="F2" s="2" t="s">
        <v>5</v>
      </c>
      <c r="G2" s="1596"/>
    </row>
    <row r="3" spans="1:9" ht="11.25" customHeight="1">
      <c r="A3" s="3" t="s">
        <v>371</v>
      </c>
      <c r="B3" s="3"/>
      <c r="C3" s="10"/>
      <c r="D3" s="1770">
        <v>0.03</v>
      </c>
      <c r="E3" s="1771"/>
      <c r="F3" s="10">
        <f>ROUND(+G25*D3,0)</f>
        <v>1076</v>
      </c>
      <c r="G3" s="1597"/>
    </row>
    <row r="4" spans="1:9" ht="11.25" customHeight="1">
      <c r="A4" s="3"/>
      <c r="B4" s="3"/>
      <c r="C4" s="18"/>
      <c r="D4" s="1768"/>
      <c r="E4" s="1769"/>
      <c r="F4" s="10"/>
      <c r="G4" s="1597"/>
    </row>
    <row r="5" spans="1:9" ht="13.5" customHeight="1">
      <c r="A5" s="3"/>
      <c r="B5" s="326"/>
      <c r="C5" s="18"/>
      <c r="D5" s="1768"/>
      <c r="E5" s="1769"/>
      <c r="F5" s="10"/>
      <c r="G5" s="1597"/>
    </row>
    <row r="6" spans="1:9" ht="10.35" customHeight="1">
      <c r="A6" s="5"/>
      <c r="B6" s="5"/>
      <c r="C6" s="5"/>
      <c r="D6" s="1599"/>
      <c r="E6" s="1600"/>
      <c r="F6" s="5"/>
      <c r="G6" s="1597"/>
    </row>
    <row r="7" spans="1:9" ht="10.35" customHeight="1">
      <c r="A7" s="5"/>
      <c r="B7" s="5"/>
      <c r="C7" s="5"/>
      <c r="D7" s="1599"/>
      <c r="E7" s="1600"/>
      <c r="F7" s="5"/>
      <c r="G7" s="1598"/>
    </row>
    <row r="8" spans="1:9" ht="11.25" customHeight="1">
      <c r="A8" s="1611" t="s">
        <v>718</v>
      </c>
      <c r="B8" s="1605"/>
      <c r="C8" s="1605"/>
      <c r="D8" s="1607"/>
      <c r="E8" s="1608"/>
      <c r="F8" s="1611" t="s">
        <v>9</v>
      </c>
      <c r="G8" s="10">
        <f>SUM(F3:F5)</f>
        <v>1076</v>
      </c>
    </row>
    <row r="9" spans="1:9" ht="12.15" customHeight="1">
      <c r="A9" s="1612"/>
      <c r="B9" s="1606"/>
      <c r="C9" s="1606"/>
      <c r="D9" s="1609"/>
      <c r="E9" s="1610"/>
      <c r="F9" s="1612"/>
      <c r="G9" s="5"/>
    </row>
    <row r="10" spans="1:9" ht="11.25" customHeight="1">
      <c r="A10" s="2" t="s">
        <v>10</v>
      </c>
      <c r="B10" s="8" t="s">
        <v>11</v>
      </c>
      <c r="C10" s="2" t="s">
        <v>12</v>
      </c>
      <c r="D10" s="1614" t="s">
        <v>13</v>
      </c>
      <c r="E10" s="1615"/>
      <c r="F10" s="2" t="s">
        <v>5</v>
      </c>
      <c r="G10" s="1596"/>
    </row>
    <row r="11" spans="1:9" ht="11.25" customHeight="1">
      <c r="A11" s="3"/>
      <c r="B11" s="3"/>
      <c r="C11" s="6"/>
      <c r="D11" s="1772"/>
      <c r="E11" s="1773"/>
      <c r="F11" s="10"/>
      <c r="G11" s="1597"/>
    </row>
    <row r="12" spans="1:9" ht="11.25" customHeight="1">
      <c r="A12" s="3" t="s">
        <v>376</v>
      </c>
      <c r="B12" s="3" t="s">
        <v>377</v>
      </c>
      <c r="C12" s="10">
        <f>+BASICOS!H65</f>
        <v>715530</v>
      </c>
      <c r="D12" s="1774">
        <v>0.06</v>
      </c>
      <c r="E12" s="1775"/>
      <c r="F12" s="10">
        <f>ROUND(C12*D12,0)</f>
        <v>42932</v>
      </c>
      <c r="G12" s="1597"/>
    </row>
    <row r="13" spans="1:9" ht="11.25" customHeight="1">
      <c r="A13" s="3" t="s">
        <v>47</v>
      </c>
      <c r="B13" s="150" t="s">
        <v>443</v>
      </c>
      <c r="C13" s="10">
        <f>+'EST MERCADO'!H80</f>
        <v>38500</v>
      </c>
      <c r="D13" s="1768">
        <v>0.5</v>
      </c>
      <c r="E13" s="1769"/>
      <c r="F13" s="10">
        <f t="shared" ref="F13:F15" si="0">ROUND(C13*D13,0)</f>
        <v>19250</v>
      </c>
      <c r="G13" s="1597"/>
    </row>
    <row r="14" spans="1:9" ht="11.25" customHeight="1">
      <c r="A14" s="3" t="s">
        <v>14</v>
      </c>
      <c r="B14" s="3" t="s">
        <v>15</v>
      </c>
      <c r="C14" s="10">
        <f>+'EST MERCADO'!H69</f>
        <v>5720</v>
      </c>
      <c r="D14" s="1774">
        <v>0.06</v>
      </c>
      <c r="E14" s="1775"/>
      <c r="F14" s="10">
        <f t="shared" si="0"/>
        <v>343</v>
      </c>
      <c r="G14" s="1597"/>
    </row>
    <row r="15" spans="1:9" ht="11.25" customHeight="1">
      <c r="A15" s="3" t="s">
        <v>1068</v>
      </c>
      <c r="B15" s="3" t="s">
        <v>443</v>
      </c>
      <c r="C15" s="10">
        <f>+'EST MERCADO'!H81</f>
        <v>93500</v>
      </c>
      <c r="D15" s="1774">
        <v>1.33</v>
      </c>
      <c r="E15" s="1775"/>
      <c r="F15" s="10">
        <f t="shared" si="0"/>
        <v>124355</v>
      </c>
      <c r="G15" s="1597"/>
    </row>
    <row r="16" spans="1:9" ht="9.9" customHeight="1">
      <c r="A16" s="5"/>
      <c r="B16" s="5"/>
      <c r="C16" s="5"/>
      <c r="D16" s="1599"/>
      <c r="E16" s="1600"/>
      <c r="F16" s="5"/>
      <c r="G16" s="1597"/>
    </row>
    <row r="17" spans="1:9" ht="10.35" customHeight="1">
      <c r="A17" s="5"/>
      <c r="B17" s="5"/>
      <c r="C17" s="5"/>
      <c r="D17" s="1599"/>
      <c r="E17" s="1600"/>
      <c r="F17" s="5"/>
      <c r="G17" s="1598"/>
    </row>
    <row r="18" spans="1:9" ht="11.25" customHeight="1">
      <c r="A18" s="1603" t="s">
        <v>20</v>
      </c>
      <c r="B18" s="1605"/>
      <c r="C18" s="1605"/>
      <c r="D18" s="1607"/>
      <c r="E18" s="1608"/>
      <c r="F18" s="1611" t="s">
        <v>21</v>
      </c>
      <c r="G18" s="10">
        <f>SUM(F12:F15)</f>
        <v>186880</v>
      </c>
    </row>
    <row r="19" spans="1:9" ht="12" customHeight="1">
      <c r="A19" s="1604"/>
      <c r="B19" s="1606"/>
      <c r="C19" s="1606"/>
      <c r="D19" s="1609"/>
      <c r="E19" s="1610"/>
      <c r="F19" s="1612"/>
      <c r="G19" s="5"/>
    </row>
    <row r="20" spans="1:9" ht="11.25" customHeight="1">
      <c r="A20" s="2" t="s">
        <v>22</v>
      </c>
      <c r="B20" s="8" t="s">
        <v>23</v>
      </c>
      <c r="C20" s="2" t="s">
        <v>60</v>
      </c>
      <c r="D20" s="1629" t="s">
        <v>4</v>
      </c>
      <c r="E20" s="1630"/>
      <c r="F20" s="2" t="s">
        <v>5</v>
      </c>
      <c r="G20" s="1596"/>
    </row>
    <row r="21" spans="1:9" ht="11.25" customHeight="1">
      <c r="A21" s="3" t="str">
        <f>+'Mano de obra - Cargos'!C115</f>
        <v>CUADRILLA TIPO V - (1 Of + 4 Ay)</v>
      </c>
      <c r="B21" s="12">
        <f>+'Mano de obra - Cargos'!F122</f>
        <v>320999.24058316567</v>
      </c>
      <c r="C21" s="10">
        <f>+'Mano de obra - Cargos'!J122</f>
        <v>573704.43333333335</v>
      </c>
      <c r="D21" s="1774">
        <v>16</v>
      </c>
      <c r="E21" s="1775"/>
      <c r="F21" s="10">
        <f>+ROUND(C21/D21,0)</f>
        <v>35857</v>
      </c>
      <c r="G21" s="1597"/>
    </row>
    <row r="22" spans="1:9" ht="11.25" customHeight="1">
      <c r="A22" s="3"/>
      <c r="B22" s="12"/>
      <c r="C22" s="10"/>
      <c r="D22" s="1774"/>
      <c r="E22" s="1775"/>
      <c r="F22" s="10"/>
      <c r="G22" s="1597"/>
    </row>
    <row r="23" spans="1:9" ht="10.5" customHeight="1">
      <c r="A23" s="5"/>
      <c r="B23" s="5"/>
      <c r="C23" s="5"/>
      <c r="D23" s="1599"/>
      <c r="E23" s="1600"/>
      <c r="F23" s="5"/>
      <c r="G23" s="1597"/>
    </row>
    <row r="24" spans="1:9" ht="10.35" customHeight="1">
      <c r="A24" s="5"/>
      <c r="B24" s="5"/>
      <c r="C24" s="5"/>
      <c r="D24" s="1599"/>
      <c r="E24" s="1600"/>
      <c r="F24" s="5"/>
      <c r="G24" s="1598"/>
    </row>
    <row r="25" spans="1:9" ht="11.25" customHeight="1">
      <c r="A25" s="1655" t="s">
        <v>9</v>
      </c>
      <c r="B25" s="1655"/>
      <c r="C25" s="1655"/>
      <c r="D25" s="1655"/>
      <c r="E25" s="1655"/>
      <c r="F25" s="1656"/>
      <c r="G25" s="10">
        <f>SUM(F21:F23)</f>
        <v>35857</v>
      </c>
    </row>
    <row r="26" spans="1:9" ht="14.25" customHeight="1">
      <c r="A26" s="1622" t="s">
        <v>751</v>
      </c>
      <c r="B26" s="1623"/>
      <c r="C26" s="1623"/>
      <c r="D26" s="1623"/>
      <c r="E26" s="1623"/>
      <c r="F26" s="1623"/>
      <c r="G26" s="1203">
        <f>SUM(G10:G25)</f>
        <v>222737</v>
      </c>
      <c r="H26" s="147"/>
      <c r="I26" s="148">
        <v>209553</v>
      </c>
    </row>
    <row r="27" spans="1:9" ht="14.25" customHeight="1">
      <c r="A27" s="1720" t="s">
        <v>237</v>
      </c>
      <c r="B27" s="1721"/>
      <c r="C27" s="1721"/>
      <c r="D27" s="1721"/>
      <c r="E27" s="1722"/>
      <c r="F27" s="1199"/>
      <c r="G27" s="148"/>
      <c r="H27" s="147"/>
      <c r="I27" s="147"/>
    </row>
    <row r="28" spans="1:9" ht="14.25" customHeight="1">
      <c r="A28" s="1199" t="s">
        <v>1448</v>
      </c>
      <c r="B28" s="1199"/>
      <c r="C28" s="1199"/>
      <c r="D28" s="1199"/>
      <c r="E28" s="1200"/>
      <c r="F28" s="1200">
        <v>0.24</v>
      </c>
      <c r="G28" s="1196">
        <f>ROUND((F28*G26),0)</f>
        <v>53457</v>
      </c>
      <c r="H28" s="147"/>
      <c r="I28" s="147"/>
    </row>
    <row r="29" spans="1:9" ht="14.25" customHeight="1">
      <c r="A29" s="1199" t="s">
        <v>840</v>
      </c>
      <c r="B29" s="1199"/>
      <c r="C29" s="1199"/>
      <c r="D29" s="1199"/>
      <c r="E29" s="1200"/>
      <c r="F29" s="1200">
        <v>0.01</v>
      </c>
      <c r="G29" s="1196">
        <f>ROUND((F29*G26),0)</f>
        <v>2227</v>
      </c>
      <c r="H29" s="147"/>
      <c r="I29" s="147"/>
    </row>
    <row r="30" spans="1:9" ht="14.25" customHeight="1">
      <c r="A30" s="1199" t="s">
        <v>842</v>
      </c>
      <c r="B30" s="1199"/>
      <c r="C30" s="1199"/>
      <c r="D30" s="1199"/>
      <c r="E30" s="1200"/>
      <c r="F30" s="1200">
        <v>0.05</v>
      </c>
      <c r="G30" s="1196">
        <f>ROUND((F30*G26),0)</f>
        <v>11137</v>
      </c>
      <c r="H30" s="147"/>
      <c r="I30" s="147"/>
    </row>
    <row r="31" spans="1:9" ht="14.25" customHeight="1">
      <c r="A31" s="1723" t="s">
        <v>1449</v>
      </c>
      <c r="B31" s="1724"/>
      <c r="C31" s="1724"/>
      <c r="D31" s="1724"/>
      <c r="E31" s="1724"/>
      <c r="F31" s="1725"/>
      <c r="G31" s="1196">
        <f>G30+G29+G28+G26</f>
        <v>289558</v>
      </c>
      <c r="H31" s="147"/>
      <c r="I31" s="147"/>
    </row>
    <row r="32" spans="1:9" ht="14.25" customHeight="1">
      <c r="A32" s="1205"/>
      <c r="B32" s="1205"/>
      <c r="C32" s="1205"/>
      <c r="D32" s="1205"/>
      <c r="E32" s="1205"/>
      <c r="F32" s="1205"/>
      <c r="G32" s="1198"/>
      <c r="H32" s="147"/>
      <c r="I32" s="147"/>
    </row>
    <row r="33" spans="1:9" ht="14.25" customHeight="1">
      <c r="A33" s="476"/>
      <c r="B33" s="477"/>
      <c r="C33" s="477"/>
      <c r="D33" s="477"/>
      <c r="E33" s="477"/>
      <c r="F33" s="477"/>
      <c r="G33" s="148"/>
      <c r="H33" s="147"/>
      <c r="I33" s="147"/>
    </row>
    <row r="34" spans="1:9" s="498" customFormat="1" ht="29.1" customHeight="1">
      <c r="A34" s="1662" t="s">
        <v>743</v>
      </c>
      <c r="B34" s="1662"/>
      <c r="C34" s="1662"/>
      <c r="D34" s="1752" t="s">
        <v>1030</v>
      </c>
      <c r="E34" s="1752"/>
      <c r="F34" s="1752"/>
      <c r="G34" s="1752"/>
      <c r="H34" s="506"/>
      <c r="I34" s="506"/>
    </row>
    <row r="35" spans="1:9" ht="30.9" customHeight="1"/>
  </sheetData>
  <mergeCells count="40">
    <mergeCell ref="A1:B1"/>
    <mergeCell ref="C1:G1"/>
    <mergeCell ref="D2:E2"/>
    <mergeCell ref="G2:G7"/>
    <mergeCell ref="D3:E3"/>
    <mergeCell ref="D4:E4"/>
    <mergeCell ref="D5:E5"/>
    <mergeCell ref="D6:E6"/>
    <mergeCell ref="D7:E7"/>
    <mergeCell ref="A8:A9"/>
    <mergeCell ref="B8:B9"/>
    <mergeCell ref="C8:C9"/>
    <mergeCell ref="D8:E9"/>
    <mergeCell ref="F8:F9"/>
    <mergeCell ref="A27:E27"/>
    <mergeCell ref="G10:G17"/>
    <mergeCell ref="D11:E11"/>
    <mergeCell ref="D12:E12"/>
    <mergeCell ref="D13:E13"/>
    <mergeCell ref="D14:E14"/>
    <mergeCell ref="D15:E15"/>
    <mergeCell ref="D16:E16"/>
    <mergeCell ref="D17:E17"/>
    <mergeCell ref="D10:E10"/>
    <mergeCell ref="A31:F31"/>
    <mergeCell ref="A34:C34"/>
    <mergeCell ref="D34:G34"/>
    <mergeCell ref="A18:A19"/>
    <mergeCell ref="B18:B19"/>
    <mergeCell ref="C18:C19"/>
    <mergeCell ref="D18:E19"/>
    <mergeCell ref="F18:F19"/>
    <mergeCell ref="A26:F26"/>
    <mergeCell ref="G20:G24"/>
    <mergeCell ref="D21:E21"/>
    <mergeCell ref="D22:E22"/>
    <mergeCell ref="D23:E23"/>
    <mergeCell ref="D24:E24"/>
    <mergeCell ref="A25:F25"/>
    <mergeCell ref="D20:E20"/>
  </mergeCell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H36"/>
  <sheetViews>
    <sheetView view="pageBreakPreview" topLeftCell="A16" zoomScale="110" zoomScaleNormal="100" zoomScaleSheetLayoutView="110" workbookViewId="0">
      <selection activeCell="F33" sqref="F33"/>
    </sheetView>
  </sheetViews>
  <sheetFormatPr baseColWidth="10" defaultColWidth="9.33203125" defaultRowHeight="13.2"/>
  <cols>
    <col min="1" max="1" width="32.77734375" customWidth="1"/>
    <col min="2" max="2" width="10" customWidth="1"/>
    <col min="3" max="3" width="12" customWidth="1"/>
    <col min="4" max="4" width="13.109375" customWidth="1"/>
    <col min="5" max="5" width="14.109375" customWidth="1"/>
    <col min="6" max="6" width="12.6640625" customWidth="1"/>
    <col min="7" max="7" width="24.109375" customWidth="1"/>
  </cols>
  <sheetData>
    <row r="1" spans="1:7" ht="95.85" customHeight="1">
      <c r="A1" s="1692" t="s">
        <v>1311</v>
      </c>
      <c r="B1" s="1692"/>
      <c r="C1" s="1693" t="s">
        <v>1451</v>
      </c>
      <c r="D1" s="1693"/>
      <c r="E1" s="1693"/>
      <c r="F1" s="1693"/>
      <c r="G1" s="14">
        <v>2.7</v>
      </c>
    </row>
    <row r="2" spans="1:7" ht="11.4" customHeight="1">
      <c r="A2" s="2" t="s">
        <v>10</v>
      </c>
      <c r="B2" s="3" t="s">
        <v>2</v>
      </c>
      <c r="C2" s="151" t="s">
        <v>1083</v>
      </c>
      <c r="D2" s="3" t="s">
        <v>4</v>
      </c>
      <c r="E2" s="2" t="s">
        <v>5</v>
      </c>
      <c r="F2" s="1596"/>
    </row>
    <row r="3" spans="1:7" ht="11.25" customHeight="1">
      <c r="A3" s="3" t="s">
        <v>371</v>
      </c>
      <c r="B3" s="3"/>
      <c r="C3" s="672"/>
      <c r="D3" s="670">
        <v>0.03</v>
      </c>
      <c r="E3" s="674">
        <f>ROUND(+F27*D3,0)</f>
        <v>78</v>
      </c>
      <c r="F3" s="1597"/>
    </row>
    <row r="4" spans="1:7" ht="11.25" customHeight="1">
      <c r="A4" s="672" t="s">
        <v>753</v>
      </c>
      <c r="B4" s="672" t="s">
        <v>449</v>
      </c>
      <c r="C4" s="674">
        <v>1952.59</v>
      </c>
      <c r="D4" s="675">
        <f>1/38.125</f>
        <v>2.6229508196721311E-2</v>
      </c>
      <c r="E4" s="674">
        <f>ROUND(+C4*D4,0)</f>
        <v>51</v>
      </c>
      <c r="F4" s="1597"/>
    </row>
    <row r="5" spans="1:7" ht="11.1" customHeight="1">
      <c r="A5" s="672" t="s">
        <v>754</v>
      </c>
      <c r="B5" s="672" t="s">
        <v>449</v>
      </c>
      <c r="C5" s="674">
        <v>4000</v>
      </c>
      <c r="D5" s="676">
        <v>20</v>
      </c>
      <c r="E5" s="674">
        <f>ROUND(+C5/D5,0)</f>
        <v>200</v>
      </c>
      <c r="F5" s="1597"/>
    </row>
    <row r="6" spans="1:7" ht="8.85" customHeight="1">
      <c r="A6" s="5"/>
      <c r="B6" s="5"/>
      <c r="C6" s="5"/>
      <c r="D6" s="5"/>
      <c r="E6" s="5"/>
      <c r="F6" s="1597"/>
    </row>
    <row r="7" spans="1:7" ht="10.5" customHeight="1">
      <c r="A7" s="5"/>
      <c r="B7" s="5"/>
      <c r="C7" s="5"/>
      <c r="D7" s="5"/>
      <c r="E7" s="5"/>
      <c r="F7" s="1598"/>
    </row>
    <row r="8" spans="1:7" ht="11.25" customHeight="1">
      <c r="A8" s="1603" t="s">
        <v>8</v>
      </c>
      <c r="B8" s="1605"/>
      <c r="C8" s="1605"/>
      <c r="D8" s="1605"/>
      <c r="E8" s="1611" t="s">
        <v>9</v>
      </c>
      <c r="F8" s="10">
        <f>SUM(E3:E5)</f>
        <v>329</v>
      </c>
    </row>
    <row r="9" spans="1:7" ht="12.15" customHeight="1">
      <c r="A9" s="1604"/>
      <c r="B9" s="1606"/>
      <c r="C9" s="1606"/>
      <c r="D9" s="1606"/>
      <c r="E9" s="1612"/>
      <c r="F9" s="5"/>
    </row>
    <row r="10" spans="1:7" ht="11.25" customHeight="1">
      <c r="A10" s="2" t="s">
        <v>1</v>
      </c>
      <c r="B10" s="8" t="s">
        <v>11</v>
      </c>
      <c r="C10" s="2" t="s">
        <v>12</v>
      </c>
      <c r="D10" s="9" t="s">
        <v>13</v>
      </c>
      <c r="E10" s="2" t="s">
        <v>5</v>
      </c>
      <c r="F10" s="1596"/>
    </row>
    <row r="11" spans="1:7" ht="11.25" customHeight="1">
      <c r="A11" s="3"/>
      <c r="B11" s="3"/>
      <c r="C11" s="10"/>
      <c r="D11" s="11"/>
      <c r="E11" s="6"/>
      <c r="F11" s="1597"/>
    </row>
    <row r="12" spans="1:7" ht="11.25" customHeight="1">
      <c r="A12" s="150" t="s">
        <v>385</v>
      </c>
      <c r="B12" s="3" t="s">
        <v>46</v>
      </c>
      <c r="C12" s="10">
        <f>+'EST MERCADO'!H10</f>
        <v>6490</v>
      </c>
      <c r="D12" s="17">
        <v>1.05</v>
      </c>
      <c r="E12" s="30">
        <f t="shared" ref="E12" si="0">ROUND(+C12/D12,0)</f>
        <v>6181</v>
      </c>
      <c r="F12" s="1597"/>
    </row>
    <row r="13" spans="1:7" ht="11.25" customHeight="1">
      <c r="A13" s="3" t="s">
        <v>61</v>
      </c>
      <c r="B13" s="3" t="s">
        <v>46</v>
      </c>
      <c r="C13" s="10">
        <f>+'EST MERCADO'!H12</f>
        <v>10472</v>
      </c>
      <c r="D13" s="11">
        <v>3.7999999999999999E-2</v>
      </c>
      <c r="E13" s="30">
        <f>ROUND(+C13*D13,0)</f>
        <v>398</v>
      </c>
      <c r="F13" s="1597"/>
    </row>
    <row r="14" spans="1:7" ht="10.35" customHeight="1">
      <c r="A14" s="5"/>
      <c r="B14" s="5"/>
      <c r="C14" s="5"/>
      <c r="D14" s="5"/>
      <c r="E14" s="5"/>
      <c r="F14" s="1597"/>
    </row>
    <row r="15" spans="1:7" ht="10.5" customHeight="1">
      <c r="A15" s="5"/>
      <c r="B15" s="5"/>
      <c r="C15" s="5"/>
      <c r="D15" s="5"/>
      <c r="E15" s="5"/>
      <c r="F15" s="1597"/>
    </row>
    <row r="16" spans="1:7" ht="10.35" customHeight="1">
      <c r="A16" s="5"/>
      <c r="B16" s="5"/>
      <c r="C16" s="5"/>
      <c r="D16" s="5"/>
      <c r="E16" s="5"/>
      <c r="F16" s="1597"/>
    </row>
    <row r="17" spans="1:7" ht="9.75" customHeight="1">
      <c r="A17" s="5"/>
      <c r="B17" s="5"/>
      <c r="C17" s="5"/>
      <c r="D17" s="5"/>
      <c r="E17" s="5"/>
      <c r="F17" s="1597"/>
    </row>
    <row r="18" spans="1:7" ht="9.75" customHeight="1">
      <c r="A18" s="5"/>
      <c r="B18" s="5"/>
      <c r="C18" s="5"/>
      <c r="D18" s="5"/>
      <c r="E18" s="5"/>
      <c r="F18" s="1597"/>
    </row>
    <row r="19" spans="1:7" ht="9.9" customHeight="1">
      <c r="A19" s="5"/>
      <c r="B19" s="5"/>
      <c r="C19" s="5"/>
      <c r="D19" s="5"/>
      <c r="E19" s="5"/>
      <c r="F19" s="1598"/>
    </row>
    <row r="20" spans="1:7" ht="11.25" customHeight="1">
      <c r="A20" s="1603" t="s">
        <v>20</v>
      </c>
      <c r="B20" s="1605"/>
      <c r="C20" s="1605"/>
      <c r="D20" s="1605"/>
      <c r="E20" s="1611" t="s">
        <v>21</v>
      </c>
      <c r="F20" s="10">
        <f>SUM(E12:E17)</f>
        <v>6579</v>
      </c>
    </row>
    <row r="21" spans="1:7" ht="12" customHeight="1">
      <c r="A21" s="1604"/>
      <c r="B21" s="1606"/>
      <c r="C21" s="1606"/>
      <c r="D21" s="1606"/>
      <c r="E21" s="1612"/>
      <c r="F21" s="5"/>
    </row>
    <row r="22" spans="1:7" ht="11.25" customHeight="1">
      <c r="A22" s="2" t="s">
        <v>22</v>
      </c>
      <c r="B22" s="8" t="s">
        <v>23</v>
      </c>
      <c r="C22" s="2" t="s">
        <v>24</v>
      </c>
      <c r="D22" s="8" t="s">
        <v>4</v>
      </c>
      <c r="E22" s="2" t="s">
        <v>5</v>
      </c>
      <c r="F22" s="1596"/>
    </row>
    <row r="23" spans="1:7" ht="11.25" customHeight="1">
      <c r="A23" s="3" t="str">
        <f>+'Mano de obra - Cargos'!C85</f>
        <v>CUADRILLA TIPO II - (1 Of + 1 Ay)</v>
      </c>
      <c r="B23" s="12">
        <f>+'Mano de obra - Cargos'!F92</f>
        <v>145908.75063760404</v>
      </c>
      <c r="C23" s="10">
        <f>+'Mano de obra - Cargos'!J92</f>
        <v>258506.53333333333</v>
      </c>
      <c r="D23" s="13">
        <v>100</v>
      </c>
      <c r="E23" s="30">
        <f>ROUND(+C23/D23,0)</f>
        <v>2585</v>
      </c>
      <c r="F23" s="1597"/>
    </row>
    <row r="24" spans="1:7" ht="9.75" customHeight="1">
      <c r="A24" s="5"/>
      <c r="B24" s="5"/>
      <c r="C24" s="5"/>
      <c r="D24" s="5"/>
      <c r="E24" s="5"/>
      <c r="F24" s="1597"/>
    </row>
    <row r="25" spans="1:7" ht="9.75" customHeight="1">
      <c r="A25" s="5"/>
      <c r="B25" s="5"/>
      <c r="C25" s="5"/>
      <c r="D25" s="5"/>
      <c r="E25" s="5"/>
      <c r="F25" s="1597"/>
    </row>
    <row r="26" spans="1:7" ht="10.35" customHeight="1">
      <c r="A26" s="5"/>
      <c r="B26" s="5"/>
      <c r="C26" s="5"/>
      <c r="D26" s="5"/>
      <c r="E26" s="5"/>
      <c r="F26" s="1598"/>
    </row>
    <row r="27" spans="1:7" ht="11.25" customHeight="1">
      <c r="A27" s="1655" t="s">
        <v>9</v>
      </c>
      <c r="B27" s="1655"/>
      <c r="C27" s="1655"/>
      <c r="D27" s="1655"/>
      <c r="E27" s="1656"/>
      <c r="F27" s="10">
        <f>SUM(E23:E24)</f>
        <v>2585</v>
      </c>
    </row>
    <row r="28" spans="1:7" ht="11.25" customHeight="1">
      <c r="A28" s="1622" t="s">
        <v>372</v>
      </c>
      <c r="B28" s="1623"/>
      <c r="C28" s="1623"/>
      <c r="D28" s="1623"/>
      <c r="E28" s="1623"/>
      <c r="F28" s="662">
        <f>SUM(F2:F27)</f>
        <v>9493</v>
      </c>
      <c r="G28" s="662">
        <v>9864</v>
      </c>
    </row>
    <row r="29" spans="1:7" ht="11.25" customHeight="1">
      <c r="A29" s="1720" t="s">
        <v>237</v>
      </c>
      <c r="B29" s="1721"/>
      <c r="C29" s="1721"/>
      <c r="D29" s="1721"/>
      <c r="E29" s="1722"/>
      <c r="F29" s="1199"/>
      <c r="G29" s="147"/>
    </row>
    <row r="30" spans="1:7" ht="11.25" customHeight="1">
      <c r="A30" s="1199" t="s">
        <v>1448</v>
      </c>
      <c r="B30" s="1199"/>
      <c r="C30" s="1199"/>
      <c r="D30" s="1199"/>
      <c r="E30" s="1200">
        <v>0.24</v>
      </c>
      <c r="F30" s="1196">
        <f>ROUND((E30*F28),0)</f>
        <v>2278</v>
      </c>
      <c r="G30" s="147"/>
    </row>
    <row r="31" spans="1:7" ht="11.25" customHeight="1">
      <c r="A31" s="1199" t="s">
        <v>840</v>
      </c>
      <c r="B31" s="1199"/>
      <c r="C31" s="1199"/>
      <c r="D31" s="1199"/>
      <c r="E31" s="1200">
        <v>0.01</v>
      </c>
      <c r="F31" s="1196">
        <f>ROUND((E31*F28),0)</f>
        <v>95</v>
      </c>
      <c r="G31" s="147"/>
    </row>
    <row r="32" spans="1:7" ht="11.25" customHeight="1">
      <c r="A32" s="1199" t="s">
        <v>842</v>
      </c>
      <c r="B32" s="1199"/>
      <c r="C32" s="1199"/>
      <c r="D32" s="1199"/>
      <c r="E32" s="1200">
        <v>0.05</v>
      </c>
      <c r="F32" s="1196">
        <f>ROUND((E32*F28),0)</f>
        <v>475</v>
      </c>
      <c r="G32" s="147"/>
    </row>
    <row r="33" spans="1:8" ht="11.25" customHeight="1">
      <c r="A33" s="1201" t="s">
        <v>1449</v>
      </c>
      <c r="B33" s="1202"/>
      <c r="C33" s="1202"/>
      <c r="D33" s="1202"/>
      <c r="E33" s="1202"/>
      <c r="F33" s="1196">
        <f>F32+F31+F30+F28</f>
        <v>12341</v>
      </c>
      <c r="G33" s="147"/>
    </row>
    <row r="34" spans="1:8" ht="11.25" customHeight="1">
      <c r="A34" s="1206"/>
      <c r="B34" s="1206"/>
      <c r="C34" s="1206"/>
      <c r="D34" s="1206"/>
      <c r="E34" s="1206"/>
      <c r="F34" s="1198"/>
      <c r="G34" s="147"/>
    </row>
    <row r="35" spans="1:8" ht="11.25" customHeight="1">
      <c r="A35" s="476"/>
      <c r="B35" s="477"/>
      <c r="C35" s="477"/>
      <c r="D35" s="477"/>
      <c r="E35" s="477"/>
      <c r="F35" s="148"/>
      <c r="G35" s="147"/>
    </row>
    <row r="36" spans="1:8" s="498" customFormat="1" ht="31.5" customHeight="1">
      <c r="A36" s="1662" t="s">
        <v>743</v>
      </c>
      <c r="B36" s="1662"/>
      <c r="C36" s="1662"/>
      <c r="D36" s="1752" t="s">
        <v>1030</v>
      </c>
      <c r="E36" s="1752"/>
      <c r="F36" s="1752"/>
      <c r="G36" s="506"/>
      <c r="H36" s="506"/>
    </row>
  </sheetData>
  <mergeCells count="20">
    <mergeCell ref="F22:F26"/>
    <mergeCell ref="A27:E27"/>
    <mergeCell ref="A28:E28"/>
    <mergeCell ref="A36:C36"/>
    <mergeCell ref="D36:F36"/>
    <mergeCell ref="A29:E29"/>
    <mergeCell ref="A1:B1"/>
    <mergeCell ref="C1:F1"/>
    <mergeCell ref="F10:F19"/>
    <mergeCell ref="A20:A21"/>
    <mergeCell ref="B20:B21"/>
    <mergeCell ref="C20:C21"/>
    <mergeCell ref="D20:D21"/>
    <mergeCell ref="E20:E21"/>
    <mergeCell ref="F2:F7"/>
    <mergeCell ref="A8:A9"/>
    <mergeCell ref="B8:B9"/>
    <mergeCell ref="C8:C9"/>
    <mergeCell ref="D8:D9"/>
    <mergeCell ref="E8:E9"/>
  </mergeCell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I38"/>
  <sheetViews>
    <sheetView view="pageBreakPreview" topLeftCell="A13" zoomScaleNormal="100" zoomScaleSheetLayoutView="100" workbookViewId="0">
      <selection activeCell="F30" sqref="F30"/>
    </sheetView>
  </sheetViews>
  <sheetFormatPr baseColWidth="10" defaultColWidth="9.33203125" defaultRowHeight="13.2"/>
  <cols>
    <col min="1" max="1" width="32.77734375" customWidth="1"/>
    <col min="2" max="2" width="10" customWidth="1"/>
    <col min="3" max="3" width="12" customWidth="1"/>
    <col min="4" max="4" width="13.33203125" customWidth="1"/>
    <col min="5" max="5" width="14" customWidth="1"/>
    <col min="6" max="6" width="12.6640625" customWidth="1"/>
    <col min="7" max="7" width="3.33203125" customWidth="1"/>
    <col min="8" max="8" width="12.6640625" bestFit="1" customWidth="1"/>
  </cols>
  <sheetData>
    <row r="1" spans="1:7" ht="75" customHeight="1">
      <c r="A1" s="1692" t="s">
        <v>1312</v>
      </c>
      <c r="B1" s="1692"/>
      <c r="C1" s="1693" t="s">
        <v>1451</v>
      </c>
      <c r="D1" s="1693"/>
      <c r="E1" s="1693"/>
      <c r="F1" s="1693"/>
      <c r="G1" s="331"/>
    </row>
    <row r="2" spans="1:7" ht="13.5" customHeight="1">
      <c r="A2" s="1783" t="s">
        <v>62</v>
      </c>
      <c r="B2" s="1783"/>
      <c r="C2" s="1783"/>
      <c r="D2" s="1783"/>
      <c r="E2" s="1783"/>
      <c r="F2" s="1783"/>
      <c r="G2" s="1783"/>
    </row>
    <row r="3" spans="1:7" ht="12" customHeight="1">
      <c r="A3" s="20" t="s">
        <v>36</v>
      </c>
      <c r="B3" s="3" t="s">
        <v>2</v>
      </c>
      <c r="C3" s="688" t="s">
        <v>1083</v>
      </c>
      <c r="D3" s="3" t="s">
        <v>4</v>
      </c>
      <c r="E3" s="29" t="s">
        <v>5</v>
      </c>
      <c r="F3" s="1596"/>
    </row>
    <row r="4" spans="1:7" ht="12" customHeight="1">
      <c r="A4" s="3" t="s">
        <v>6</v>
      </c>
      <c r="B4" s="3"/>
      <c r="C4" s="5"/>
      <c r="D4" s="670">
        <v>0.03</v>
      </c>
      <c r="E4" s="30">
        <f>ROUND(+F28*D4,0)</f>
        <v>3636</v>
      </c>
      <c r="F4" s="1597"/>
    </row>
    <row r="5" spans="1:7" ht="9.15" customHeight="1">
      <c r="A5" s="5"/>
      <c r="B5" s="5"/>
      <c r="C5" s="5"/>
      <c r="D5" s="5"/>
      <c r="E5" s="5"/>
      <c r="F5" s="1597"/>
    </row>
    <row r="6" spans="1:7" ht="10.35" customHeight="1">
      <c r="A6" s="5"/>
      <c r="B6" s="5"/>
      <c r="C6" s="5"/>
      <c r="D6" s="5"/>
      <c r="E6" s="5"/>
      <c r="F6" s="1597"/>
    </row>
    <row r="7" spans="1:7" ht="10.35" customHeight="1">
      <c r="A7" s="5"/>
      <c r="B7" s="5"/>
      <c r="C7" s="5"/>
      <c r="D7" s="5"/>
      <c r="E7" s="5"/>
      <c r="F7" s="1597"/>
    </row>
    <row r="8" spans="1:7" ht="9.9" customHeight="1">
      <c r="A8" s="5"/>
      <c r="B8" s="5"/>
      <c r="C8" s="5"/>
      <c r="D8" s="5"/>
      <c r="E8" s="5"/>
      <c r="F8" s="1598"/>
    </row>
    <row r="9" spans="1:7" ht="11.25" customHeight="1">
      <c r="A9" s="1753" t="s">
        <v>26</v>
      </c>
      <c r="B9" s="1605"/>
      <c r="C9" s="1605"/>
      <c r="D9" s="1605"/>
      <c r="E9" s="1611" t="s">
        <v>9</v>
      </c>
      <c r="F9" s="18">
        <f>SUM(E4:E6)</f>
        <v>3636</v>
      </c>
    </row>
    <row r="10" spans="1:7" ht="11.1" customHeight="1">
      <c r="A10" s="1754"/>
      <c r="B10" s="1606"/>
      <c r="C10" s="1606"/>
      <c r="D10" s="1606"/>
      <c r="E10" s="1612"/>
      <c r="F10" s="5"/>
    </row>
    <row r="11" spans="1:7" ht="11.25" customHeight="1">
      <c r="A11" s="2" t="s">
        <v>10</v>
      </c>
      <c r="B11" s="8" t="s">
        <v>11</v>
      </c>
      <c r="C11" s="16" t="s">
        <v>12</v>
      </c>
      <c r="D11" s="8" t="s">
        <v>13</v>
      </c>
      <c r="E11" s="16" t="s">
        <v>5</v>
      </c>
      <c r="F11" s="1596"/>
    </row>
    <row r="12" spans="1:7" ht="11.25" customHeight="1">
      <c r="A12" s="3" t="s">
        <v>64</v>
      </c>
      <c r="B12" s="3" t="s">
        <v>65</v>
      </c>
      <c r="C12" s="18">
        <f>+'EST MERCADO'!H83</f>
        <v>176000</v>
      </c>
      <c r="D12" s="13">
        <v>1</v>
      </c>
      <c r="E12" s="18">
        <f t="shared" ref="E12" si="0">ROUND(+C12/D12,0)</f>
        <v>176000</v>
      </c>
      <c r="F12" s="1597"/>
    </row>
    <row r="13" spans="1:7" ht="11.25" customHeight="1">
      <c r="A13" s="3" t="s">
        <v>66</v>
      </c>
      <c r="B13" s="3" t="s">
        <v>40</v>
      </c>
      <c r="C13" s="18">
        <f>+BASICOS!H65</f>
        <v>715530</v>
      </c>
      <c r="D13" s="17">
        <v>0.2</v>
      </c>
      <c r="E13" s="18">
        <f>ROUND(+C13*D13,0)</f>
        <v>143106</v>
      </c>
      <c r="F13" s="1597"/>
    </row>
    <row r="14" spans="1:7" ht="10.35" customHeight="1">
      <c r="A14" s="5"/>
      <c r="B14" s="5"/>
      <c r="C14" s="5"/>
      <c r="D14" s="5"/>
      <c r="E14" s="5"/>
      <c r="F14" s="1597"/>
    </row>
    <row r="15" spans="1:7" ht="9.15" customHeight="1">
      <c r="A15" s="5"/>
      <c r="B15" s="5"/>
      <c r="C15" s="5"/>
      <c r="D15" s="5"/>
      <c r="E15" s="5"/>
      <c r="F15" s="1597"/>
    </row>
    <row r="16" spans="1:7" ht="10.35" customHeight="1">
      <c r="A16" s="5"/>
      <c r="B16" s="5"/>
      <c r="C16" s="5"/>
      <c r="D16" s="5"/>
      <c r="E16" s="5"/>
      <c r="F16" s="1597"/>
    </row>
    <row r="17" spans="1:8" ht="9.6" customHeight="1">
      <c r="A17" s="5"/>
      <c r="B17" s="5"/>
      <c r="C17" s="5"/>
      <c r="D17" s="5"/>
      <c r="E17" s="5"/>
      <c r="F17" s="1597"/>
    </row>
    <row r="18" spans="1:8" ht="9.9" customHeight="1">
      <c r="A18" s="5"/>
      <c r="B18" s="5"/>
      <c r="C18" s="5"/>
      <c r="D18" s="5"/>
      <c r="E18" s="5"/>
      <c r="F18" s="1597"/>
    </row>
    <row r="19" spans="1:8" ht="10.65" customHeight="1">
      <c r="A19" s="5"/>
      <c r="B19" s="5"/>
      <c r="C19" s="5"/>
      <c r="D19" s="5"/>
      <c r="E19" s="5"/>
      <c r="F19" s="1597"/>
    </row>
    <row r="20" spans="1:8" ht="9.15" customHeight="1">
      <c r="A20" s="5"/>
      <c r="B20" s="5"/>
      <c r="C20" s="5"/>
      <c r="D20" s="5"/>
      <c r="E20" s="5"/>
      <c r="F20" s="1598"/>
    </row>
    <row r="21" spans="1:8" ht="11.25" customHeight="1">
      <c r="A21" s="1753" t="s">
        <v>27</v>
      </c>
      <c r="B21" s="1605"/>
      <c r="C21" s="1605"/>
      <c r="D21" s="1605"/>
      <c r="E21" s="1611" t="s">
        <v>21</v>
      </c>
      <c r="F21" s="18">
        <f>SUM(E12:E18)</f>
        <v>319106</v>
      </c>
    </row>
    <row r="22" spans="1:8" ht="11.85" customHeight="1">
      <c r="A22" s="1754"/>
      <c r="B22" s="1606"/>
      <c r="C22" s="1606"/>
      <c r="D22" s="1606"/>
      <c r="E22" s="1612"/>
      <c r="F22" s="5"/>
    </row>
    <row r="23" spans="1:8" ht="11.25" customHeight="1">
      <c r="A23" s="2" t="s">
        <v>22</v>
      </c>
      <c r="B23" s="8" t="s">
        <v>23</v>
      </c>
      <c r="C23" s="16" t="s">
        <v>24</v>
      </c>
      <c r="D23" s="8" t="s">
        <v>4</v>
      </c>
      <c r="E23" s="16" t="s">
        <v>5</v>
      </c>
      <c r="F23" s="1596"/>
    </row>
    <row r="24" spans="1:8" ht="11.25" customHeight="1">
      <c r="A24" s="3" t="str">
        <f>+'Mano de obra - Cargos'!C95</f>
        <v>CUADRILLA TIPO III - (1 Of + 2 Ay)</v>
      </c>
      <c r="B24" s="22">
        <f>+'Mano de obra - Cargos'!F102</f>
        <v>204272.24728612456</v>
      </c>
      <c r="C24" s="22">
        <f>+'Mano de obra - Cargos'!J102</f>
        <v>363572.5</v>
      </c>
      <c r="D24" s="17">
        <v>3</v>
      </c>
      <c r="E24" s="22">
        <f>ROUND(+C24/D24,0)</f>
        <v>121191</v>
      </c>
      <c r="F24" s="1597"/>
    </row>
    <row r="25" spans="1:8" ht="11.25" customHeight="1">
      <c r="A25" s="3"/>
      <c r="B25" s="22"/>
      <c r="C25" s="22"/>
      <c r="D25" s="19"/>
      <c r="E25" s="22"/>
      <c r="F25" s="1597"/>
    </row>
    <row r="26" spans="1:8" ht="10.5" customHeight="1">
      <c r="A26" s="5"/>
      <c r="B26" s="5"/>
      <c r="C26" s="5"/>
      <c r="D26" s="5"/>
      <c r="E26" s="5"/>
      <c r="F26" s="1597"/>
    </row>
    <row r="27" spans="1:8" ht="9.9" customHeight="1">
      <c r="A27" s="5"/>
      <c r="B27" s="5"/>
      <c r="C27" s="5"/>
      <c r="D27" s="5"/>
      <c r="E27" s="5"/>
      <c r="F27" s="1598"/>
    </row>
    <row r="28" spans="1:8" ht="11.25" customHeight="1">
      <c r="A28" s="1655" t="s">
        <v>9</v>
      </c>
      <c r="B28" s="1655"/>
      <c r="C28" s="1655"/>
      <c r="D28" s="1655"/>
      <c r="E28" s="1656"/>
      <c r="F28" s="18">
        <f>SUM(E24:E25)</f>
        <v>121191</v>
      </c>
    </row>
    <row r="29" spans="1:8" ht="14.4" customHeight="1">
      <c r="A29" s="1784" t="s">
        <v>755</v>
      </c>
      <c r="B29" s="1784"/>
      <c r="C29" s="1784"/>
      <c r="D29" s="1784"/>
      <c r="E29" s="1784"/>
      <c r="F29" s="1207">
        <f>SUM(F3:F28)</f>
        <v>443933</v>
      </c>
      <c r="G29" s="344"/>
      <c r="H29" s="803">
        <v>434551</v>
      </c>
    </row>
    <row r="30" spans="1:8" ht="11.25" customHeight="1">
      <c r="A30" s="1720" t="s">
        <v>237</v>
      </c>
      <c r="B30" s="1721"/>
      <c r="C30" s="1721"/>
      <c r="D30" s="1721"/>
      <c r="E30" s="1722"/>
      <c r="F30" s="1199"/>
      <c r="G30" s="344"/>
    </row>
    <row r="31" spans="1:8" ht="11.4" customHeight="1">
      <c r="A31" s="1199" t="s">
        <v>1448</v>
      </c>
      <c r="B31" s="1199"/>
      <c r="C31" s="1199"/>
      <c r="D31" s="1199"/>
      <c r="E31" s="1200">
        <v>0.24</v>
      </c>
      <c r="F31" s="1196">
        <f>ROUND((E31*F29),0)</f>
        <v>106544</v>
      </c>
      <c r="G31" s="344"/>
    </row>
    <row r="32" spans="1:8" ht="11.4" customHeight="1">
      <c r="A32" s="1199" t="s">
        <v>840</v>
      </c>
      <c r="B32" s="1199"/>
      <c r="C32" s="1199"/>
      <c r="D32" s="1199"/>
      <c r="E32" s="1200">
        <v>0.01</v>
      </c>
      <c r="F32" s="1196">
        <f>ROUND((E32*F29),0)</f>
        <v>4439</v>
      </c>
      <c r="G32" s="344"/>
    </row>
    <row r="33" spans="1:9" ht="11.4" customHeight="1">
      <c r="A33" s="1199" t="s">
        <v>842</v>
      </c>
      <c r="B33" s="1199"/>
      <c r="C33" s="1199"/>
      <c r="D33" s="1199"/>
      <c r="E33" s="1200">
        <v>0.05</v>
      </c>
      <c r="F33" s="1196">
        <f>ROUND((E33*F29),0)</f>
        <v>22197</v>
      </c>
      <c r="G33" s="344"/>
    </row>
    <row r="34" spans="1:9" ht="11.4" customHeight="1">
      <c r="A34" s="1201" t="s">
        <v>1449</v>
      </c>
      <c r="B34" s="1202"/>
      <c r="C34" s="1202"/>
      <c r="D34" s="1202"/>
      <c r="E34" s="1202"/>
      <c r="F34" s="1196">
        <f>F33+F32+F31+F29</f>
        <v>577113</v>
      </c>
      <c r="G34" s="344"/>
    </row>
    <row r="35" spans="1:9" ht="11.25" customHeight="1">
      <c r="A35" s="1206"/>
      <c r="B35" s="1206"/>
      <c r="C35" s="1206"/>
      <c r="D35" s="1206"/>
      <c r="E35" s="1206"/>
      <c r="F35" s="1198"/>
      <c r="G35" s="344"/>
    </row>
    <row r="36" spans="1:9" ht="11.25" customHeight="1">
      <c r="A36" s="484"/>
      <c r="B36" s="485"/>
      <c r="C36" s="485"/>
      <c r="D36" s="485"/>
      <c r="E36" s="485"/>
      <c r="F36" s="502"/>
      <c r="G36" s="344"/>
    </row>
    <row r="37" spans="1:9" s="498" customFormat="1" ht="35.25" customHeight="1">
      <c r="A37" s="1662" t="s">
        <v>743</v>
      </c>
      <c r="B37" s="1662"/>
      <c r="C37" s="1662"/>
      <c r="D37" s="1752" t="s">
        <v>1030</v>
      </c>
      <c r="E37" s="1752"/>
      <c r="F37" s="1752"/>
      <c r="G37" s="506"/>
      <c r="H37" s="506"/>
      <c r="I37" s="506"/>
    </row>
    <row r="38" spans="1:9" ht="30.9" customHeight="1"/>
  </sheetData>
  <mergeCells count="21">
    <mergeCell ref="B9:B10"/>
    <mergeCell ref="C9:C10"/>
    <mergeCell ref="D9:D10"/>
    <mergeCell ref="E9:E10"/>
    <mergeCell ref="A29:E29"/>
    <mergeCell ref="A37:C37"/>
    <mergeCell ref="D37:F37"/>
    <mergeCell ref="A1:B1"/>
    <mergeCell ref="C1:F1"/>
    <mergeCell ref="F23:F27"/>
    <mergeCell ref="A28:E28"/>
    <mergeCell ref="F11:F20"/>
    <mergeCell ref="A21:A22"/>
    <mergeCell ref="B21:B22"/>
    <mergeCell ref="C21:C22"/>
    <mergeCell ref="D21:D22"/>
    <mergeCell ref="E21:E22"/>
    <mergeCell ref="A2:G2"/>
    <mergeCell ref="F3:F8"/>
    <mergeCell ref="A9:A10"/>
    <mergeCell ref="A30:E30"/>
  </mergeCells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33"/>
  <sheetViews>
    <sheetView view="pageBreakPreview" topLeftCell="A7" zoomScaleNormal="100" zoomScaleSheetLayoutView="100" workbookViewId="0">
      <selection activeCell="F29" sqref="F29"/>
    </sheetView>
  </sheetViews>
  <sheetFormatPr baseColWidth="10" defaultColWidth="9.33203125" defaultRowHeight="13.2"/>
  <cols>
    <col min="1" max="1" width="33.33203125" customWidth="1"/>
    <col min="2" max="2" width="10.109375" customWidth="1"/>
    <col min="3" max="3" width="11.77734375" customWidth="1"/>
    <col min="4" max="4" width="11.88671875" customWidth="1"/>
    <col min="5" max="5" width="14" customWidth="1"/>
    <col min="6" max="6" width="15.44140625" bestFit="1" customWidth="1"/>
    <col min="7" max="7" width="15.44140625" customWidth="1"/>
  </cols>
  <sheetData>
    <row r="1" spans="1:7" ht="95.4" customHeight="1">
      <c r="A1" s="1692" t="s">
        <v>1308</v>
      </c>
      <c r="B1" s="1692"/>
      <c r="C1" s="1692"/>
      <c r="D1" s="1693" t="s">
        <v>1451</v>
      </c>
      <c r="E1" s="1693"/>
      <c r="F1" s="1693"/>
      <c r="G1" s="31">
        <v>2.9</v>
      </c>
    </row>
    <row r="2" spans="1:7" ht="12" customHeight="1">
      <c r="A2" s="1148" t="s">
        <v>67</v>
      </c>
      <c r="B2" s="33" t="s">
        <v>68</v>
      </c>
      <c r="C2" s="32" t="s">
        <v>1083</v>
      </c>
      <c r="D2" s="1149" t="s">
        <v>70</v>
      </c>
      <c r="E2" s="32" t="s">
        <v>71</v>
      </c>
      <c r="F2" s="1596"/>
    </row>
    <row r="3" spans="1:7" ht="12" customHeight="1">
      <c r="A3" s="1149"/>
      <c r="B3" s="33"/>
      <c r="C3" s="34"/>
      <c r="D3" s="1150"/>
      <c r="E3" s="34"/>
      <c r="F3" s="1597"/>
    </row>
    <row r="4" spans="1:7" ht="12" customHeight="1">
      <c r="A4" s="1149" t="s">
        <v>72</v>
      </c>
      <c r="B4" s="33" t="s">
        <v>73</v>
      </c>
      <c r="C4" s="34"/>
      <c r="D4" s="1151">
        <v>0.03</v>
      </c>
      <c r="E4" s="34">
        <f>ROUND(+F23*D4,0)</f>
        <v>5454</v>
      </c>
      <c r="F4" s="1597"/>
    </row>
    <row r="5" spans="1:7" ht="9.9" customHeight="1">
      <c r="A5" s="1123"/>
      <c r="B5" s="5"/>
      <c r="C5" s="5"/>
      <c r="D5" s="1123"/>
      <c r="E5" s="5"/>
      <c r="F5" s="1597"/>
    </row>
    <row r="6" spans="1:7" ht="10.65" customHeight="1">
      <c r="A6" s="1123"/>
      <c r="B6" s="5"/>
      <c r="C6" s="5"/>
      <c r="D6" s="1123"/>
      <c r="E6" s="5"/>
      <c r="F6" s="1597"/>
    </row>
    <row r="7" spans="1:7" ht="9.75" customHeight="1">
      <c r="A7" s="1123"/>
      <c r="B7" s="5"/>
      <c r="C7" s="5"/>
      <c r="D7" s="1123"/>
      <c r="E7" s="5"/>
      <c r="F7" s="1598"/>
    </row>
    <row r="8" spans="1:7" ht="12" customHeight="1">
      <c r="A8" s="1671" t="s">
        <v>718</v>
      </c>
      <c r="B8" s="1786"/>
      <c r="C8" s="1786"/>
      <c r="D8" s="1788"/>
      <c r="E8" s="1611" t="s">
        <v>1066</v>
      </c>
      <c r="F8" s="18">
        <f>SUM(E3:E5)</f>
        <v>5454</v>
      </c>
    </row>
    <row r="9" spans="1:7" ht="11.25" customHeight="1">
      <c r="A9" s="1674"/>
      <c r="B9" s="1787"/>
      <c r="C9" s="1787"/>
      <c r="D9" s="1789"/>
      <c r="E9" s="1612"/>
      <c r="F9" s="5"/>
    </row>
    <row r="10" spans="1:7" ht="12" customHeight="1">
      <c r="A10" s="1125" t="s">
        <v>320</v>
      </c>
      <c r="B10" s="8" t="s">
        <v>246</v>
      </c>
      <c r="C10" s="2" t="s">
        <v>1067</v>
      </c>
      <c r="D10" s="1126" t="s">
        <v>247</v>
      </c>
      <c r="E10" s="2" t="s">
        <v>383</v>
      </c>
      <c r="F10" s="1596"/>
    </row>
    <row r="11" spans="1:7" ht="12" customHeight="1">
      <c r="A11" s="1122"/>
      <c r="B11" s="3"/>
      <c r="C11" s="663"/>
      <c r="D11" s="1152"/>
      <c r="E11" s="666"/>
      <c r="F11" s="1597"/>
    </row>
    <row r="12" spans="1:7" ht="12" customHeight="1">
      <c r="A12" s="1122" t="s">
        <v>756</v>
      </c>
      <c r="B12" s="3" t="s">
        <v>377</v>
      </c>
      <c r="C12" s="666">
        <f>+BASICOS!H124</f>
        <v>605121</v>
      </c>
      <c r="D12" s="1153">
        <v>1</v>
      </c>
      <c r="E12" s="666">
        <f>ROUND(+C12*D12,0)</f>
        <v>605121</v>
      </c>
      <c r="F12" s="1597"/>
    </row>
    <row r="13" spans="1:7" ht="12" customHeight="1">
      <c r="A13" s="1122"/>
      <c r="B13" s="3"/>
      <c r="C13" s="663"/>
      <c r="D13" s="1154"/>
      <c r="E13" s="666"/>
      <c r="F13" s="1597"/>
    </row>
    <row r="14" spans="1:7" ht="10.5" customHeight="1">
      <c r="A14" s="1155"/>
      <c r="B14" s="672"/>
      <c r="C14" s="672"/>
      <c r="D14" s="1155"/>
      <c r="E14" s="672"/>
      <c r="F14" s="1597"/>
    </row>
    <row r="15" spans="1:7" ht="9.9" customHeight="1">
      <c r="A15" s="1155"/>
      <c r="B15" s="672"/>
      <c r="C15" s="672"/>
      <c r="D15" s="1155"/>
      <c r="E15" s="672"/>
      <c r="F15" s="1598"/>
    </row>
    <row r="16" spans="1:7" ht="12" customHeight="1">
      <c r="A16" s="1671" t="s">
        <v>733</v>
      </c>
      <c r="B16" s="1786"/>
      <c r="C16" s="1786"/>
      <c r="D16" s="1788"/>
      <c r="E16" s="1611" t="s">
        <v>717</v>
      </c>
      <c r="F16" s="18">
        <f>SUM(E7:E13)</f>
        <v>605121</v>
      </c>
    </row>
    <row r="17" spans="1:7" ht="12" customHeight="1">
      <c r="A17" s="1674"/>
      <c r="B17" s="1787"/>
      <c r="C17" s="1787"/>
      <c r="D17" s="1789"/>
      <c r="E17" s="1612"/>
      <c r="F17" s="5"/>
    </row>
    <row r="18" spans="1:7" ht="12" customHeight="1">
      <c r="A18" s="1125" t="s">
        <v>334</v>
      </c>
      <c r="B18" s="8" t="s">
        <v>335</v>
      </c>
      <c r="C18" s="2" t="s">
        <v>337</v>
      </c>
      <c r="D18" s="1128" t="s">
        <v>711</v>
      </c>
      <c r="E18" s="2" t="s">
        <v>383</v>
      </c>
      <c r="F18" s="1596"/>
    </row>
    <row r="19" spans="1:7" ht="12" customHeight="1">
      <c r="A19" s="1125" t="str">
        <f>+'Mano de obra - Cargos'!C95</f>
        <v>CUADRILLA TIPO III - (1 Of + 2 Ay)</v>
      </c>
      <c r="B19" s="673">
        <f>+'Mano de obra - Cargos'!F102</f>
        <v>204272.24728612456</v>
      </c>
      <c r="C19" s="666">
        <f>+'Mano de obra - Cargos'!J102</f>
        <v>363572.5</v>
      </c>
      <c r="D19" s="1153">
        <v>2</v>
      </c>
      <c r="E19" s="666">
        <f>ROUND(+C19/D19,0)</f>
        <v>181786</v>
      </c>
      <c r="F19" s="1597"/>
    </row>
    <row r="20" spans="1:7" ht="12" customHeight="1">
      <c r="A20" s="1149"/>
      <c r="B20" s="38"/>
      <c r="C20" s="34"/>
      <c r="D20" s="1150"/>
      <c r="E20" s="34"/>
      <c r="F20" s="1597"/>
    </row>
    <row r="21" spans="1:7" ht="9.75" customHeight="1">
      <c r="A21" s="1123"/>
      <c r="B21" s="5"/>
      <c r="C21" s="5"/>
      <c r="D21" s="1123"/>
      <c r="E21" s="5"/>
      <c r="F21" s="1597"/>
    </row>
    <row r="22" spans="1:7" ht="10.5" customHeight="1">
      <c r="A22" s="1123"/>
      <c r="B22" s="5"/>
      <c r="C22" s="5"/>
      <c r="D22" s="1123"/>
      <c r="E22" s="5"/>
      <c r="F22" s="1598"/>
    </row>
    <row r="23" spans="1:7" ht="12" customHeight="1">
      <c r="A23" s="1791" t="s">
        <v>86</v>
      </c>
      <c r="B23" s="1791"/>
      <c r="C23" s="1791"/>
      <c r="D23" s="1791"/>
      <c r="E23" s="1792"/>
      <c r="F23" s="18">
        <f>SUM(E19:E20)</f>
        <v>181786</v>
      </c>
    </row>
    <row r="24" spans="1:7" ht="12" customHeight="1">
      <c r="A24" s="1622" t="s">
        <v>366</v>
      </c>
      <c r="B24" s="1785"/>
      <c r="C24" s="1785"/>
      <c r="D24" s="1785"/>
      <c r="E24" s="1785"/>
      <c r="F24" s="1207">
        <f>SUM(F8:F23)</f>
        <v>792361</v>
      </c>
      <c r="G24" s="148">
        <v>81779</v>
      </c>
    </row>
    <row r="25" spans="1:7" ht="12" customHeight="1">
      <c r="A25" s="1720" t="s">
        <v>237</v>
      </c>
      <c r="B25" s="1721"/>
      <c r="C25" s="1721"/>
      <c r="D25" s="1721"/>
      <c r="E25" s="1722"/>
      <c r="F25" s="1199"/>
      <c r="G25" s="147"/>
    </row>
    <row r="26" spans="1:7" ht="12" customHeight="1">
      <c r="A26" s="1199" t="s">
        <v>1448</v>
      </c>
      <c r="B26" s="1199"/>
      <c r="C26" s="1199"/>
      <c r="D26" s="1199"/>
      <c r="E26" s="1200">
        <v>0.24</v>
      </c>
      <c r="F26" s="1208">
        <f>ROUND((E26*F24),0)</f>
        <v>190167</v>
      </c>
      <c r="G26" s="147"/>
    </row>
    <row r="27" spans="1:7" ht="12" customHeight="1">
      <c r="A27" s="1199" t="s">
        <v>840</v>
      </c>
      <c r="B27" s="1199"/>
      <c r="C27" s="1199"/>
      <c r="D27" s="1199"/>
      <c r="E27" s="1200">
        <v>0.01</v>
      </c>
      <c r="F27" s="1208">
        <f>ROUND((E27*F24),0)</f>
        <v>7924</v>
      </c>
      <c r="G27" s="147"/>
    </row>
    <row r="28" spans="1:7" ht="12" customHeight="1">
      <c r="A28" s="1199" t="s">
        <v>842</v>
      </c>
      <c r="B28" s="1199"/>
      <c r="C28" s="1199"/>
      <c r="D28" s="1199"/>
      <c r="E28" s="1200">
        <v>0.05</v>
      </c>
      <c r="F28" s="1208">
        <f>ROUND((E28*F24),0)</f>
        <v>39618</v>
      </c>
      <c r="G28" s="147"/>
    </row>
    <row r="29" spans="1:7" ht="12" customHeight="1">
      <c r="A29" s="1201" t="s">
        <v>1449</v>
      </c>
      <c r="B29" s="1202"/>
      <c r="C29" s="1202"/>
      <c r="D29" s="1202"/>
      <c r="E29" s="1202"/>
      <c r="F29" s="1208">
        <f>F28+F27+F26+F24</f>
        <v>1030070</v>
      </c>
      <c r="G29" s="147"/>
    </row>
    <row r="30" spans="1:7" ht="12" customHeight="1">
      <c r="A30" s="1206"/>
      <c r="B30" s="1206"/>
      <c r="C30" s="1206"/>
      <c r="D30" s="1206"/>
      <c r="E30" s="1206"/>
      <c r="F30" s="1209"/>
      <c r="G30" s="147"/>
    </row>
    <row r="31" spans="1:7" ht="12" customHeight="1">
      <c r="A31" s="486"/>
      <c r="B31" s="477"/>
      <c r="C31" s="477"/>
      <c r="D31" s="477"/>
      <c r="E31" s="477"/>
      <c r="F31" s="502"/>
      <c r="G31" s="147"/>
    </row>
    <row r="32" spans="1:7" s="498" customFormat="1" ht="29.85" customHeight="1">
      <c r="A32" s="1790" t="s">
        <v>743</v>
      </c>
      <c r="B32" s="1790"/>
      <c r="C32" s="1790"/>
      <c r="D32" s="1790" t="s">
        <v>1031</v>
      </c>
      <c r="E32" s="1790"/>
      <c r="F32" s="1790"/>
      <c r="G32" s="500"/>
    </row>
    <row r="33" ht="32.1" customHeight="1"/>
  </sheetData>
  <mergeCells count="20">
    <mergeCell ref="A32:C32"/>
    <mergeCell ref="D32:F32"/>
    <mergeCell ref="A23:E23"/>
    <mergeCell ref="F18:F22"/>
    <mergeCell ref="A25:E25"/>
    <mergeCell ref="A1:C1"/>
    <mergeCell ref="D1:F1"/>
    <mergeCell ref="A24:E24"/>
    <mergeCell ref="F2:F7"/>
    <mergeCell ref="A8:A9"/>
    <mergeCell ref="B8:B9"/>
    <mergeCell ref="C8:C9"/>
    <mergeCell ref="D8:D9"/>
    <mergeCell ref="E8:E9"/>
    <mergeCell ref="F10:F15"/>
    <mergeCell ref="A16:A17"/>
    <mergeCell ref="B16:B17"/>
    <mergeCell ref="C16:C17"/>
    <mergeCell ref="D16:D17"/>
    <mergeCell ref="E16:E17"/>
  </mergeCells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T41"/>
  <sheetViews>
    <sheetView view="pageBreakPreview" topLeftCell="A13" zoomScaleNormal="100" zoomScaleSheetLayoutView="100" workbookViewId="0">
      <selection activeCell="G36" sqref="G36"/>
    </sheetView>
  </sheetViews>
  <sheetFormatPr baseColWidth="10" defaultColWidth="9.33203125" defaultRowHeight="13.2"/>
  <cols>
    <col min="1" max="1" width="26.88671875" customWidth="1"/>
    <col min="2" max="2" width="12.5546875" customWidth="1"/>
    <col min="3" max="3" width="11.77734375" customWidth="1"/>
    <col min="4" max="4" width="7.88671875" customWidth="1"/>
    <col min="5" max="5" width="9.44140625" customWidth="1"/>
    <col min="6" max="6" width="12.88671875" customWidth="1"/>
    <col min="7" max="7" width="13.77734375" bestFit="1" customWidth="1"/>
    <col min="8" max="8" width="14.88671875" customWidth="1"/>
  </cols>
  <sheetData>
    <row r="1" spans="1:20" ht="90.75" customHeight="1">
      <c r="A1" s="1692" t="s">
        <v>1072</v>
      </c>
      <c r="B1" s="1692"/>
      <c r="C1" s="1693" t="s">
        <v>1451</v>
      </c>
      <c r="D1" s="1693"/>
      <c r="E1" s="1693"/>
      <c r="F1" s="1693"/>
      <c r="G1" s="1693"/>
      <c r="H1" s="349">
        <v>2.1</v>
      </c>
    </row>
    <row r="2" spans="1:20" ht="12" customHeight="1">
      <c r="A2" s="1148" t="s">
        <v>76</v>
      </c>
      <c r="B2" s="33" t="s">
        <v>68</v>
      </c>
      <c r="C2" s="32" t="s">
        <v>1083</v>
      </c>
      <c r="D2" s="1807" t="s">
        <v>70</v>
      </c>
      <c r="E2" s="1808"/>
      <c r="F2" s="32" t="s">
        <v>71</v>
      </c>
      <c r="G2" s="1799"/>
    </row>
    <row r="3" spans="1:20" ht="12" customHeight="1">
      <c r="A3" s="1149"/>
      <c r="B3" s="33"/>
      <c r="C3" s="34"/>
      <c r="D3" s="1809"/>
      <c r="E3" s="1810"/>
      <c r="F3" s="34"/>
      <c r="G3" s="1667"/>
    </row>
    <row r="4" spans="1:20" ht="12" customHeight="1">
      <c r="A4" s="1149" t="s">
        <v>72</v>
      </c>
      <c r="B4" s="33" t="s">
        <v>73</v>
      </c>
      <c r="C4" s="34"/>
      <c r="D4" s="1811">
        <v>0.03</v>
      </c>
      <c r="E4" s="1812"/>
      <c r="F4" s="34">
        <f>ROUND(+G30*D4,0)</f>
        <v>7074</v>
      </c>
      <c r="G4" s="1667"/>
    </row>
    <row r="5" spans="1:20" ht="12" customHeight="1">
      <c r="A5" s="1149"/>
      <c r="B5" s="33"/>
      <c r="C5" s="34"/>
      <c r="D5" s="1809"/>
      <c r="E5" s="1810"/>
      <c r="F5" s="34"/>
      <c r="G5" s="1667"/>
    </row>
    <row r="6" spans="1:20" ht="10.35" customHeight="1">
      <c r="A6" s="1123"/>
      <c r="B6" s="5"/>
      <c r="C6" s="5"/>
      <c r="D6" s="1599"/>
      <c r="E6" s="1600"/>
      <c r="F6" s="5"/>
      <c r="G6" s="1667"/>
    </row>
    <row r="7" spans="1:20" ht="9.9" customHeight="1">
      <c r="A7" s="1123"/>
      <c r="B7" s="5"/>
      <c r="C7" s="5"/>
      <c r="D7" s="1599"/>
      <c r="E7" s="1600"/>
      <c r="F7" s="5"/>
      <c r="G7" s="1668"/>
    </row>
    <row r="8" spans="1:20" ht="12" customHeight="1">
      <c r="A8" s="1671" t="s">
        <v>718</v>
      </c>
      <c r="B8" s="1605"/>
      <c r="C8" s="1605"/>
      <c r="D8" s="1607"/>
      <c r="E8" s="1608"/>
      <c r="F8" s="1813" t="s">
        <v>88</v>
      </c>
      <c r="G8" s="1157">
        <f>SUM(F3:F5)</f>
        <v>7074</v>
      </c>
    </row>
    <row r="9" spans="1:20" ht="11.1" customHeight="1">
      <c r="A9" s="1674"/>
      <c r="B9" s="1606"/>
      <c r="C9" s="1606"/>
      <c r="D9" s="1609"/>
      <c r="E9" s="1610"/>
      <c r="F9" s="1814"/>
      <c r="G9" s="1123"/>
    </row>
    <row r="10" spans="1:20" ht="12" customHeight="1">
      <c r="A10" s="1148" t="s">
        <v>76</v>
      </c>
      <c r="B10" s="35" t="s">
        <v>77</v>
      </c>
      <c r="C10" s="32" t="s">
        <v>89</v>
      </c>
      <c r="D10" s="1800" t="s">
        <v>79</v>
      </c>
      <c r="E10" s="1801"/>
      <c r="F10" s="32" t="s">
        <v>71</v>
      </c>
      <c r="G10" s="1799"/>
    </row>
    <row r="11" spans="1:20" ht="12" customHeight="1">
      <c r="A11" s="1149"/>
      <c r="B11" s="33"/>
      <c r="C11" s="37"/>
      <c r="D11" s="1793"/>
      <c r="E11" s="1794"/>
      <c r="F11" s="34"/>
      <c r="G11" s="1667"/>
    </row>
    <row r="12" spans="1:20" ht="12" customHeight="1">
      <c r="A12" s="1149" t="s">
        <v>1161</v>
      </c>
      <c r="B12" s="33" t="s">
        <v>605</v>
      </c>
      <c r="C12" s="34">
        <f>+BASICOS!H183</f>
        <v>672756</v>
      </c>
      <c r="D12" s="1795">
        <v>0.6</v>
      </c>
      <c r="E12" s="1796"/>
      <c r="F12" s="34">
        <f>ROUND(+C12*D12,0)</f>
        <v>403654</v>
      </c>
      <c r="G12" s="1667"/>
    </row>
    <row r="13" spans="1:20" ht="12" customHeight="1">
      <c r="A13" s="1149" t="s">
        <v>90</v>
      </c>
      <c r="B13" s="33" t="s">
        <v>80</v>
      </c>
      <c r="C13" s="34">
        <f>+'EST MERCADO'!O16</f>
        <v>154700</v>
      </c>
      <c r="D13" s="1795">
        <v>0.45</v>
      </c>
      <c r="E13" s="1796"/>
      <c r="F13" s="34">
        <f>ROUND(+C13*D13,0)</f>
        <v>69615</v>
      </c>
      <c r="G13" s="1667"/>
    </row>
    <row r="14" spans="1:20" ht="12" customHeight="1">
      <c r="A14" s="1149"/>
      <c r="B14" s="33"/>
      <c r="C14" s="37"/>
      <c r="D14" s="1793"/>
      <c r="E14" s="1794"/>
      <c r="F14" s="34"/>
      <c r="G14" s="1667"/>
    </row>
    <row r="15" spans="1:20" ht="12" customHeight="1">
      <c r="A15" s="1123"/>
      <c r="B15" s="5"/>
      <c r="C15" s="5"/>
      <c r="D15" s="1599"/>
      <c r="E15" s="1600"/>
      <c r="F15" s="5"/>
      <c r="G15" s="1668"/>
      <c r="K15" s="1731" t="s">
        <v>1089</v>
      </c>
      <c r="L15" s="1732"/>
      <c r="M15" s="695"/>
      <c r="N15" s="695"/>
      <c r="O15" s="695"/>
      <c r="P15" s="695"/>
      <c r="Q15" s="695"/>
      <c r="R15" s="1611"/>
      <c r="S15" s="1797"/>
      <c r="T15" s="1798"/>
    </row>
    <row r="16" spans="1:20" ht="12" customHeight="1">
      <c r="A16" s="1815" t="s">
        <v>1059</v>
      </c>
      <c r="B16" s="850"/>
      <c r="C16" s="850"/>
      <c r="D16" s="850"/>
      <c r="E16" s="850"/>
      <c r="F16" s="851"/>
      <c r="G16" s="1157">
        <f>SUM(F12:F14)</f>
        <v>473269</v>
      </c>
      <c r="K16" s="395" t="s">
        <v>320</v>
      </c>
      <c r="L16" s="395" t="s">
        <v>729</v>
      </c>
      <c r="M16" s="784" t="s">
        <v>730</v>
      </c>
      <c r="N16" s="151" t="s">
        <v>1277</v>
      </c>
      <c r="O16" s="1639" t="s">
        <v>731</v>
      </c>
      <c r="P16" s="1615"/>
      <c r="Q16" s="151" t="s">
        <v>712</v>
      </c>
      <c r="R16" s="1612"/>
      <c r="S16" s="1797"/>
      <c r="T16" s="1798"/>
    </row>
    <row r="17" spans="1:20" ht="12" customHeight="1">
      <c r="A17" s="1816"/>
      <c r="B17" s="846"/>
      <c r="C17" s="846"/>
      <c r="D17" s="846"/>
      <c r="E17" s="846"/>
      <c r="F17" s="846"/>
      <c r="G17" s="503"/>
      <c r="K17" s="796" t="s">
        <v>1279</v>
      </c>
      <c r="L17" s="787">
        <v>1</v>
      </c>
      <c r="M17" s="786">
        <v>55</v>
      </c>
      <c r="N17" s="10">
        <f>+L17*M17</f>
        <v>55</v>
      </c>
      <c r="O17" s="1641">
        <v>500</v>
      </c>
      <c r="P17" s="1642"/>
      <c r="Q17" s="6">
        <f>ROUND(+N17*O17,0)</f>
        <v>27500</v>
      </c>
      <c r="R17" s="59"/>
      <c r="S17" s="848"/>
      <c r="T17" s="849"/>
    </row>
    <row r="18" spans="1:20" ht="12" customHeight="1">
      <c r="A18" s="1148" t="s">
        <v>320</v>
      </c>
      <c r="B18" s="853" t="s">
        <v>729</v>
      </c>
      <c r="C18" s="853" t="s">
        <v>730</v>
      </c>
      <c r="D18" s="853" t="s">
        <v>1343</v>
      </c>
      <c r="E18" s="854" t="s">
        <v>731</v>
      </c>
      <c r="F18" s="853" t="s">
        <v>712</v>
      </c>
      <c r="G18" s="1822"/>
      <c r="K18" s="822"/>
      <c r="L18" s="823"/>
      <c r="M18" s="847"/>
      <c r="N18" s="821"/>
      <c r="O18" s="819"/>
      <c r="P18" s="820"/>
      <c r="Q18" s="821"/>
      <c r="R18" s="59"/>
      <c r="S18" s="848"/>
      <c r="T18" s="849"/>
    </row>
    <row r="19" spans="1:20" ht="12" customHeight="1">
      <c r="A19" s="853" t="s">
        <v>1344</v>
      </c>
      <c r="B19" s="853">
        <v>0.45</v>
      </c>
      <c r="C19" s="853">
        <v>55</v>
      </c>
      <c r="D19" s="855">
        <f>+C19*B19</f>
        <v>24.75</v>
      </c>
      <c r="E19" s="855">
        <v>1800</v>
      </c>
      <c r="F19" s="856">
        <f>+E19*D19</f>
        <v>44550</v>
      </c>
      <c r="G19" s="1823"/>
      <c r="K19" s="822"/>
      <c r="L19" s="823"/>
      <c r="M19" s="847"/>
      <c r="N19" s="821"/>
      <c r="O19" s="819"/>
      <c r="P19" s="820"/>
      <c r="Q19" s="821"/>
      <c r="R19" s="59"/>
      <c r="S19" s="848"/>
      <c r="T19" s="849"/>
    </row>
    <row r="20" spans="1:20" ht="12" customHeight="1">
      <c r="A20" s="853"/>
      <c r="B20" s="852"/>
      <c r="C20" s="852"/>
      <c r="D20" s="852"/>
      <c r="E20" s="852"/>
      <c r="F20" s="852"/>
      <c r="G20" s="1823"/>
      <c r="K20" s="822"/>
      <c r="L20" s="823"/>
      <c r="M20" s="847"/>
      <c r="N20" s="821"/>
      <c r="O20" s="819"/>
      <c r="P20" s="820"/>
      <c r="Q20" s="821"/>
      <c r="R20" s="59"/>
      <c r="S20" s="848"/>
      <c r="T20" s="849"/>
    </row>
    <row r="21" spans="1:20" ht="12" customHeight="1">
      <c r="A21" s="853"/>
      <c r="B21" s="852"/>
      <c r="C21" s="852"/>
      <c r="D21" s="852"/>
      <c r="E21" s="852"/>
      <c r="F21" s="852"/>
      <c r="G21" s="1823"/>
      <c r="K21" s="822"/>
      <c r="L21" s="823"/>
      <c r="M21" s="847"/>
      <c r="N21" s="821"/>
      <c r="O21" s="819"/>
      <c r="P21" s="820"/>
      <c r="Q21" s="821"/>
      <c r="R21" s="59"/>
      <c r="S21" s="848"/>
      <c r="T21" s="849"/>
    </row>
    <row r="22" spans="1:20" ht="12" customHeight="1">
      <c r="A22" s="853"/>
      <c r="B22" s="852"/>
      <c r="C22" s="852"/>
      <c r="D22" s="852"/>
      <c r="E22" s="852"/>
      <c r="F22" s="852"/>
      <c r="G22" s="1823"/>
      <c r="K22" s="822"/>
      <c r="L22" s="823"/>
      <c r="M22" s="847"/>
      <c r="N22" s="821"/>
      <c r="O22" s="819"/>
      <c r="P22" s="820"/>
      <c r="Q22" s="821"/>
      <c r="R22" s="59"/>
      <c r="S22" s="848"/>
      <c r="T22" s="849"/>
    </row>
    <row r="23" spans="1:20" ht="12" customHeight="1">
      <c r="A23" s="853"/>
      <c r="B23" s="852"/>
      <c r="C23" s="852"/>
      <c r="D23" s="852"/>
      <c r="E23" s="852"/>
      <c r="F23" s="852"/>
      <c r="G23" s="1824"/>
      <c r="K23" s="822"/>
      <c r="L23" s="823"/>
      <c r="M23" s="847"/>
      <c r="N23" s="821"/>
      <c r="O23" s="819"/>
      <c r="P23" s="820"/>
      <c r="Q23" s="821"/>
      <c r="R23" s="59"/>
      <c r="S23" s="848"/>
      <c r="T23" s="849"/>
    </row>
    <row r="24" spans="1:20" ht="12" customHeight="1">
      <c r="A24" s="845"/>
      <c r="B24" s="846"/>
      <c r="C24" s="846"/>
      <c r="D24" s="846"/>
      <c r="E24" s="846"/>
      <c r="F24" s="846"/>
      <c r="G24" s="1156">
        <f>+F19</f>
        <v>44550</v>
      </c>
      <c r="K24" s="822"/>
      <c r="L24" s="823"/>
      <c r="M24" s="847"/>
      <c r="N24" s="821"/>
      <c r="O24" s="819"/>
      <c r="P24" s="820"/>
      <c r="Q24" s="821"/>
      <c r="R24" s="59"/>
      <c r="S24" s="848"/>
      <c r="T24" s="849"/>
    </row>
    <row r="25" spans="1:20" ht="26.25" customHeight="1">
      <c r="A25" s="1805" t="s">
        <v>1071</v>
      </c>
      <c r="B25" s="1806"/>
      <c r="C25" s="1806"/>
      <c r="D25" s="1806"/>
      <c r="E25" s="1806"/>
      <c r="F25" s="1806"/>
      <c r="G25" s="1806"/>
      <c r="H25" s="147"/>
      <c r="K25" s="1592"/>
      <c r="L25" s="1687"/>
      <c r="M25" s="395"/>
      <c r="N25" s="784"/>
      <c r="O25" s="151"/>
      <c r="P25" s="1639"/>
      <c r="Q25" s="1615"/>
      <c r="R25" s="151"/>
      <c r="S25" s="1678"/>
      <c r="T25" s="1802"/>
    </row>
    <row r="26" spans="1:20" ht="11.85" customHeight="1">
      <c r="A26" s="1161" t="s">
        <v>83</v>
      </c>
      <c r="B26" s="345" t="s">
        <v>91</v>
      </c>
      <c r="C26" s="346" t="s">
        <v>92</v>
      </c>
      <c r="D26" s="1820" t="s">
        <v>93</v>
      </c>
      <c r="E26" s="1821"/>
      <c r="F26" s="346" t="s">
        <v>94</v>
      </c>
      <c r="G26" s="1667"/>
      <c r="K26" s="1592"/>
      <c r="L26" s="1689"/>
      <c r="M26" s="787"/>
      <c r="N26" s="786"/>
      <c r="O26" s="10"/>
      <c r="P26" s="1641"/>
      <c r="Q26" s="1642"/>
      <c r="R26" s="6"/>
      <c r="S26" s="1679"/>
      <c r="T26" s="1803"/>
    </row>
    <row r="27" spans="1:20" ht="12" customHeight="1">
      <c r="A27" s="1149" t="str">
        <f>+'Mano de obra - Cargos'!C115</f>
        <v>CUADRILLA TIPO V - (1 Of + 4 Ay)</v>
      </c>
      <c r="B27" s="40">
        <f>+'Mano de obra - Cargos'!F122</f>
        <v>320999.24058316567</v>
      </c>
      <c r="C27" s="40">
        <f>+'Mano de obra - Cargos'!J122</f>
        <v>573704.43333333335</v>
      </c>
      <c r="D27" s="1809">
        <v>3</v>
      </c>
      <c r="E27" s="1810"/>
      <c r="F27" s="40">
        <f>ROUND(+C27/D27,0)</f>
        <v>191235</v>
      </c>
      <c r="G27" s="1667"/>
      <c r="K27" s="1690"/>
      <c r="L27" s="1691"/>
      <c r="M27" s="782"/>
      <c r="N27" s="775"/>
      <c r="O27" s="5"/>
      <c r="P27" s="1599"/>
      <c r="Q27" s="1600"/>
      <c r="R27" s="5"/>
      <c r="S27" s="1679"/>
      <c r="T27" s="1803"/>
    </row>
    <row r="28" spans="1:20" ht="10.5" customHeight="1">
      <c r="A28" s="1123"/>
      <c r="B28" s="5"/>
      <c r="C28" s="5"/>
      <c r="D28" s="1599"/>
      <c r="E28" s="1600"/>
      <c r="F28" s="5"/>
      <c r="G28" s="1667"/>
      <c r="K28" s="1690"/>
      <c r="L28" s="1691"/>
      <c r="M28" s="782"/>
      <c r="N28" s="775"/>
      <c r="O28" s="5"/>
      <c r="P28" s="1599"/>
      <c r="Q28" s="1600"/>
      <c r="R28" s="5"/>
      <c r="S28" s="1679"/>
      <c r="T28" s="1803"/>
    </row>
    <row r="29" spans="1:20" ht="10.35" customHeight="1">
      <c r="A29" s="1123"/>
      <c r="B29" s="5"/>
      <c r="C29" s="5"/>
      <c r="D29" s="1599"/>
      <c r="E29" s="1600"/>
      <c r="F29" s="5"/>
      <c r="G29" s="1668"/>
      <c r="K29" s="1690"/>
      <c r="L29" s="1691"/>
      <c r="M29" s="782"/>
      <c r="N29" s="775"/>
      <c r="O29" s="5"/>
      <c r="P29" s="1599"/>
      <c r="Q29" s="1600"/>
      <c r="R29" s="5"/>
      <c r="S29" s="1680"/>
      <c r="T29" s="1804"/>
    </row>
    <row r="30" spans="1:20" ht="12" customHeight="1">
      <c r="A30" s="1818" t="s">
        <v>75</v>
      </c>
      <c r="B30" s="1818"/>
      <c r="C30" s="1818"/>
      <c r="D30" s="1818"/>
      <c r="E30" s="1818"/>
      <c r="F30" s="1819"/>
      <c r="G30" s="1157">
        <f>SUM(F16:F27)</f>
        <v>235785</v>
      </c>
    </row>
    <row r="31" spans="1:20" ht="12" customHeight="1">
      <c r="A31" s="1622" t="s">
        <v>757</v>
      </c>
      <c r="B31" s="1785"/>
      <c r="C31" s="1785"/>
      <c r="D31" s="1785"/>
      <c r="E31" s="1785"/>
      <c r="F31" s="1785"/>
      <c r="G31" s="1210">
        <f>SUM(G2:G30)</f>
        <v>760678</v>
      </c>
      <c r="H31" s="148">
        <v>707014</v>
      </c>
    </row>
    <row r="32" spans="1:20" ht="12" customHeight="1">
      <c r="A32" s="1720" t="s">
        <v>237</v>
      </c>
      <c r="B32" s="1721"/>
      <c r="C32" s="1721"/>
      <c r="D32" s="1721"/>
      <c r="E32" s="1722"/>
      <c r="F32" s="1199"/>
      <c r="G32" s="503"/>
      <c r="H32" s="147"/>
    </row>
    <row r="33" spans="1:8" ht="12.6" customHeight="1">
      <c r="A33" s="1199" t="s">
        <v>1448</v>
      </c>
      <c r="B33" s="1199"/>
      <c r="C33" s="1199"/>
      <c r="D33" s="1199"/>
      <c r="E33" s="1200"/>
      <c r="F33" s="1200">
        <v>0.24</v>
      </c>
      <c r="G33" s="1208">
        <f>ROUND((F33*G31),0)</f>
        <v>182563</v>
      </c>
      <c r="H33" s="147"/>
    </row>
    <row r="34" spans="1:8" ht="12.6" customHeight="1">
      <c r="A34" s="1199" t="s">
        <v>840</v>
      </c>
      <c r="B34" s="1199"/>
      <c r="C34" s="1199"/>
      <c r="D34" s="1199"/>
      <c r="E34" s="1200"/>
      <c r="F34" s="1200">
        <v>0.01</v>
      </c>
      <c r="G34" s="1208">
        <f>ROUND((F34*G31),0)</f>
        <v>7607</v>
      </c>
      <c r="H34" s="147"/>
    </row>
    <row r="35" spans="1:8" ht="12.6" customHeight="1">
      <c r="A35" s="1199" t="s">
        <v>842</v>
      </c>
      <c r="B35" s="1199"/>
      <c r="C35" s="1199"/>
      <c r="D35" s="1199"/>
      <c r="E35" s="1200"/>
      <c r="F35" s="1200">
        <v>0.05</v>
      </c>
      <c r="G35" s="1208">
        <f>ROUND((F35*G31),0)</f>
        <v>38034</v>
      </c>
      <c r="H35" s="147"/>
    </row>
    <row r="36" spans="1:8" ht="12.6" customHeight="1">
      <c r="A36" s="1726" t="s">
        <v>1449</v>
      </c>
      <c r="B36" s="1727"/>
      <c r="C36" s="1727"/>
      <c r="D36" s="1727"/>
      <c r="E36" s="1727"/>
      <c r="F36" s="1728"/>
      <c r="G36" s="1208">
        <f>G35+G34+G33+G31</f>
        <v>988882</v>
      </c>
      <c r="H36" s="147"/>
    </row>
    <row r="37" spans="1:8" ht="12.6" customHeight="1">
      <c r="A37" s="1197"/>
      <c r="B37" s="1197"/>
      <c r="C37" s="1197"/>
      <c r="D37" s="1197"/>
      <c r="E37" s="1197"/>
      <c r="F37" s="1197"/>
      <c r="G37" s="1209"/>
      <c r="H37" s="147"/>
    </row>
    <row r="38" spans="1:8" ht="12" customHeight="1">
      <c r="A38" s="486"/>
      <c r="B38" s="477"/>
      <c r="C38" s="477"/>
      <c r="D38" s="477"/>
      <c r="E38" s="477"/>
      <c r="F38" s="477"/>
      <c r="G38" s="503"/>
      <c r="H38" s="147"/>
    </row>
    <row r="39" spans="1:8" s="498" customFormat="1" ht="29.1" customHeight="1">
      <c r="A39" s="1817" t="s">
        <v>743</v>
      </c>
      <c r="B39" s="1817"/>
      <c r="C39" s="1817"/>
      <c r="D39" s="1817" t="s">
        <v>1031</v>
      </c>
      <c r="E39" s="1817"/>
      <c r="F39" s="1817"/>
      <c r="G39" s="1817"/>
      <c r="H39" s="500"/>
    </row>
    <row r="40" spans="1:8" ht="32.1" customHeight="1"/>
    <row r="41" spans="1:8" ht="23.1" customHeight="1"/>
  </sheetData>
  <mergeCells count="52">
    <mergeCell ref="A16:A17"/>
    <mergeCell ref="A39:C39"/>
    <mergeCell ref="D39:G39"/>
    <mergeCell ref="A30:F30"/>
    <mergeCell ref="D26:E26"/>
    <mergeCell ref="G26:G29"/>
    <mergeCell ref="D27:E27"/>
    <mergeCell ref="D28:E28"/>
    <mergeCell ref="D29:E29"/>
    <mergeCell ref="G18:G23"/>
    <mergeCell ref="A36:F36"/>
    <mergeCell ref="A32:E32"/>
    <mergeCell ref="A1:B1"/>
    <mergeCell ref="A25:G25"/>
    <mergeCell ref="A31:F31"/>
    <mergeCell ref="C1:G1"/>
    <mergeCell ref="D2:E2"/>
    <mergeCell ref="G2:G7"/>
    <mergeCell ref="D3:E3"/>
    <mergeCell ref="D4:E4"/>
    <mergeCell ref="D5:E5"/>
    <mergeCell ref="D6:E6"/>
    <mergeCell ref="D7:E7"/>
    <mergeCell ref="A8:A9"/>
    <mergeCell ref="B8:B9"/>
    <mergeCell ref="C8:C9"/>
    <mergeCell ref="D8:E9"/>
    <mergeCell ref="F8:F9"/>
    <mergeCell ref="S16:T16"/>
    <mergeCell ref="K25:L25"/>
    <mergeCell ref="P25:Q25"/>
    <mergeCell ref="S25:T29"/>
    <mergeCell ref="K26:L26"/>
    <mergeCell ref="P26:Q26"/>
    <mergeCell ref="K27:L27"/>
    <mergeCell ref="P27:Q27"/>
    <mergeCell ref="K28:L28"/>
    <mergeCell ref="P28:Q28"/>
    <mergeCell ref="K29:L29"/>
    <mergeCell ref="P29:Q29"/>
    <mergeCell ref="O16:P16"/>
    <mergeCell ref="O17:P17"/>
    <mergeCell ref="R15:R16"/>
    <mergeCell ref="D15:E15"/>
    <mergeCell ref="D14:E14"/>
    <mergeCell ref="D13:E13"/>
    <mergeCell ref="D12:E12"/>
    <mergeCell ref="S15:T15"/>
    <mergeCell ref="K15:L15"/>
    <mergeCell ref="G10:G15"/>
    <mergeCell ref="D11:E11"/>
    <mergeCell ref="D10:E10"/>
  </mergeCells>
  <pageMargins left="0.7" right="0.7" top="0.75" bottom="0.75" header="0.3" footer="0.3"/>
  <pageSetup paperSize="9" scale="97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H36"/>
  <sheetViews>
    <sheetView view="pageBreakPreview" topLeftCell="A13" zoomScaleNormal="100" zoomScaleSheetLayoutView="100" workbookViewId="0">
      <selection activeCell="G32" sqref="G32"/>
    </sheetView>
  </sheetViews>
  <sheetFormatPr baseColWidth="10" defaultColWidth="9.33203125" defaultRowHeight="13.2"/>
  <cols>
    <col min="1" max="1" width="32.77734375" customWidth="1"/>
    <col min="2" max="2" width="10.109375" customWidth="1"/>
    <col min="3" max="3" width="11.77734375" customWidth="1"/>
    <col min="4" max="4" width="5.77734375" customWidth="1"/>
    <col min="5" max="5" width="7.44140625" customWidth="1"/>
    <col min="6" max="6" width="14" customWidth="1"/>
    <col min="7" max="7" width="13.77734375" bestFit="1" customWidth="1"/>
    <col min="8" max="8" width="11.77734375" customWidth="1"/>
  </cols>
  <sheetData>
    <row r="1" spans="1:8" ht="95.25" customHeight="1">
      <c r="A1" s="1692" t="s">
        <v>758</v>
      </c>
      <c r="B1" s="1692"/>
      <c r="C1" s="1692"/>
      <c r="D1" s="1693" t="s">
        <v>1451</v>
      </c>
      <c r="E1" s="1693"/>
      <c r="F1" s="1693"/>
      <c r="G1" s="1693"/>
      <c r="H1" s="348">
        <v>2.11</v>
      </c>
    </row>
    <row r="2" spans="1:8" ht="11.85" customHeight="1">
      <c r="A2" s="2" t="s">
        <v>1</v>
      </c>
      <c r="B2" s="3" t="s">
        <v>2</v>
      </c>
      <c r="C2" s="151" t="s">
        <v>1083</v>
      </c>
      <c r="D2" s="1594" t="s">
        <v>4</v>
      </c>
      <c r="E2" s="1595"/>
      <c r="F2" s="2" t="s">
        <v>5</v>
      </c>
      <c r="G2" s="1596"/>
    </row>
    <row r="3" spans="1:8" ht="11.25" customHeight="1">
      <c r="A3" s="3" t="s">
        <v>6</v>
      </c>
      <c r="B3" s="3"/>
      <c r="C3" s="5"/>
      <c r="D3" s="1811">
        <v>0.03</v>
      </c>
      <c r="E3" s="1812"/>
      <c r="F3" s="34">
        <f>ROUND(+G26*D3,0)</f>
        <v>431</v>
      </c>
      <c r="G3" s="1597"/>
    </row>
    <row r="4" spans="1:8" ht="9.75" customHeight="1">
      <c r="A4" s="5"/>
      <c r="B4" s="5"/>
      <c r="C4" s="5"/>
      <c r="D4" s="1809"/>
      <c r="E4" s="1810"/>
      <c r="F4" s="34"/>
      <c r="G4" s="1597"/>
    </row>
    <row r="5" spans="1:8" ht="9.75" customHeight="1">
      <c r="A5" s="5"/>
      <c r="B5" s="5"/>
      <c r="C5" s="5"/>
      <c r="D5" s="1599"/>
      <c r="E5" s="1600"/>
      <c r="F5" s="5"/>
      <c r="G5" s="1597"/>
    </row>
    <row r="6" spans="1:8" ht="10.5" customHeight="1">
      <c r="A6" s="5"/>
      <c r="B6" s="5"/>
      <c r="C6" s="5"/>
      <c r="D6" s="1599"/>
      <c r="E6" s="1600"/>
      <c r="F6" s="5"/>
      <c r="G6" s="1597"/>
    </row>
    <row r="7" spans="1:8" ht="10.35" customHeight="1">
      <c r="A7" s="5"/>
      <c r="B7" s="5"/>
      <c r="C7" s="5"/>
      <c r="D7" s="1599"/>
      <c r="E7" s="1600"/>
      <c r="F7" s="5"/>
      <c r="G7" s="1598"/>
    </row>
    <row r="8" spans="1:8" ht="11.25" customHeight="1">
      <c r="A8" s="1603" t="s">
        <v>8</v>
      </c>
      <c r="B8" s="1605"/>
      <c r="C8" s="1605"/>
      <c r="D8" s="1607"/>
      <c r="E8" s="1608"/>
      <c r="F8" s="1611" t="s">
        <v>9</v>
      </c>
      <c r="G8" s="6">
        <f>SUM(F3:F5)</f>
        <v>431</v>
      </c>
    </row>
    <row r="9" spans="1:8" ht="12" customHeight="1">
      <c r="A9" s="1604"/>
      <c r="B9" s="1606"/>
      <c r="C9" s="1606"/>
      <c r="D9" s="1609"/>
      <c r="E9" s="1610"/>
      <c r="F9" s="1612"/>
      <c r="G9" s="5"/>
    </row>
    <row r="10" spans="1:8" ht="11.25" customHeight="1">
      <c r="A10" s="2" t="s">
        <v>1</v>
      </c>
      <c r="B10" s="8" t="s">
        <v>11</v>
      </c>
      <c r="C10" s="2" t="s">
        <v>12</v>
      </c>
      <c r="D10" s="1614" t="s">
        <v>13</v>
      </c>
      <c r="E10" s="1615"/>
      <c r="F10" s="2" t="s">
        <v>5</v>
      </c>
      <c r="G10" s="1596"/>
    </row>
    <row r="11" spans="1:8" ht="11.25" customHeight="1">
      <c r="A11" s="3" t="s">
        <v>95</v>
      </c>
      <c r="B11" s="2" t="s">
        <v>56</v>
      </c>
      <c r="C11" s="10">
        <f>+'EST MERCADO'!H97</f>
        <v>60500</v>
      </c>
      <c r="D11" s="1774">
        <v>1.05</v>
      </c>
      <c r="E11" s="1775"/>
      <c r="F11" s="10">
        <f>ROUND(+C11*D11,0)</f>
        <v>63525</v>
      </c>
      <c r="G11" s="1597"/>
    </row>
    <row r="12" spans="1:8" ht="11.25" customHeight="1">
      <c r="A12" s="3" t="s">
        <v>96</v>
      </c>
      <c r="B12" s="8" t="s">
        <v>97</v>
      </c>
      <c r="C12" s="10">
        <f>+'EST MERCADO'!H55</f>
        <v>82500</v>
      </c>
      <c r="D12" s="1774">
        <v>0.03</v>
      </c>
      <c r="E12" s="1775"/>
      <c r="F12" s="10">
        <f t="shared" ref="F12:F13" si="0">ROUND(+C12*D12,0)</f>
        <v>2475</v>
      </c>
      <c r="G12" s="1597"/>
    </row>
    <row r="13" spans="1:8" ht="11.25" customHeight="1">
      <c r="A13" s="150" t="s">
        <v>760</v>
      </c>
      <c r="B13" s="2" t="s">
        <v>98</v>
      </c>
      <c r="C13" s="10">
        <f>+'EST MERCADO'!H101</f>
        <v>55990</v>
      </c>
      <c r="D13" s="1768">
        <v>0.2</v>
      </c>
      <c r="E13" s="1769"/>
      <c r="F13" s="10">
        <f t="shared" si="0"/>
        <v>11198</v>
      </c>
      <c r="G13" s="1597"/>
    </row>
    <row r="14" spans="1:8" ht="9.6" customHeight="1">
      <c r="A14" s="5"/>
      <c r="B14" s="5"/>
      <c r="C14" s="5"/>
      <c r="D14" s="1599"/>
      <c r="E14" s="1600"/>
      <c r="F14" s="5"/>
      <c r="G14" s="1597"/>
    </row>
    <row r="15" spans="1:8" ht="10.35" customHeight="1">
      <c r="A15" s="5"/>
      <c r="B15" s="5"/>
      <c r="C15" s="5"/>
      <c r="D15" s="1599"/>
      <c r="E15" s="1600"/>
      <c r="F15" s="5"/>
      <c r="G15" s="1597"/>
    </row>
    <row r="16" spans="1:8" ht="9.6" customHeight="1">
      <c r="A16" s="5"/>
      <c r="B16" s="5"/>
      <c r="C16" s="5"/>
      <c r="D16" s="1599"/>
      <c r="E16" s="1600"/>
      <c r="F16" s="5"/>
      <c r="G16" s="1597"/>
    </row>
    <row r="17" spans="1:8" ht="11.1" customHeight="1">
      <c r="A17" s="5"/>
      <c r="B17" s="5"/>
      <c r="C17" s="5"/>
      <c r="D17" s="1599"/>
      <c r="E17" s="1600"/>
      <c r="F17" s="5"/>
      <c r="G17" s="1597"/>
    </row>
    <row r="18" spans="1:8" ht="9.75" customHeight="1">
      <c r="A18" s="5"/>
      <c r="B18" s="5"/>
      <c r="C18" s="5"/>
      <c r="D18" s="1599"/>
      <c r="E18" s="1600"/>
      <c r="F18" s="5"/>
      <c r="G18" s="1598"/>
    </row>
    <row r="19" spans="1:8" ht="11.25" customHeight="1">
      <c r="A19" s="1753" t="s">
        <v>27</v>
      </c>
      <c r="B19" s="1605"/>
      <c r="C19" s="1605"/>
      <c r="D19" s="1607"/>
      <c r="E19" s="1608"/>
      <c r="F19" s="1611" t="s">
        <v>21</v>
      </c>
      <c r="G19" s="10">
        <f>SUM(F11:F18)</f>
        <v>77198</v>
      </c>
    </row>
    <row r="20" spans="1:8" ht="11.25" customHeight="1">
      <c r="A20" s="1754"/>
      <c r="B20" s="1606"/>
      <c r="C20" s="1606"/>
      <c r="D20" s="1609"/>
      <c r="E20" s="1610"/>
      <c r="F20" s="1612"/>
      <c r="G20" s="5"/>
    </row>
    <row r="21" spans="1:8" ht="11.25" customHeight="1">
      <c r="A21" s="2" t="s">
        <v>22</v>
      </c>
      <c r="B21" s="8" t="s">
        <v>23</v>
      </c>
      <c r="C21" s="2" t="s">
        <v>24</v>
      </c>
      <c r="D21" s="1629" t="s">
        <v>4</v>
      </c>
      <c r="E21" s="1630"/>
      <c r="F21" s="2" t="s">
        <v>5</v>
      </c>
      <c r="G21" s="1596"/>
    </row>
    <row r="22" spans="1:8" ht="11.25" customHeight="1">
      <c r="A22" s="3" t="str">
        <f>+'Mano de obra - Cargos'!C85</f>
        <v>CUADRILLA TIPO II - (1 Of + 1 Ay)</v>
      </c>
      <c r="B22" s="22">
        <f>+'Mano de obra - Cargos'!F92</f>
        <v>145908.75063760404</v>
      </c>
      <c r="C22" s="10">
        <f>+'Mano de obra - Cargos'!J92</f>
        <v>258506.53333333333</v>
      </c>
      <c r="D22" s="1774">
        <v>18</v>
      </c>
      <c r="E22" s="1775"/>
      <c r="F22" s="10">
        <f>ROUND(+C22/D22,0)</f>
        <v>14361</v>
      </c>
      <c r="G22" s="1597"/>
    </row>
    <row r="23" spans="1:8" ht="11.25" customHeight="1">
      <c r="A23" s="3"/>
      <c r="B23" s="22"/>
      <c r="C23" s="10"/>
      <c r="D23" s="1772"/>
      <c r="E23" s="1773"/>
      <c r="F23" s="10"/>
      <c r="G23" s="1597"/>
    </row>
    <row r="24" spans="1:8" ht="9.9" customHeight="1">
      <c r="A24" s="5"/>
      <c r="B24" s="5"/>
      <c r="C24" s="5"/>
      <c r="D24" s="1599"/>
      <c r="E24" s="1600"/>
      <c r="F24" s="5"/>
      <c r="G24" s="1597"/>
    </row>
    <row r="25" spans="1:8" ht="9" customHeight="1">
      <c r="A25" s="5"/>
      <c r="B25" s="5"/>
      <c r="C25" s="5"/>
      <c r="D25" s="1599"/>
      <c r="E25" s="1600"/>
      <c r="F25" s="5"/>
      <c r="G25" s="1598"/>
    </row>
    <row r="26" spans="1:8" ht="11.85" customHeight="1">
      <c r="A26" s="1655" t="s">
        <v>9</v>
      </c>
      <c r="B26" s="1655"/>
      <c r="C26" s="1655"/>
      <c r="D26" s="1655"/>
      <c r="E26" s="1655"/>
      <c r="F26" s="1656"/>
      <c r="G26" s="351">
        <f>SUM(F20:F23)</f>
        <v>14361</v>
      </c>
    </row>
    <row r="27" spans="1:8">
      <c r="A27" s="1622" t="s">
        <v>759</v>
      </c>
      <c r="B27" s="1623"/>
      <c r="C27" s="1623"/>
      <c r="D27" s="1623"/>
      <c r="E27" s="1623"/>
      <c r="F27" s="1623"/>
      <c r="G27" s="1211">
        <f>SUM(G4:H26)</f>
        <v>91990</v>
      </c>
      <c r="H27" s="350">
        <v>87186</v>
      </c>
    </row>
    <row r="28" spans="1:8" ht="11.25" customHeight="1">
      <c r="A28" s="1720" t="s">
        <v>237</v>
      </c>
      <c r="B28" s="1721"/>
      <c r="C28" s="1721"/>
      <c r="D28" s="1721"/>
      <c r="E28" s="1722"/>
      <c r="F28" s="1199"/>
      <c r="G28" s="503"/>
      <c r="H28" s="350"/>
    </row>
    <row r="29" spans="1:8" ht="13.8" customHeight="1">
      <c r="A29" s="1199" t="s">
        <v>1448</v>
      </c>
      <c r="B29" s="1199"/>
      <c r="C29" s="1199"/>
      <c r="D29" s="1199"/>
      <c r="E29" s="1200"/>
      <c r="F29" s="1200">
        <v>0.24</v>
      </c>
      <c r="G29" s="1208">
        <f>ROUND((F29*G27),0)</f>
        <v>22078</v>
      </c>
      <c r="H29" s="350"/>
    </row>
    <row r="30" spans="1:8" ht="13.8" customHeight="1">
      <c r="A30" s="1199" t="s">
        <v>840</v>
      </c>
      <c r="B30" s="1199"/>
      <c r="C30" s="1199"/>
      <c r="D30" s="1199"/>
      <c r="E30" s="1200"/>
      <c r="F30" s="1200">
        <v>0.01</v>
      </c>
      <c r="G30" s="1208">
        <f>ROUND((F30*G27),0)</f>
        <v>920</v>
      </c>
      <c r="H30" s="350"/>
    </row>
    <row r="31" spans="1:8" ht="13.8" customHeight="1">
      <c r="A31" s="1199" t="s">
        <v>842</v>
      </c>
      <c r="B31" s="1199"/>
      <c r="C31" s="1199"/>
      <c r="D31" s="1199"/>
      <c r="E31" s="1200"/>
      <c r="F31" s="1200">
        <v>0.05</v>
      </c>
      <c r="G31" s="1208">
        <f>ROUND((F31*G27),0)</f>
        <v>4600</v>
      </c>
      <c r="H31" s="350"/>
    </row>
    <row r="32" spans="1:8" ht="13.8" customHeight="1">
      <c r="A32" s="1726" t="s">
        <v>1449</v>
      </c>
      <c r="B32" s="1727"/>
      <c r="C32" s="1727"/>
      <c r="D32" s="1727"/>
      <c r="E32" s="1727"/>
      <c r="F32" s="1728"/>
      <c r="G32" s="1208">
        <f>G31+G30+G29+G27</f>
        <v>119588</v>
      </c>
      <c r="H32" s="350"/>
    </row>
    <row r="33" spans="1:8" ht="11.25" customHeight="1">
      <c r="A33" s="476"/>
      <c r="B33" s="477"/>
      <c r="C33" s="477"/>
      <c r="D33" s="477"/>
      <c r="E33" s="477"/>
      <c r="F33" s="477"/>
      <c r="G33" s="504"/>
      <c r="H33" s="350"/>
    </row>
    <row r="34" spans="1:8" ht="11.25" customHeight="1">
      <c r="A34" s="476"/>
      <c r="B34" s="477"/>
      <c r="C34" s="477"/>
      <c r="D34" s="477"/>
      <c r="E34" s="477"/>
      <c r="F34" s="477"/>
      <c r="G34" s="504"/>
      <c r="H34" s="350"/>
    </row>
    <row r="35" spans="1:8" s="498" customFormat="1" ht="29.1" customHeight="1">
      <c r="A35" s="1817" t="s">
        <v>743</v>
      </c>
      <c r="B35" s="1817"/>
      <c r="C35" s="1817"/>
      <c r="D35" s="1817" t="s">
        <v>1031</v>
      </c>
      <c r="E35" s="1817"/>
      <c r="F35" s="1817"/>
      <c r="G35" s="1817"/>
      <c r="H35" s="500"/>
    </row>
    <row r="36" spans="1:8" ht="32.1" customHeight="1"/>
  </sheetData>
  <mergeCells count="41">
    <mergeCell ref="A27:F27"/>
    <mergeCell ref="A35:C35"/>
    <mergeCell ref="D35:G35"/>
    <mergeCell ref="A26:F26"/>
    <mergeCell ref="D21:E21"/>
    <mergeCell ref="G21:G25"/>
    <mergeCell ref="D22:E22"/>
    <mergeCell ref="D23:E23"/>
    <mergeCell ref="D24:E24"/>
    <mergeCell ref="D25:E25"/>
    <mergeCell ref="A28:E28"/>
    <mergeCell ref="A32:F32"/>
    <mergeCell ref="A19:A20"/>
    <mergeCell ref="B19:B20"/>
    <mergeCell ref="C19:C20"/>
    <mergeCell ref="D19:E20"/>
    <mergeCell ref="F19:F20"/>
    <mergeCell ref="D10:E10"/>
    <mergeCell ref="G10:G18"/>
    <mergeCell ref="D11:E11"/>
    <mergeCell ref="D12:E12"/>
    <mergeCell ref="D13:E13"/>
    <mergeCell ref="D14:E14"/>
    <mergeCell ref="D15:E15"/>
    <mergeCell ref="D16:E16"/>
    <mergeCell ref="D17:E17"/>
    <mergeCell ref="D18:E18"/>
    <mergeCell ref="A1:C1"/>
    <mergeCell ref="D1:G1"/>
    <mergeCell ref="A8:A9"/>
    <mergeCell ref="B8:B9"/>
    <mergeCell ref="C8:C9"/>
    <mergeCell ref="D8:E9"/>
    <mergeCell ref="F8:F9"/>
    <mergeCell ref="D2:E2"/>
    <mergeCell ref="G2:G7"/>
    <mergeCell ref="D3:E3"/>
    <mergeCell ref="D4:E4"/>
    <mergeCell ref="D5:E5"/>
    <mergeCell ref="D6:E6"/>
    <mergeCell ref="D7:E7"/>
  </mergeCells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H38"/>
  <sheetViews>
    <sheetView view="pageBreakPreview" topLeftCell="A16" zoomScale="110" zoomScaleNormal="100" zoomScaleSheetLayoutView="110" workbookViewId="0">
      <selection activeCell="F34" sqref="F34"/>
    </sheetView>
  </sheetViews>
  <sheetFormatPr baseColWidth="10" defaultColWidth="9.33203125" defaultRowHeight="13.2"/>
  <cols>
    <col min="1" max="1" width="32.77734375" style="355" customWidth="1"/>
    <col min="2" max="2" width="10" style="355" customWidth="1"/>
    <col min="3" max="3" width="12" style="355" customWidth="1"/>
    <col min="4" max="4" width="13.109375" style="355" customWidth="1"/>
    <col min="5" max="5" width="14.109375" style="355" customWidth="1"/>
    <col min="6" max="6" width="13.77734375" style="355" bestFit="1" customWidth="1"/>
    <col min="7" max="7" width="18.44140625" style="355" customWidth="1"/>
    <col min="8" max="16384" width="9.33203125" style="355"/>
  </cols>
  <sheetData>
    <row r="1" spans="1:8" ht="81.599999999999994" customHeight="1">
      <c r="A1" s="1692" t="s">
        <v>762</v>
      </c>
      <c r="B1" s="1692"/>
      <c r="C1" s="1692"/>
      <c r="D1" s="1693" t="s">
        <v>1451</v>
      </c>
      <c r="E1" s="1693"/>
      <c r="F1" s="1693"/>
      <c r="G1" s="352">
        <v>3.1</v>
      </c>
    </row>
    <row r="2" spans="1:8" ht="11.4" customHeight="1">
      <c r="A2" s="162" t="s">
        <v>1</v>
      </c>
      <c r="B2" s="162" t="s">
        <v>2</v>
      </c>
      <c r="C2" s="358" t="s">
        <v>1083</v>
      </c>
      <c r="D2" s="162" t="s">
        <v>4</v>
      </c>
      <c r="E2" s="162" t="s">
        <v>5</v>
      </c>
      <c r="F2" s="1825"/>
    </row>
    <row r="3" spans="1:8" ht="11.25" customHeight="1">
      <c r="A3" s="162" t="s">
        <v>6</v>
      </c>
      <c r="B3" s="162"/>
      <c r="C3" s="324"/>
      <c r="D3" s="677">
        <v>0.03</v>
      </c>
      <c r="E3" s="356">
        <f>ROUND(D3*F28,0)</f>
        <v>861</v>
      </c>
      <c r="F3" s="1826"/>
    </row>
    <row r="4" spans="1:8" ht="14.25" customHeight="1">
      <c r="A4" s="162" t="s">
        <v>763</v>
      </c>
      <c r="B4" s="162"/>
      <c r="C4" s="163">
        <v>1500000</v>
      </c>
      <c r="D4" s="164">
        <v>80</v>
      </c>
      <c r="E4" s="163">
        <f>ROUND(+C4/D4,0)</f>
        <v>18750</v>
      </c>
      <c r="F4" s="1826"/>
    </row>
    <row r="5" spans="1:8" ht="12.75" customHeight="1">
      <c r="A5" s="319" t="s">
        <v>764</v>
      </c>
      <c r="B5" s="162"/>
      <c r="C5" s="163">
        <v>1500000</v>
      </c>
      <c r="D5" s="164">
        <v>80</v>
      </c>
      <c r="E5" s="163">
        <f>ROUND(+C5/D5,0)</f>
        <v>18750</v>
      </c>
      <c r="F5" s="1826"/>
    </row>
    <row r="6" spans="1:8" ht="10.35" customHeight="1">
      <c r="A6" s="324"/>
      <c r="B6" s="324"/>
      <c r="C6" s="324"/>
      <c r="D6" s="324"/>
      <c r="E6" s="324"/>
      <c r="F6" s="1827"/>
    </row>
    <row r="7" spans="1:8" ht="11.25" customHeight="1">
      <c r="A7" s="1831" t="s">
        <v>8</v>
      </c>
      <c r="B7" s="1825"/>
      <c r="C7" s="1825"/>
      <c r="D7" s="1825"/>
      <c r="E7" s="1831" t="s">
        <v>9</v>
      </c>
      <c r="F7" s="163">
        <f>SUM(E3:E5)</f>
        <v>38361</v>
      </c>
    </row>
    <row r="8" spans="1:8" ht="12.6" customHeight="1">
      <c r="A8" s="1832"/>
      <c r="B8" s="1827"/>
      <c r="C8" s="1827"/>
      <c r="D8" s="1827"/>
      <c r="E8" s="1832"/>
      <c r="F8" s="324"/>
    </row>
    <row r="9" spans="1:8" ht="11.25" customHeight="1">
      <c r="A9" s="162" t="s">
        <v>1</v>
      </c>
      <c r="B9" s="162" t="s">
        <v>11</v>
      </c>
      <c r="C9" s="162" t="s">
        <v>12</v>
      </c>
      <c r="D9" s="162" t="s">
        <v>13</v>
      </c>
      <c r="E9" s="162" t="s">
        <v>5</v>
      </c>
      <c r="F9" s="1825"/>
    </row>
    <row r="10" spans="1:8" ht="18.75" customHeight="1">
      <c r="A10" s="667" t="s">
        <v>1361</v>
      </c>
      <c r="B10" s="162" t="s">
        <v>890</v>
      </c>
      <c r="C10" s="163">
        <v>214500</v>
      </c>
      <c r="D10" s="357">
        <v>1</v>
      </c>
      <c r="E10" s="163">
        <f>ROUND(+C10*D10,0)</f>
        <v>214500</v>
      </c>
      <c r="F10" s="1826"/>
      <c r="G10" s="1083">
        <v>197000</v>
      </c>
      <c r="H10" s="1085" t="s">
        <v>1438</v>
      </c>
    </row>
    <row r="11" spans="1:8" ht="26.25" customHeight="1">
      <c r="A11" s="875" t="s">
        <v>1362</v>
      </c>
      <c r="B11" s="358" t="s">
        <v>443</v>
      </c>
      <c r="C11" s="163">
        <v>2500</v>
      </c>
      <c r="D11" s="164">
        <v>0.08</v>
      </c>
      <c r="E11" s="163">
        <f>ROUND(+C11*D11,0)</f>
        <v>200</v>
      </c>
      <c r="F11" s="1826"/>
      <c r="G11" s="1083">
        <v>232000</v>
      </c>
      <c r="H11" s="1085" t="s">
        <v>1439</v>
      </c>
    </row>
    <row r="12" spans="1:8">
      <c r="A12" s="667"/>
      <c r="B12" s="325"/>
      <c r="C12" s="163"/>
      <c r="D12" s="324"/>
      <c r="E12" s="163"/>
      <c r="F12" s="1826"/>
      <c r="G12" s="1084">
        <f>+(SUM(G10:G11)/(2))</f>
        <v>214500</v>
      </c>
    </row>
    <row r="13" spans="1:8">
      <c r="A13" s="667"/>
      <c r="B13" s="325"/>
      <c r="C13" s="163"/>
      <c r="D13" s="324"/>
      <c r="E13" s="163"/>
      <c r="F13" s="1827"/>
    </row>
    <row r="14" spans="1:8" ht="9.6" customHeight="1">
      <c r="A14" s="324"/>
      <c r="B14" s="324"/>
      <c r="C14" s="324"/>
      <c r="D14" s="324"/>
      <c r="E14" s="324"/>
      <c r="F14" s="354"/>
    </row>
    <row r="15" spans="1:8" ht="10.5" customHeight="1">
      <c r="A15" s="324"/>
      <c r="B15" s="324"/>
      <c r="C15" s="324"/>
      <c r="D15" s="324"/>
      <c r="E15" s="324"/>
      <c r="F15" s="354"/>
    </row>
    <row r="16" spans="1:8" ht="11.25" customHeight="1">
      <c r="A16" s="1828" t="s">
        <v>9</v>
      </c>
      <c r="B16" s="1828"/>
      <c r="C16" s="1828"/>
      <c r="D16" s="1828"/>
      <c r="E16" s="1829"/>
      <c r="F16" s="163">
        <f>SUM(E10:E14)</f>
        <v>214700</v>
      </c>
    </row>
    <row r="17" spans="1:7" ht="13.5" customHeight="1">
      <c r="A17" s="1830" t="s">
        <v>1059</v>
      </c>
      <c r="B17" s="1830"/>
      <c r="C17" s="1830"/>
      <c r="D17" s="1830"/>
      <c r="E17" s="1830"/>
      <c r="F17" s="1830"/>
      <c r="G17" s="1830"/>
    </row>
    <row r="18" spans="1:7" ht="22.5" customHeight="1">
      <c r="A18" s="162" t="s">
        <v>33</v>
      </c>
      <c r="B18" s="162" t="s">
        <v>770</v>
      </c>
      <c r="C18" s="162" t="s">
        <v>34</v>
      </c>
      <c r="D18" s="162" t="s">
        <v>3</v>
      </c>
      <c r="E18" s="162" t="s">
        <v>5</v>
      </c>
      <c r="F18" s="1825"/>
    </row>
    <row r="19" spans="1:7" ht="11.25" customHeight="1">
      <c r="A19" s="684" t="s">
        <v>769</v>
      </c>
      <c r="B19" s="164">
        <v>1.57</v>
      </c>
      <c r="C19" s="164"/>
      <c r="D19" s="163">
        <v>9000</v>
      </c>
      <c r="E19" s="163">
        <f>ROUND(+B19*D19,0)</f>
        <v>14130</v>
      </c>
      <c r="F19" s="1826"/>
    </row>
    <row r="20" spans="1:7" ht="9.75" customHeight="1">
      <c r="A20" s="684" t="s">
        <v>771</v>
      </c>
      <c r="B20" s="678">
        <v>0.4</v>
      </c>
      <c r="C20" s="678"/>
      <c r="D20" s="163">
        <v>9000</v>
      </c>
      <c r="E20" s="163">
        <f>ROUND(+B20*D20,0)</f>
        <v>3600</v>
      </c>
      <c r="F20" s="1826"/>
    </row>
    <row r="21" spans="1:7" ht="9.6" customHeight="1">
      <c r="A21" s="324"/>
      <c r="B21" s="324"/>
      <c r="C21" s="324"/>
      <c r="D21" s="324"/>
      <c r="E21" s="324"/>
      <c r="F21" s="1827"/>
    </row>
    <row r="22" spans="1:7" ht="11.4" customHeight="1">
      <c r="A22" s="1828" t="s">
        <v>9</v>
      </c>
      <c r="B22" s="1828"/>
      <c r="C22" s="1828"/>
      <c r="D22" s="1828"/>
      <c r="E22" s="1829"/>
      <c r="F22" s="163">
        <f>SUM(E19:E20)</f>
        <v>17730</v>
      </c>
    </row>
    <row r="23" spans="1:7" ht="11.25" customHeight="1">
      <c r="A23" s="1830" t="s">
        <v>20</v>
      </c>
      <c r="B23" s="1830"/>
      <c r="C23" s="1830"/>
      <c r="D23" s="1830"/>
      <c r="E23" s="1830"/>
      <c r="F23" s="1830"/>
      <c r="G23" s="1830"/>
    </row>
    <row r="24" spans="1:7" ht="11.4" customHeight="1">
      <c r="A24" s="162" t="s">
        <v>22</v>
      </c>
      <c r="B24" s="162" t="s">
        <v>23</v>
      </c>
      <c r="C24" s="162" t="s">
        <v>24</v>
      </c>
      <c r="D24" s="162" t="s">
        <v>4</v>
      </c>
      <c r="E24" s="162" t="s">
        <v>5</v>
      </c>
      <c r="F24" s="1825"/>
    </row>
    <row r="25" spans="1:7" ht="11.25" customHeight="1">
      <c r="A25" s="162" t="str">
        <f>+'Mano de obra - Cargos'!C115</f>
        <v>CUADRILLA TIPO V - (1 Of + 4 Ay)</v>
      </c>
      <c r="B25" s="356">
        <f>+'Mano de obra - Cargos'!F122</f>
        <v>320999.24058316567</v>
      </c>
      <c r="C25" s="163">
        <f>+'Mano de obra - Cargos'!J122</f>
        <v>573704.43333333335</v>
      </c>
      <c r="D25" s="159">
        <v>20</v>
      </c>
      <c r="E25" s="163">
        <f>ROUND(+C25/D25,0)</f>
        <v>28685</v>
      </c>
      <c r="F25" s="1826"/>
    </row>
    <row r="26" spans="1:7" ht="11.25" customHeight="1">
      <c r="A26" s="162"/>
      <c r="B26" s="356"/>
      <c r="C26" s="163"/>
      <c r="D26" s="159"/>
      <c r="E26" s="163"/>
      <c r="F26" s="1826"/>
    </row>
    <row r="27" spans="1:7" ht="10.5" customHeight="1">
      <c r="A27" s="324"/>
      <c r="B27" s="324"/>
      <c r="C27" s="324"/>
      <c r="D27" s="324"/>
      <c r="E27" s="324"/>
      <c r="F27" s="1827"/>
    </row>
    <row r="28" spans="1:7" ht="11.25" customHeight="1">
      <c r="A28" s="1828" t="s">
        <v>9</v>
      </c>
      <c r="B28" s="1828"/>
      <c r="C28" s="1828"/>
      <c r="D28" s="1828"/>
      <c r="E28" s="1829"/>
      <c r="F28" s="163">
        <f>SUM(E25:E26)</f>
        <v>28685</v>
      </c>
    </row>
    <row r="29" spans="1:7" ht="11.25" customHeight="1">
      <c r="A29" s="1622" t="s">
        <v>366</v>
      </c>
      <c r="B29" s="1623"/>
      <c r="C29" s="1623"/>
      <c r="D29" s="1623"/>
      <c r="E29" s="1623"/>
      <c r="F29" s="1212">
        <f>SUM(F6:F28)</f>
        <v>299476</v>
      </c>
      <c r="G29" s="797"/>
    </row>
    <row r="30" spans="1:7" ht="11.25" customHeight="1">
      <c r="A30" s="1720" t="s">
        <v>237</v>
      </c>
      <c r="B30" s="1721"/>
      <c r="C30" s="1721"/>
      <c r="D30" s="1721"/>
      <c r="E30" s="1722"/>
      <c r="F30" s="1199"/>
      <c r="G30" s="503"/>
    </row>
    <row r="31" spans="1:7" ht="11.25" customHeight="1">
      <c r="A31" s="1199" t="s">
        <v>1448</v>
      </c>
      <c r="B31" s="1199"/>
      <c r="C31" s="1199"/>
      <c r="D31" s="1199"/>
      <c r="E31" s="1200">
        <v>0.24</v>
      </c>
      <c r="F31" s="1208">
        <f>ROUND((E31*F29),0)</f>
        <v>71874</v>
      </c>
      <c r="G31" s="1208"/>
    </row>
    <row r="32" spans="1:7" ht="11.25" customHeight="1">
      <c r="A32" s="1199" t="s">
        <v>840</v>
      </c>
      <c r="B32" s="1199"/>
      <c r="C32" s="1199"/>
      <c r="D32" s="1199"/>
      <c r="E32" s="1200">
        <v>0.01</v>
      </c>
      <c r="F32" s="1208">
        <f>ROUND((E32*F29),0)</f>
        <v>2995</v>
      </c>
      <c r="G32" s="1208"/>
    </row>
    <row r="33" spans="1:7" ht="11.25" customHeight="1">
      <c r="A33" s="1199" t="s">
        <v>842</v>
      </c>
      <c r="B33" s="1199"/>
      <c r="C33" s="1199"/>
      <c r="D33" s="1199"/>
      <c r="E33" s="1200">
        <v>0.05</v>
      </c>
      <c r="F33" s="1208">
        <f>ROUND((E33*F29),0)</f>
        <v>14974</v>
      </c>
      <c r="G33" s="1208"/>
    </row>
    <row r="34" spans="1:7" ht="11.25" customHeight="1">
      <c r="A34" s="1726" t="s">
        <v>1449</v>
      </c>
      <c r="B34" s="1727"/>
      <c r="C34" s="1727"/>
      <c r="D34" s="1727"/>
      <c r="E34" s="1728"/>
      <c r="F34" s="1208">
        <f>F33+F32+F31+F29</f>
        <v>389319</v>
      </c>
      <c r="G34" s="1208"/>
    </row>
    <row r="35" spans="1:7" ht="11.25" customHeight="1">
      <c r="A35" s="478"/>
      <c r="B35" s="479"/>
      <c r="C35" s="479"/>
      <c r="D35" s="479"/>
      <c r="E35" s="479"/>
      <c r="F35" s="505"/>
      <c r="G35" s="323"/>
    </row>
    <row r="36" spans="1:7" ht="11.25" customHeight="1">
      <c r="A36" s="478"/>
      <c r="B36" s="479"/>
      <c r="C36" s="479"/>
      <c r="D36" s="479"/>
      <c r="E36" s="479"/>
      <c r="F36" s="505"/>
      <c r="G36" s="323"/>
    </row>
    <row r="37" spans="1:7" s="507" customFormat="1" ht="38.25" customHeight="1">
      <c r="A37" s="1663" t="s">
        <v>743</v>
      </c>
      <c r="B37" s="1663"/>
      <c r="C37" s="1663"/>
      <c r="D37" s="1663" t="s">
        <v>1031</v>
      </c>
      <c r="E37" s="1663"/>
      <c r="F37" s="1663"/>
      <c r="G37" s="506"/>
    </row>
    <row r="38" spans="1:7" ht="32.1" customHeight="1"/>
  </sheetData>
  <mergeCells count="21">
    <mergeCell ref="A37:C37"/>
    <mergeCell ref="D37:F37"/>
    <mergeCell ref="A29:E29"/>
    <mergeCell ref="F18:F21"/>
    <mergeCell ref="A22:E22"/>
    <mergeCell ref="A23:G23"/>
    <mergeCell ref="F24:F27"/>
    <mergeCell ref="A28:E28"/>
    <mergeCell ref="A30:E30"/>
    <mergeCell ref="A34:E34"/>
    <mergeCell ref="A1:C1"/>
    <mergeCell ref="D1:F1"/>
    <mergeCell ref="F9:F13"/>
    <mergeCell ref="A16:E16"/>
    <mergeCell ref="A17:G17"/>
    <mergeCell ref="F2:F6"/>
    <mergeCell ref="A7:A8"/>
    <mergeCell ref="B7:B8"/>
    <mergeCell ref="C7:C8"/>
    <mergeCell ref="D7:D8"/>
    <mergeCell ref="E7:E8"/>
  </mergeCells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I38"/>
  <sheetViews>
    <sheetView view="pageBreakPreview" topLeftCell="A19" zoomScaleNormal="100" zoomScaleSheetLayoutView="100" workbookViewId="0">
      <selection activeCell="F35" sqref="F35"/>
    </sheetView>
  </sheetViews>
  <sheetFormatPr baseColWidth="10" defaultColWidth="9.33203125" defaultRowHeight="13.2"/>
  <cols>
    <col min="1" max="1" width="32.77734375" style="318" customWidth="1"/>
    <col min="2" max="2" width="10.109375" style="318" customWidth="1"/>
    <col min="3" max="3" width="11.77734375" style="318" customWidth="1"/>
    <col min="4" max="4" width="10.88671875" style="318" customWidth="1"/>
    <col min="5" max="5" width="14" style="318" customWidth="1"/>
    <col min="6" max="6" width="13.77734375" style="318" bestFit="1" customWidth="1"/>
    <col min="7" max="7" width="2" style="318" customWidth="1"/>
    <col min="8" max="8" width="10" style="318" customWidth="1"/>
    <col min="9" max="9" width="31.44140625" style="318" customWidth="1"/>
    <col min="10" max="16384" width="9.33203125" style="318"/>
  </cols>
  <sheetData>
    <row r="1" spans="1:9" ht="85.2" customHeight="1">
      <c r="A1" s="1692" t="s">
        <v>774</v>
      </c>
      <c r="B1" s="1692"/>
      <c r="C1" s="1692"/>
      <c r="D1" s="1693" t="s">
        <v>1451</v>
      </c>
      <c r="E1" s="1693"/>
      <c r="F1" s="1693"/>
      <c r="G1" s="323"/>
      <c r="H1" s="1833">
        <v>3.2</v>
      </c>
      <c r="I1" s="1833"/>
    </row>
    <row r="2" spans="1:9" ht="12" customHeight="1">
      <c r="A2" s="359" t="s">
        <v>76</v>
      </c>
      <c r="B2" s="360" t="s">
        <v>99</v>
      </c>
      <c r="C2" s="361" t="s">
        <v>1083</v>
      </c>
      <c r="D2" s="1162" t="s">
        <v>70</v>
      </c>
      <c r="E2" s="361" t="s">
        <v>71</v>
      </c>
      <c r="F2" s="1605"/>
    </row>
    <row r="3" spans="1:9" ht="12" customHeight="1">
      <c r="A3" s="361" t="s">
        <v>72</v>
      </c>
      <c r="B3" s="360" t="s">
        <v>100</v>
      </c>
      <c r="C3" s="7"/>
      <c r="D3" s="685">
        <v>0.03</v>
      </c>
      <c r="E3" s="362">
        <f>ROUND(D3*F29,0)</f>
        <v>456</v>
      </c>
      <c r="F3" s="1834"/>
    </row>
    <row r="4" spans="1:9" ht="12" customHeight="1">
      <c r="A4" s="361" t="s">
        <v>101</v>
      </c>
      <c r="B4" s="360" t="s">
        <v>178</v>
      </c>
      <c r="C4" s="362">
        <v>49455</v>
      </c>
      <c r="D4" s="1163">
        <v>7</v>
      </c>
      <c r="E4" s="362">
        <f>ROUND(+C4/D4,0)</f>
        <v>7065</v>
      </c>
      <c r="F4" s="1834"/>
    </row>
    <row r="5" spans="1:9" ht="9.9" customHeight="1">
      <c r="A5" s="7"/>
      <c r="B5" s="7"/>
      <c r="C5" s="7"/>
      <c r="D5" s="61"/>
      <c r="E5" s="7"/>
      <c r="F5" s="1834"/>
    </row>
    <row r="6" spans="1:9" ht="10.35" customHeight="1">
      <c r="A6" s="7"/>
      <c r="B6" s="7"/>
      <c r="C6" s="7"/>
      <c r="D6" s="61"/>
      <c r="E6" s="7"/>
      <c r="F6" s="1606"/>
    </row>
    <row r="7" spans="1:9" ht="12" customHeight="1">
      <c r="A7" s="1835" t="s">
        <v>74</v>
      </c>
      <c r="B7" s="1605"/>
      <c r="C7" s="1605"/>
      <c r="D7" s="1607"/>
      <c r="E7" s="1837" t="s">
        <v>75</v>
      </c>
      <c r="F7" s="363">
        <f>SUM(E3:E5)</f>
        <v>7521</v>
      </c>
    </row>
    <row r="8" spans="1:9" ht="10.65" customHeight="1">
      <c r="A8" s="1836"/>
      <c r="B8" s="1606"/>
      <c r="C8" s="1606"/>
      <c r="D8" s="1609"/>
      <c r="E8" s="1838"/>
      <c r="F8" s="7"/>
    </row>
    <row r="9" spans="1:9" ht="12" customHeight="1">
      <c r="A9" s="359" t="s">
        <v>67</v>
      </c>
      <c r="B9" s="361" t="s">
        <v>77</v>
      </c>
      <c r="C9" s="364" t="s">
        <v>78</v>
      </c>
      <c r="D9" s="1162" t="s">
        <v>79</v>
      </c>
      <c r="E9" s="361" t="s">
        <v>71</v>
      </c>
      <c r="F9" s="1605"/>
    </row>
    <row r="10" spans="1:9" ht="12" customHeight="1">
      <c r="A10" s="361" t="s">
        <v>102</v>
      </c>
      <c r="B10" s="361" t="s">
        <v>73</v>
      </c>
      <c r="C10" s="365">
        <f>+'EST MERCADO'!H66</f>
        <v>56100</v>
      </c>
      <c r="D10" s="1164">
        <v>1</v>
      </c>
      <c r="E10" s="366">
        <f>ROUND(+C10*D10,0)</f>
        <v>56100</v>
      </c>
      <c r="F10" s="1834"/>
    </row>
    <row r="11" spans="1:9" ht="24.75" customHeight="1">
      <c r="A11" s="7" t="s">
        <v>103</v>
      </c>
      <c r="B11" s="361" t="s">
        <v>73</v>
      </c>
      <c r="C11" s="365">
        <f>+'EST MERCADO'!H16</f>
        <v>13200</v>
      </c>
      <c r="D11" s="1164">
        <v>1</v>
      </c>
      <c r="E11" s="366">
        <f t="shared" ref="E11:E15" si="0">ROUND(+C11*D11,0)</f>
        <v>13200</v>
      </c>
      <c r="F11" s="1834"/>
    </row>
    <row r="12" spans="1:9" ht="12" customHeight="1">
      <c r="A12" s="361" t="s">
        <v>104</v>
      </c>
      <c r="B12" s="361" t="s">
        <v>73</v>
      </c>
      <c r="C12" s="365">
        <f>+'EST MERCADO'!H60</f>
        <v>11000</v>
      </c>
      <c r="D12" s="1164">
        <v>4</v>
      </c>
      <c r="E12" s="366">
        <f t="shared" si="0"/>
        <v>44000</v>
      </c>
      <c r="F12" s="1834"/>
    </row>
    <row r="13" spans="1:9" ht="12" customHeight="1">
      <c r="A13" s="361" t="s">
        <v>105</v>
      </c>
      <c r="B13" s="359" t="s">
        <v>106</v>
      </c>
      <c r="C13" s="365">
        <f>+'EST MERCADO'!H76</f>
        <v>26400</v>
      </c>
      <c r="D13" s="1165">
        <v>0.02</v>
      </c>
      <c r="E13" s="366">
        <f t="shared" si="0"/>
        <v>528</v>
      </c>
      <c r="F13" s="1834"/>
    </row>
    <row r="14" spans="1:9" ht="12" customHeight="1">
      <c r="A14" s="361" t="s">
        <v>107</v>
      </c>
      <c r="B14" s="359" t="s">
        <v>106</v>
      </c>
      <c r="C14" s="365">
        <f>+'EST MERCADO'!H75</f>
        <v>24200</v>
      </c>
      <c r="D14" s="1165">
        <v>0.02</v>
      </c>
      <c r="E14" s="366">
        <f t="shared" si="0"/>
        <v>484</v>
      </c>
      <c r="F14" s="1834"/>
    </row>
    <row r="15" spans="1:9" ht="12" customHeight="1">
      <c r="A15" s="361" t="s">
        <v>108</v>
      </c>
      <c r="B15" s="359" t="s">
        <v>106</v>
      </c>
      <c r="C15" s="365">
        <f>+'EST MERCADO'!H77</f>
        <v>21450</v>
      </c>
      <c r="D15" s="1165">
        <v>0.02</v>
      </c>
      <c r="E15" s="366">
        <f t="shared" si="0"/>
        <v>429</v>
      </c>
      <c r="F15" s="1606"/>
    </row>
    <row r="16" spans="1:9" ht="10.65" customHeight="1">
      <c r="A16" s="1835" t="s">
        <v>109</v>
      </c>
      <c r="B16" s="1605"/>
      <c r="C16" s="1605"/>
      <c r="D16" s="1607"/>
      <c r="E16" s="1837" t="s">
        <v>82</v>
      </c>
      <c r="F16" s="363">
        <f>SUM(E10:E15)</f>
        <v>114741</v>
      </c>
    </row>
    <row r="17" spans="1:9" ht="11.25" customHeight="1">
      <c r="A17" s="1836"/>
      <c r="B17" s="1606"/>
      <c r="C17" s="1606"/>
      <c r="D17" s="1609"/>
      <c r="E17" s="1838"/>
      <c r="F17" s="7"/>
    </row>
    <row r="18" spans="1:9" ht="12" customHeight="1">
      <c r="A18" s="359" t="s">
        <v>110</v>
      </c>
      <c r="B18" s="367" t="s">
        <v>111</v>
      </c>
      <c r="C18" s="361" t="s">
        <v>112</v>
      </c>
      <c r="D18" s="1162" t="s">
        <v>69</v>
      </c>
      <c r="E18" s="361" t="s">
        <v>71</v>
      </c>
      <c r="F18" s="1605"/>
    </row>
    <row r="19" spans="1:9" ht="12" customHeight="1">
      <c r="A19" s="368"/>
      <c r="B19" s="369"/>
      <c r="C19" s="54"/>
      <c r="D19" s="61"/>
      <c r="E19" s="362"/>
      <c r="F19" s="1834"/>
    </row>
    <row r="20" spans="1:9" ht="10.65" customHeight="1">
      <c r="A20" s="7"/>
      <c r="B20" s="7"/>
      <c r="C20" s="7"/>
      <c r="D20" s="61"/>
      <c r="E20" s="7"/>
      <c r="F20" s="1834"/>
    </row>
    <row r="21" spans="1:9" ht="9.75" customHeight="1">
      <c r="A21" s="7"/>
      <c r="B21" s="7"/>
      <c r="C21" s="7"/>
      <c r="D21" s="61"/>
      <c r="E21" s="7"/>
      <c r="F21" s="1606"/>
    </row>
    <row r="22" spans="1:9" ht="10.35" customHeight="1">
      <c r="A22" s="1835" t="s">
        <v>81</v>
      </c>
      <c r="B22" s="1605"/>
      <c r="C22" s="1605"/>
      <c r="D22" s="1607"/>
      <c r="E22" s="1837" t="s">
        <v>75</v>
      </c>
      <c r="F22" s="370"/>
    </row>
    <row r="23" spans="1:9" ht="11.25" customHeight="1">
      <c r="A23" s="1836"/>
      <c r="B23" s="1606"/>
      <c r="C23" s="1606"/>
      <c r="D23" s="1609"/>
      <c r="E23" s="1838"/>
      <c r="F23" s="7"/>
    </row>
    <row r="24" spans="1:9" ht="12" customHeight="1">
      <c r="A24" s="359" t="s">
        <v>113</v>
      </c>
      <c r="B24" s="361" t="s">
        <v>84</v>
      </c>
      <c r="C24" s="364" t="s">
        <v>85</v>
      </c>
      <c r="D24" s="1162" t="s">
        <v>70</v>
      </c>
      <c r="E24" s="361" t="s">
        <v>71</v>
      </c>
      <c r="F24" s="1605"/>
    </row>
    <row r="25" spans="1:9" ht="12" customHeight="1">
      <c r="A25" s="361" t="str">
        <f>+'Mano de obra - Cargos'!C85</f>
        <v>CUADRILLA TIPO II - (1 Of + 1 Ay)</v>
      </c>
      <c r="B25" s="371">
        <f>+'Mano de obra - Cargos'!F92</f>
        <v>145908.75063760404</v>
      </c>
      <c r="C25" s="373">
        <f>+'Mano de obra - Cargos'!J92</f>
        <v>258506.53333333333</v>
      </c>
      <c r="D25" s="1166">
        <v>17</v>
      </c>
      <c r="E25" s="373">
        <f>ROUND(+C25/D25,0)</f>
        <v>15206</v>
      </c>
      <c r="F25" s="1834"/>
    </row>
    <row r="26" spans="1:9" ht="12" customHeight="1">
      <c r="A26" s="361"/>
      <c r="B26" s="371"/>
      <c r="C26" s="371"/>
      <c r="D26" s="1167"/>
      <c r="E26" s="371"/>
      <c r="F26" s="1834"/>
    </row>
    <row r="27" spans="1:9" ht="9.6" customHeight="1">
      <c r="A27" s="7"/>
      <c r="B27" s="7"/>
      <c r="C27" s="7"/>
      <c r="D27" s="61"/>
      <c r="E27" s="7"/>
      <c r="F27" s="1834"/>
    </row>
    <row r="28" spans="1:9" ht="9.6" customHeight="1">
      <c r="A28" s="7"/>
      <c r="B28" s="7"/>
      <c r="C28" s="7"/>
      <c r="D28" s="61"/>
      <c r="E28" s="7"/>
      <c r="F28" s="1606"/>
    </row>
    <row r="29" spans="1:9" ht="12" customHeight="1">
      <c r="A29" s="1841" t="s">
        <v>75</v>
      </c>
      <c r="B29" s="1841"/>
      <c r="C29" s="1841"/>
      <c r="D29" s="1841"/>
      <c r="E29" s="1842"/>
      <c r="F29" s="363">
        <f>SUM(E25:E28)</f>
        <v>15206</v>
      </c>
    </row>
    <row r="30" spans="1:9" ht="12" customHeight="1">
      <c r="A30" s="1839" t="s">
        <v>114</v>
      </c>
      <c r="B30" s="1839"/>
      <c r="C30" s="1839"/>
      <c r="D30" s="1839"/>
      <c r="E30" s="1839"/>
      <c r="F30" s="1213">
        <f>SUM(F7:G29)</f>
        <v>137468</v>
      </c>
      <c r="G30" s="374"/>
      <c r="H30" s="809">
        <v>129381</v>
      </c>
      <c r="I30" s="372"/>
    </row>
    <row r="31" spans="1:9" ht="12" customHeight="1">
      <c r="A31" s="1720" t="s">
        <v>237</v>
      </c>
      <c r="B31" s="1721"/>
      <c r="C31" s="1721"/>
      <c r="D31" s="1721"/>
      <c r="E31" s="1722"/>
      <c r="F31" s="1199"/>
      <c r="G31" s="374"/>
      <c r="H31" s="374"/>
      <c r="I31" s="372"/>
    </row>
    <row r="32" spans="1:9" ht="12" customHeight="1">
      <c r="A32" s="1199" t="s">
        <v>1448</v>
      </c>
      <c r="B32" s="1199"/>
      <c r="C32" s="1199"/>
      <c r="D32" s="1199"/>
      <c r="E32" s="1200">
        <v>0.24</v>
      </c>
      <c r="F32" s="1208">
        <f>ROUND((E32*F30),0)</f>
        <v>32992</v>
      </c>
      <c r="G32" s="374"/>
      <c r="H32" s="374"/>
      <c r="I32" s="372"/>
    </row>
    <row r="33" spans="1:9" ht="12" customHeight="1">
      <c r="A33" s="1199" t="s">
        <v>840</v>
      </c>
      <c r="B33" s="1199"/>
      <c r="C33" s="1199"/>
      <c r="D33" s="1199"/>
      <c r="E33" s="1200">
        <v>0.01</v>
      </c>
      <c r="F33" s="1208">
        <f>ROUND((E33*F30),0)</f>
        <v>1375</v>
      </c>
      <c r="G33" s="374"/>
      <c r="H33" s="374"/>
      <c r="I33" s="372"/>
    </row>
    <row r="34" spans="1:9" ht="12" customHeight="1">
      <c r="A34" s="1199" t="s">
        <v>842</v>
      </c>
      <c r="B34" s="1199"/>
      <c r="C34" s="1199"/>
      <c r="D34" s="1199"/>
      <c r="E34" s="1200">
        <v>0.05</v>
      </c>
      <c r="F34" s="1208">
        <f>ROUND((E34*F30),0)</f>
        <v>6873</v>
      </c>
      <c r="G34" s="374"/>
      <c r="H34" s="374"/>
      <c r="I34" s="372"/>
    </row>
    <row r="35" spans="1:9" ht="12" customHeight="1">
      <c r="A35" s="1726" t="s">
        <v>1449</v>
      </c>
      <c r="B35" s="1727"/>
      <c r="C35" s="1727"/>
      <c r="D35" s="1727"/>
      <c r="E35" s="1728"/>
      <c r="F35" s="1208">
        <f>F34+F33+F32+F30</f>
        <v>178708</v>
      </c>
      <c r="G35" s="374"/>
      <c r="H35" s="374"/>
      <c r="I35" s="372"/>
    </row>
    <row r="36" spans="1:9" ht="12" customHeight="1">
      <c r="A36" s="487"/>
      <c r="B36" s="487"/>
      <c r="C36" s="487"/>
      <c r="D36" s="487"/>
      <c r="E36" s="487"/>
      <c r="F36" s="508"/>
      <c r="G36" s="374"/>
      <c r="H36" s="374"/>
      <c r="I36" s="372"/>
    </row>
    <row r="37" spans="1:9" ht="12" customHeight="1">
      <c r="A37" s="487"/>
      <c r="B37" s="487"/>
      <c r="C37" s="487"/>
      <c r="D37" s="487"/>
      <c r="E37" s="487"/>
      <c r="F37" s="508"/>
      <c r="G37" s="374"/>
      <c r="H37" s="374"/>
      <c r="I37" s="372"/>
    </row>
    <row r="38" spans="1:9" s="501" customFormat="1" ht="25.5" customHeight="1">
      <c r="A38" s="1663" t="s">
        <v>743</v>
      </c>
      <c r="B38" s="1663"/>
      <c r="C38" s="1663"/>
      <c r="D38" s="1840" t="s">
        <v>1032</v>
      </c>
      <c r="E38" s="1840"/>
      <c r="F38" s="1840"/>
      <c r="G38" s="506"/>
      <c r="H38" s="506"/>
      <c r="I38" s="506"/>
    </row>
  </sheetData>
  <mergeCells count="28">
    <mergeCell ref="A30:E30"/>
    <mergeCell ref="A38:C38"/>
    <mergeCell ref="D38:F38"/>
    <mergeCell ref="A29:E29"/>
    <mergeCell ref="F24:F28"/>
    <mergeCell ref="A31:E31"/>
    <mergeCell ref="A35:E35"/>
    <mergeCell ref="F18:F21"/>
    <mergeCell ref="A22:A23"/>
    <mergeCell ref="B22:B23"/>
    <mergeCell ref="C22:C23"/>
    <mergeCell ref="D22:D23"/>
    <mergeCell ref="E22:E23"/>
    <mergeCell ref="F9:F15"/>
    <mergeCell ref="A16:A17"/>
    <mergeCell ref="B16:B17"/>
    <mergeCell ref="C16:C17"/>
    <mergeCell ref="D16:D17"/>
    <mergeCell ref="E16:E17"/>
    <mergeCell ref="H1:I1"/>
    <mergeCell ref="F2:F6"/>
    <mergeCell ref="A1:C1"/>
    <mergeCell ref="D1:F1"/>
    <mergeCell ref="A7:A8"/>
    <mergeCell ref="B7:B8"/>
    <mergeCell ref="C7:C8"/>
    <mergeCell ref="D7:D8"/>
    <mergeCell ref="E7:E8"/>
  </mergeCells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H39"/>
  <sheetViews>
    <sheetView view="pageBreakPreview" topLeftCell="A13" zoomScaleNormal="100" zoomScaleSheetLayoutView="100" workbookViewId="0">
      <selection activeCell="F35" sqref="F35"/>
    </sheetView>
  </sheetViews>
  <sheetFormatPr baseColWidth="10" defaultColWidth="9.33203125" defaultRowHeight="13.2"/>
  <cols>
    <col min="1" max="1" width="29.44140625" customWidth="1"/>
    <col min="2" max="2" width="10" customWidth="1"/>
    <col min="3" max="3" width="14.44140625" customWidth="1"/>
    <col min="4" max="4" width="13.77734375" customWidth="1"/>
    <col min="5" max="5" width="13.44140625" customWidth="1"/>
    <col min="6" max="6" width="13.77734375" bestFit="1" customWidth="1"/>
    <col min="7" max="7" width="20.109375" customWidth="1"/>
  </cols>
  <sheetData>
    <row r="1" spans="1:7" ht="103.35" customHeight="1">
      <c r="A1" s="1692" t="s">
        <v>1073</v>
      </c>
      <c r="B1" s="1692"/>
      <c r="C1" s="1693" t="s">
        <v>1451</v>
      </c>
      <c r="D1" s="1693"/>
      <c r="E1" s="1693"/>
      <c r="F1" s="1693"/>
      <c r="G1" s="48">
        <v>3.3</v>
      </c>
    </row>
    <row r="2" spans="1:7" ht="12" customHeight="1">
      <c r="A2" s="1148" t="s">
        <v>67</v>
      </c>
      <c r="B2" s="46" t="s">
        <v>115</v>
      </c>
      <c r="C2" s="49" t="s">
        <v>1083</v>
      </c>
      <c r="D2" s="1168" t="s">
        <v>93</v>
      </c>
      <c r="E2" s="33" t="s">
        <v>71</v>
      </c>
      <c r="F2" s="1596"/>
    </row>
    <row r="3" spans="1:7" ht="12" customHeight="1">
      <c r="A3" s="1149" t="s">
        <v>72</v>
      </c>
      <c r="B3" s="36" t="s">
        <v>73</v>
      </c>
      <c r="C3" s="5"/>
      <c r="D3" s="1169">
        <v>0.03</v>
      </c>
      <c r="E3" s="42">
        <f>ROUND(D3*F29,0)</f>
        <v>3124</v>
      </c>
      <c r="F3" s="1597"/>
    </row>
    <row r="4" spans="1:7" ht="12" customHeight="1">
      <c r="A4" s="1149" t="s">
        <v>101</v>
      </c>
      <c r="B4" s="32" t="s">
        <v>116</v>
      </c>
      <c r="C4" s="44">
        <v>49455</v>
      </c>
      <c r="D4" s="1159">
        <v>1.5</v>
      </c>
      <c r="E4" s="44">
        <f>ROUND(+C4/D4,0)</f>
        <v>32970</v>
      </c>
      <c r="F4" s="1597"/>
    </row>
    <row r="5" spans="1:7" ht="12" customHeight="1">
      <c r="A5" s="1149" t="s">
        <v>117</v>
      </c>
      <c r="B5" s="32" t="s">
        <v>87</v>
      </c>
      <c r="C5" s="44">
        <v>3500</v>
      </c>
      <c r="D5" s="1170">
        <v>4</v>
      </c>
      <c r="E5" s="44">
        <f t="shared" ref="E5:E6" si="0">ROUND(+C5/D5,0)</f>
        <v>875</v>
      </c>
      <c r="F5" s="1597"/>
    </row>
    <row r="6" spans="1:7" ht="12" customHeight="1">
      <c r="A6" s="1149" t="s">
        <v>118</v>
      </c>
      <c r="B6" s="32" t="s">
        <v>119</v>
      </c>
      <c r="C6" s="44">
        <v>15000</v>
      </c>
      <c r="D6" s="1159">
        <v>0.5</v>
      </c>
      <c r="E6" s="44">
        <f t="shared" si="0"/>
        <v>30000</v>
      </c>
      <c r="F6" s="1598"/>
    </row>
    <row r="7" spans="1:7" ht="9.6" customHeight="1">
      <c r="A7" s="1844" t="s">
        <v>74</v>
      </c>
      <c r="B7" s="1605"/>
      <c r="C7" s="1605"/>
      <c r="D7" s="1607"/>
      <c r="E7" s="1813" t="s">
        <v>75</v>
      </c>
      <c r="F7" s="50">
        <f>SUM(E3:E6)</f>
        <v>66969</v>
      </c>
    </row>
    <row r="8" spans="1:7" ht="11.4" customHeight="1">
      <c r="A8" s="1845"/>
      <c r="B8" s="1606"/>
      <c r="C8" s="1606"/>
      <c r="D8" s="1609"/>
      <c r="E8" s="1814"/>
      <c r="F8" s="5"/>
    </row>
    <row r="9" spans="1:7" ht="12" customHeight="1">
      <c r="A9" s="1148" t="s">
        <v>76</v>
      </c>
      <c r="B9" s="35" t="s">
        <v>77</v>
      </c>
      <c r="C9" s="35" t="s">
        <v>78</v>
      </c>
      <c r="D9" s="1160" t="s">
        <v>79</v>
      </c>
      <c r="E9" s="33" t="s">
        <v>71</v>
      </c>
      <c r="F9" s="1596"/>
    </row>
    <row r="10" spans="1:7" ht="12" customHeight="1">
      <c r="A10" s="1149" t="s">
        <v>120</v>
      </c>
      <c r="B10" s="32" t="s">
        <v>121</v>
      </c>
      <c r="C10" s="44">
        <f>+'EST MERCADO'!H31</f>
        <v>403208</v>
      </c>
      <c r="D10" s="1171">
        <v>1</v>
      </c>
      <c r="E10" s="44">
        <f>ROUND(+C10*D10,0)</f>
        <v>403208</v>
      </c>
      <c r="F10" s="1597"/>
    </row>
    <row r="11" spans="1:7" ht="12" customHeight="1">
      <c r="A11" s="1149" t="s">
        <v>122</v>
      </c>
      <c r="B11" s="32" t="s">
        <v>123</v>
      </c>
      <c r="C11" s="44">
        <f>+'EST MERCADO'!H62</f>
        <v>62240</v>
      </c>
      <c r="D11" s="1172">
        <v>0.3</v>
      </c>
      <c r="E11" s="44">
        <f t="shared" ref="E11:E15" si="1">ROUND(+C11*D11,0)</f>
        <v>18672</v>
      </c>
      <c r="F11" s="1597"/>
    </row>
    <row r="12" spans="1:7" ht="12" customHeight="1">
      <c r="A12" s="1149" t="s">
        <v>124</v>
      </c>
      <c r="B12" s="32" t="s">
        <v>123</v>
      </c>
      <c r="C12" s="44">
        <f>+'EST MERCADO'!H87</f>
        <v>31520</v>
      </c>
      <c r="D12" s="1172">
        <v>0.1</v>
      </c>
      <c r="E12" s="44">
        <f t="shared" si="1"/>
        <v>3152</v>
      </c>
      <c r="F12" s="1597"/>
    </row>
    <row r="13" spans="1:7" ht="12" customHeight="1">
      <c r="A13" s="1149" t="s">
        <v>105</v>
      </c>
      <c r="B13" s="32" t="s">
        <v>106</v>
      </c>
      <c r="C13" s="44">
        <f>+'EST MERCADO'!H76</f>
        <v>26400</v>
      </c>
      <c r="D13" s="1173">
        <v>0.05</v>
      </c>
      <c r="E13" s="44">
        <f t="shared" si="1"/>
        <v>1320</v>
      </c>
      <c r="F13" s="1597"/>
    </row>
    <row r="14" spans="1:7" ht="12" customHeight="1">
      <c r="A14" s="1149" t="s">
        <v>107</v>
      </c>
      <c r="B14" s="32" t="s">
        <v>106</v>
      </c>
      <c r="C14" s="44">
        <f>+'EST MERCADO'!H75</f>
        <v>24200</v>
      </c>
      <c r="D14" s="1173">
        <v>0.05</v>
      </c>
      <c r="E14" s="44">
        <f t="shared" si="1"/>
        <v>1210</v>
      </c>
      <c r="F14" s="1597"/>
    </row>
    <row r="15" spans="1:7" ht="12" customHeight="1">
      <c r="A15" s="1149" t="s">
        <v>108</v>
      </c>
      <c r="B15" s="32" t="s">
        <v>106</v>
      </c>
      <c r="C15" s="44">
        <f>+'EST MERCADO'!H77</f>
        <v>21450</v>
      </c>
      <c r="D15" s="1173">
        <v>0.05</v>
      </c>
      <c r="E15" s="44">
        <f t="shared" si="1"/>
        <v>1073</v>
      </c>
      <c r="F15" s="1598"/>
    </row>
    <row r="16" spans="1:7" ht="9.75" customHeight="1">
      <c r="A16" s="1844" t="s">
        <v>109</v>
      </c>
      <c r="B16" s="1605"/>
      <c r="C16" s="1605"/>
      <c r="D16" s="1607"/>
      <c r="E16" s="1813" t="s">
        <v>82</v>
      </c>
      <c r="F16" s="51">
        <f>SUM(E10:E15)</f>
        <v>428635</v>
      </c>
    </row>
    <row r="17" spans="1:7" ht="12.6" customHeight="1">
      <c r="A17" s="1845"/>
      <c r="B17" s="1606"/>
      <c r="C17" s="1606"/>
      <c r="D17" s="1609"/>
      <c r="E17" s="1814"/>
      <c r="F17" s="5"/>
    </row>
    <row r="18" spans="1:7" ht="24" customHeight="1">
      <c r="A18" s="1148" t="s">
        <v>110</v>
      </c>
      <c r="B18" s="165" t="s">
        <v>770</v>
      </c>
      <c r="C18" s="49" t="s">
        <v>125</v>
      </c>
      <c r="D18" s="1160" t="s">
        <v>69</v>
      </c>
      <c r="E18" s="43" t="s">
        <v>71</v>
      </c>
      <c r="F18" s="1596"/>
    </row>
    <row r="19" spans="1:7" ht="12" customHeight="1">
      <c r="A19" s="1149" t="s">
        <v>773</v>
      </c>
      <c r="B19" s="376">
        <v>1.98</v>
      </c>
      <c r="C19" s="375"/>
      <c r="D19" s="1141">
        <v>18000</v>
      </c>
      <c r="E19" s="42">
        <f>ROUND(+B19*D19,0)</f>
        <v>35640</v>
      </c>
      <c r="F19" s="1597"/>
    </row>
    <row r="20" spans="1:7" ht="10.35" customHeight="1">
      <c r="A20" s="1123"/>
      <c r="B20" s="155"/>
      <c r="C20" s="5"/>
      <c r="D20" s="1123"/>
      <c r="E20" s="5"/>
      <c r="F20" s="1597"/>
    </row>
    <row r="21" spans="1:7" ht="10.35" customHeight="1">
      <c r="A21" s="1123"/>
      <c r="B21" s="5"/>
      <c r="C21" s="5"/>
      <c r="D21" s="1123"/>
      <c r="E21" s="5"/>
      <c r="F21" s="1598"/>
    </row>
    <row r="22" spans="1:7" ht="9.9" customHeight="1">
      <c r="A22" s="1846" t="s">
        <v>126</v>
      </c>
      <c r="B22" s="1605"/>
      <c r="C22" s="1605"/>
      <c r="D22" s="1607"/>
      <c r="E22" s="1813" t="s">
        <v>88</v>
      </c>
      <c r="F22" s="47">
        <f>SUM(E19:E20)</f>
        <v>35640</v>
      </c>
    </row>
    <row r="23" spans="1:7" ht="11.85" customHeight="1">
      <c r="A23" s="1847"/>
      <c r="B23" s="1606"/>
      <c r="C23" s="1606"/>
      <c r="D23" s="1609"/>
      <c r="E23" s="1814"/>
      <c r="F23" s="5"/>
    </row>
    <row r="24" spans="1:7" ht="12" customHeight="1">
      <c r="A24" s="1148" t="s">
        <v>113</v>
      </c>
      <c r="B24" s="35" t="s">
        <v>84</v>
      </c>
      <c r="C24" s="35" t="s">
        <v>85</v>
      </c>
      <c r="D24" s="1175" t="s">
        <v>70</v>
      </c>
      <c r="E24" s="39" t="s">
        <v>94</v>
      </c>
      <c r="F24" s="1596"/>
    </row>
    <row r="25" spans="1:7" ht="12" customHeight="1">
      <c r="A25" s="1149" t="str">
        <f>+'Mano de obra - Cargos'!C105</f>
        <v>CUADRILLA TIPO IV - (1 Of + 3 Ay)</v>
      </c>
      <c r="B25" s="40">
        <f>+'Mano de obra - Cargos'!F112</f>
        <v>262635.74393464508</v>
      </c>
      <c r="C25" s="40">
        <f>+'Mano de obra - Cargos'!J112</f>
        <v>468638.46666666667</v>
      </c>
      <c r="D25" s="1159">
        <v>4.5</v>
      </c>
      <c r="E25" s="52">
        <f>ROUND(+C25/D25,0)</f>
        <v>104142</v>
      </c>
      <c r="F25" s="1597"/>
    </row>
    <row r="26" spans="1:7" ht="12" customHeight="1">
      <c r="A26" s="1148"/>
      <c r="B26" s="45"/>
      <c r="C26" s="45"/>
      <c r="D26" s="1174"/>
      <c r="E26" s="52"/>
      <c r="F26" s="1597"/>
    </row>
    <row r="27" spans="1:7" ht="9.9" customHeight="1">
      <c r="A27" s="1123"/>
      <c r="B27" s="5"/>
      <c r="C27" s="5"/>
      <c r="D27" s="1123"/>
      <c r="E27" s="5"/>
      <c r="F27" s="1597"/>
    </row>
    <row r="28" spans="1:7" ht="10.35" customHeight="1">
      <c r="A28" s="1123"/>
      <c r="B28" s="5"/>
      <c r="C28" s="5"/>
      <c r="D28" s="1123"/>
      <c r="E28" s="5"/>
      <c r="F28" s="1598"/>
    </row>
    <row r="29" spans="1:7" ht="12" customHeight="1">
      <c r="A29" s="1848" t="s">
        <v>75</v>
      </c>
      <c r="B29" s="1848"/>
      <c r="C29" s="1848"/>
      <c r="D29" s="1848"/>
      <c r="E29" s="1849"/>
      <c r="F29" s="47">
        <f>SUM(E25:E28)</f>
        <v>104142</v>
      </c>
    </row>
    <row r="30" spans="1:7" ht="12" customHeight="1">
      <c r="A30" s="1839" t="s">
        <v>772</v>
      </c>
      <c r="B30" s="1623"/>
      <c r="C30" s="1623"/>
      <c r="D30" s="1623"/>
      <c r="E30" s="1623"/>
      <c r="F30" s="1213">
        <f>SUM(F7:F29)</f>
        <v>635386</v>
      </c>
      <c r="G30" s="148">
        <v>607564</v>
      </c>
    </row>
    <row r="31" spans="1:7" ht="12" customHeight="1">
      <c r="A31" s="1720" t="s">
        <v>237</v>
      </c>
      <c r="B31" s="1721"/>
      <c r="C31" s="1721"/>
      <c r="D31" s="1722"/>
      <c r="E31" s="1199"/>
      <c r="F31" s="508"/>
      <c r="G31" s="147"/>
    </row>
    <row r="32" spans="1:7" ht="12" customHeight="1">
      <c r="A32" s="1199" t="s">
        <v>1448</v>
      </c>
      <c r="B32" s="1199"/>
      <c r="C32" s="1199"/>
      <c r="D32" s="1200"/>
      <c r="E32" s="1200">
        <v>0.24</v>
      </c>
      <c r="F32" s="1208">
        <f>ROUND((E32*F30),0)</f>
        <v>152493</v>
      </c>
      <c r="G32" s="147"/>
    </row>
    <row r="33" spans="1:8" ht="12" customHeight="1">
      <c r="A33" s="1199" t="s">
        <v>840</v>
      </c>
      <c r="B33" s="1199"/>
      <c r="C33" s="1199"/>
      <c r="D33" s="1200"/>
      <c r="E33" s="1200">
        <v>0.01</v>
      </c>
      <c r="F33" s="1208">
        <f>ROUND((E33*F30),0)</f>
        <v>6354</v>
      </c>
      <c r="G33" s="147"/>
    </row>
    <row r="34" spans="1:8" ht="12" customHeight="1">
      <c r="A34" s="1199" t="s">
        <v>842</v>
      </c>
      <c r="B34" s="1199"/>
      <c r="C34" s="1199"/>
      <c r="D34" s="1200"/>
      <c r="E34" s="1200">
        <v>0.05</v>
      </c>
      <c r="F34" s="1208">
        <f>ROUND((E34*F30),0)</f>
        <v>31769</v>
      </c>
      <c r="G34" s="147"/>
    </row>
    <row r="35" spans="1:8" ht="12" customHeight="1">
      <c r="A35" s="1726" t="s">
        <v>1449</v>
      </c>
      <c r="B35" s="1727"/>
      <c r="C35" s="1727"/>
      <c r="D35" s="1727"/>
      <c r="E35" s="1728"/>
      <c r="F35" s="1208">
        <f>F34+F33+F32+F30</f>
        <v>826002</v>
      </c>
      <c r="G35" s="147"/>
    </row>
    <row r="36" spans="1:8" ht="12" customHeight="1">
      <c r="A36" s="486"/>
      <c r="B36" s="477"/>
      <c r="C36" s="477"/>
      <c r="D36" s="477"/>
      <c r="E36" s="477"/>
      <c r="F36" s="508"/>
      <c r="G36" s="147"/>
    </row>
    <row r="37" spans="1:8" ht="12" customHeight="1">
      <c r="A37" s="486"/>
      <c r="B37" s="477"/>
      <c r="C37" s="477"/>
      <c r="D37" s="477"/>
      <c r="E37" s="477"/>
      <c r="F37" s="508"/>
      <c r="G37" s="147"/>
    </row>
    <row r="38" spans="1:8" s="498" customFormat="1" ht="27" customHeight="1">
      <c r="A38" s="1663" t="s">
        <v>743</v>
      </c>
      <c r="B38" s="1663"/>
      <c r="C38" s="1663"/>
      <c r="D38" s="1843" t="s">
        <v>1032</v>
      </c>
      <c r="E38" s="1843"/>
      <c r="F38" s="1843"/>
      <c r="G38" s="506"/>
      <c r="H38" s="506"/>
    </row>
    <row r="39" spans="1:8" ht="21.9" customHeight="1"/>
  </sheetData>
  <mergeCells count="27">
    <mergeCell ref="E22:E23"/>
    <mergeCell ref="F24:F28"/>
    <mergeCell ref="A30:E30"/>
    <mergeCell ref="A29:E29"/>
    <mergeCell ref="A1:B1"/>
    <mergeCell ref="C1:F1"/>
    <mergeCell ref="A7:A8"/>
    <mergeCell ref="B7:B8"/>
    <mergeCell ref="C7:C8"/>
    <mergeCell ref="D7:D8"/>
    <mergeCell ref="E7:E8"/>
    <mergeCell ref="A31:D31"/>
    <mergeCell ref="A35:E35"/>
    <mergeCell ref="D38:F38"/>
    <mergeCell ref="A38:C38"/>
    <mergeCell ref="F2:F6"/>
    <mergeCell ref="F9:F15"/>
    <mergeCell ref="A16:A17"/>
    <mergeCell ref="B16:B17"/>
    <mergeCell ref="C16:C17"/>
    <mergeCell ref="D16:D17"/>
    <mergeCell ref="E16:E17"/>
    <mergeCell ref="F18:F21"/>
    <mergeCell ref="A22:A23"/>
    <mergeCell ref="B22:B23"/>
    <mergeCell ref="C22:C23"/>
    <mergeCell ref="D22:D23"/>
  </mergeCells>
  <pageMargins left="0.7" right="0.7" top="0.75" bottom="0.75" header="0.3" footer="0.3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I36"/>
  <sheetViews>
    <sheetView view="pageBreakPreview" topLeftCell="A10" zoomScale="110" zoomScaleNormal="100" zoomScaleSheetLayoutView="110" workbookViewId="0">
      <selection activeCell="F33" sqref="F33"/>
    </sheetView>
  </sheetViews>
  <sheetFormatPr baseColWidth="10" defaultColWidth="9.33203125" defaultRowHeight="13.2"/>
  <cols>
    <col min="1" max="1" width="32.77734375" customWidth="1"/>
    <col min="2" max="2" width="10.109375" customWidth="1"/>
    <col min="3" max="3" width="11.77734375" customWidth="1"/>
    <col min="4" max="4" width="11.6640625" customWidth="1"/>
    <col min="5" max="5" width="14.109375" customWidth="1"/>
    <col min="6" max="6" width="13.77734375" bestFit="1" customWidth="1"/>
    <col min="7" max="7" width="14.109375" customWidth="1"/>
  </cols>
  <sheetData>
    <row r="1" spans="1:7" ht="79.5" customHeight="1">
      <c r="A1" s="1643" t="s">
        <v>775</v>
      </c>
      <c r="B1" s="1643"/>
      <c r="C1" s="1643"/>
      <c r="D1" s="1850" t="s">
        <v>1451</v>
      </c>
      <c r="E1" s="1850"/>
      <c r="F1" s="1850"/>
      <c r="G1" s="332"/>
    </row>
    <row r="2" spans="1:7" ht="13.5" customHeight="1">
      <c r="A2" s="1851" t="s">
        <v>62</v>
      </c>
      <c r="B2" s="1852"/>
      <c r="C2" s="1852"/>
      <c r="D2" s="1852"/>
      <c r="E2" s="1852"/>
      <c r="F2" s="1853"/>
      <c r="G2" s="377"/>
    </row>
    <row r="3" spans="1:7" ht="12" customHeight="1">
      <c r="A3" s="378" t="s">
        <v>53</v>
      </c>
      <c r="B3" s="59" t="s">
        <v>2</v>
      </c>
      <c r="C3" s="689" t="s">
        <v>1083</v>
      </c>
      <c r="D3" s="1176" t="s">
        <v>127</v>
      </c>
      <c r="E3" s="378" t="s">
        <v>128</v>
      </c>
      <c r="F3" s="1597"/>
    </row>
    <row r="4" spans="1:7" ht="12" customHeight="1">
      <c r="A4" s="15" t="s">
        <v>25</v>
      </c>
      <c r="B4" s="3" t="s">
        <v>7</v>
      </c>
      <c r="C4" s="5"/>
      <c r="D4" s="685">
        <v>0.03</v>
      </c>
      <c r="E4" s="10">
        <f>ROUND(D4*F27,0)</f>
        <v>727</v>
      </c>
      <c r="F4" s="1597"/>
    </row>
    <row r="5" spans="1:7" ht="10.5" customHeight="1">
      <c r="A5" s="5"/>
      <c r="B5" s="5"/>
      <c r="C5" s="5"/>
      <c r="D5" s="1123"/>
      <c r="E5" s="5"/>
      <c r="F5" s="1597"/>
    </row>
    <row r="6" spans="1:7" ht="9" customHeight="1">
      <c r="A6" s="5"/>
      <c r="B6" s="5"/>
      <c r="C6" s="5"/>
      <c r="D6" s="1123"/>
      <c r="E6" s="5"/>
      <c r="F6" s="1597"/>
    </row>
    <row r="7" spans="1:7" ht="9.9" customHeight="1">
      <c r="A7" s="5"/>
      <c r="B7" s="5"/>
      <c r="C7" s="5"/>
      <c r="D7" s="1123"/>
      <c r="E7" s="5"/>
      <c r="F7" s="1597"/>
    </row>
    <row r="8" spans="1:7" ht="9.15" customHeight="1">
      <c r="A8" s="5"/>
      <c r="B8" s="5"/>
      <c r="C8" s="5"/>
      <c r="D8" s="1123"/>
      <c r="E8" s="5"/>
      <c r="F8" s="1598"/>
    </row>
    <row r="9" spans="1:7" ht="11.25" customHeight="1">
      <c r="A9" s="1781" t="s">
        <v>31</v>
      </c>
      <c r="B9" s="1605"/>
      <c r="C9" s="1605"/>
      <c r="D9" s="1607"/>
      <c r="E9" s="1611" t="s">
        <v>9</v>
      </c>
      <c r="F9" s="10">
        <f>SUM(E4:E8)</f>
        <v>727</v>
      </c>
    </row>
    <row r="10" spans="1:7" ht="12" customHeight="1">
      <c r="A10" s="1782"/>
      <c r="B10" s="1606"/>
      <c r="C10" s="1606"/>
      <c r="D10" s="1609"/>
      <c r="E10" s="1612"/>
      <c r="F10" s="5"/>
    </row>
    <row r="11" spans="1:7" ht="11.25" customHeight="1">
      <c r="A11" s="2" t="s">
        <v>1</v>
      </c>
      <c r="B11" s="8" t="s">
        <v>11</v>
      </c>
      <c r="C11" s="2" t="s">
        <v>12</v>
      </c>
      <c r="D11" s="1126" t="s">
        <v>13</v>
      </c>
      <c r="E11" s="2" t="s">
        <v>5</v>
      </c>
      <c r="F11" s="1596"/>
    </row>
    <row r="12" spans="1:7" ht="11.25" customHeight="1">
      <c r="A12" s="3" t="s">
        <v>129</v>
      </c>
      <c r="B12" s="2" t="s">
        <v>56</v>
      </c>
      <c r="C12" s="10">
        <f>+'EST MERCADO'!H96</f>
        <v>39586</v>
      </c>
      <c r="D12" s="1138">
        <v>1.03</v>
      </c>
      <c r="E12" s="10">
        <f>ROUND(+C12*D12,0)</f>
        <v>40774</v>
      </c>
      <c r="F12" s="1597"/>
    </row>
    <row r="13" spans="1:7" ht="11.25" customHeight="1">
      <c r="A13" s="150" t="s">
        <v>1167</v>
      </c>
      <c r="B13" s="151" t="s">
        <v>456</v>
      </c>
      <c r="C13" s="10">
        <f>+'EST MERCADO'!H9</f>
        <v>10417</v>
      </c>
      <c r="D13" s="1146">
        <v>1.46</v>
      </c>
      <c r="E13" s="10">
        <f t="shared" ref="E13:E15" si="0">ROUND(+C13*D13,0)</f>
        <v>15209</v>
      </c>
      <c r="F13" s="1597"/>
      <c r="G13">
        <f>4.4/3</f>
        <v>1.4666666666666668</v>
      </c>
    </row>
    <row r="14" spans="1:7" ht="11.25" customHeight="1">
      <c r="A14" s="3" t="s">
        <v>130</v>
      </c>
      <c r="B14" s="2" t="s">
        <v>98</v>
      </c>
      <c r="C14" s="10">
        <f>+'EST MERCADO'!H39</f>
        <v>9020</v>
      </c>
      <c r="D14" s="1146">
        <v>0.45</v>
      </c>
      <c r="E14" s="10">
        <f t="shared" si="0"/>
        <v>4059</v>
      </c>
      <c r="F14" s="1597"/>
    </row>
    <row r="15" spans="1:7" ht="11.25" customHeight="1">
      <c r="A15" s="3" t="s">
        <v>96</v>
      </c>
      <c r="B15" s="8" t="s">
        <v>97</v>
      </c>
      <c r="C15" s="10">
        <f>+'EST MERCADO'!H55</f>
        <v>82500</v>
      </c>
      <c r="D15" s="1138">
        <v>0.01</v>
      </c>
      <c r="E15" s="10">
        <f t="shared" si="0"/>
        <v>825</v>
      </c>
      <c r="F15" s="1597"/>
    </row>
    <row r="16" spans="1:7" ht="11.25" customHeight="1">
      <c r="A16" s="3"/>
      <c r="B16" s="2"/>
      <c r="C16" s="10"/>
      <c r="D16" s="1146"/>
      <c r="E16" s="10"/>
      <c r="F16" s="1597"/>
    </row>
    <row r="17" spans="1:8" ht="9.9" customHeight="1">
      <c r="A17" s="5"/>
      <c r="B17" s="5"/>
      <c r="C17" s="5"/>
      <c r="D17" s="1123"/>
      <c r="E17" s="5"/>
      <c r="F17" s="1597"/>
    </row>
    <row r="18" spans="1:8" ht="9.75" customHeight="1">
      <c r="A18" s="5"/>
      <c r="B18" s="5"/>
      <c r="C18" s="5"/>
      <c r="D18" s="1123"/>
      <c r="E18" s="5"/>
      <c r="F18" s="1597"/>
    </row>
    <row r="19" spans="1:8" ht="21.6" customHeight="1">
      <c r="A19" s="5"/>
      <c r="B19" s="5"/>
      <c r="C19" s="5"/>
      <c r="D19" s="1123"/>
      <c r="E19" s="5"/>
      <c r="F19" s="1598"/>
      <c r="G19">
        <f>1.2*3</f>
        <v>3.5999999999999996</v>
      </c>
      <c r="H19">
        <f>4.4/G19</f>
        <v>1.2222222222222225</v>
      </c>
    </row>
    <row r="20" spans="1:8" ht="11.4" customHeight="1">
      <c r="A20" s="1753" t="s">
        <v>27</v>
      </c>
      <c r="B20" s="1605"/>
      <c r="C20" s="1605"/>
      <c r="D20" s="1607"/>
      <c r="E20" s="1611" t="s">
        <v>21</v>
      </c>
      <c r="F20" s="10">
        <f>SUM(E12:E19)</f>
        <v>60867</v>
      </c>
    </row>
    <row r="21" spans="1:8" ht="11.1" customHeight="1">
      <c r="A21" s="1754"/>
      <c r="B21" s="1606"/>
      <c r="C21" s="1606"/>
      <c r="D21" s="1609"/>
      <c r="E21" s="1612"/>
      <c r="F21" s="5"/>
    </row>
    <row r="22" spans="1:8" ht="11.25" customHeight="1">
      <c r="A22" s="2" t="s">
        <v>22</v>
      </c>
      <c r="B22" s="8" t="s">
        <v>23</v>
      </c>
      <c r="C22" s="2" t="s">
        <v>24</v>
      </c>
      <c r="D22" s="1128" t="s">
        <v>4</v>
      </c>
      <c r="E22" s="2" t="s">
        <v>5</v>
      </c>
      <c r="F22" s="1596"/>
    </row>
    <row r="23" spans="1:8" ht="11.25" customHeight="1">
      <c r="A23" s="3" t="str">
        <f>+'Mano de obra - Cargos'!C95</f>
        <v>CUADRILLA TIPO III - (1 Of + 2 Ay)</v>
      </c>
      <c r="B23" s="22">
        <f>+'Mano de obra - Cargos'!F102</f>
        <v>204272.24728612456</v>
      </c>
      <c r="C23" s="10">
        <f>+'Mano de obra - Cargos'!J102</f>
        <v>363572.5</v>
      </c>
      <c r="D23" s="1147">
        <v>15</v>
      </c>
      <c r="E23" s="53">
        <f>ROUND(+C23/D23,0)</f>
        <v>24238</v>
      </c>
      <c r="F23" s="1597"/>
    </row>
    <row r="24" spans="1:8" ht="12" customHeight="1">
      <c r="A24" s="15"/>
      <c r="B24" s="22"/>
      <c r="C24" s="10"/>
      <c r="D24" s="1147"/>
      <c r="E24" s="53"/>
      <c r="F24" s="1597"/>
    </row>
    <row r="25" spans="1:8" ht="9.9" customHeight="1">
      <c r="A25" s="5"/>
      <c r="B25" s="5"/>
      <c r="C25" s="5"/>
      <c r="D25" s="1123"/>
      <c r="E25" s="5"/>
      <c r="F25" s="1597"/>
    </row>
    <row r="26" spans="1:8" ht="9.6" customHeight="1">
      <c r="A26" s="5"/>
      <c r="B26" s="5"/>
      <c r="C26" s="5"/>
      <c r="D26" s="1123"/>
      <c r="E26" s="5"/>
      <c r="F26" s="1598"/>
    </row>
    <row r="27" spans="1:8" ht="11.25" customHeight="1">
      <c r="A27" s="1655" t="s">
        <v>9</v>
      </c>
      <c r="B27" s="1655"/>
      <c r="C27" s="1655"/>
      <c r="D27" s="1655"/>
      <c r="E27" s="1656"/>
      <c r="F27" s="10">
        <f>SUM(E23:E26)</f>
        <v>24238</v>
      </c>
    </row>
    <row r="28" spans="1:8" ht="11.4" customHeight="1">
      <c r="A28" s="1758" t="s">
        <v>366</v>
      </c>
      <c r="B28" s="1623"/>
      <c r="C28" s="1623"/>
      <c r="D28" s="1623"/>
      <c r="E28" s="1623"/>
      <c r="F28" s="1214">
        <f>SUM(F5:F27)</f>
        <v>85832</v>
      </c>
      <c r="G28" s="810">
        <v>83342</v>
      </c>
    </row>
    <row r="29" spans="1:8" ht="9.75" customHeight="1">
      <c r="A29" s="1720" t="s">
        <v>237</v>
      </c>
      <c r="B29" s="1721"/>
      <c r="C29" s="1721"/>
      <c r="D29" s="1722"/>
      <c r="E29" s="1199"/>
      <c r="F29" s="508"/>
      <c r="G29" s="147"/>
    </row>
    <row r="30" spans="1:8" ht="9.75" customHeight="1">
      <c r="A30" s="1199" t="s">
        <v>1448</v>
      </c>
      <c r="B30" s="1199"/>
      <c r="C30" s="1199"/>
      <c r="D30" s="1200"/>
      <c r="E30" s="1200">
        <v>0.24</v>
      </c>
      <c r="F30" s="1208">
        <f>ROUND((E30*F28),0)</f>
        <v>20600</v>
      </c>
      <c r="G30" s="147"/>
    </row>
    <row r="31" spans="1:8" ht="9.75" customHeight="1">
      <c r="A31" s="1199" t="s">
        <v>840</v>
      </c>
      <c r="B31" s="1199"/>
      <c r="C31" s="1199"/>
      <c r="D31" s="1200"/>
      <c r="E31" s="1200">
        <v>0.01</v>
      </c>
      <c r="F31" s="1208">
        <f>ROUND((E31*F28),0)</f>
        <v>858</v>
      </c>
      <c r="G31" s="147"/>
    </row>
    <row r="32" spans="1:8" ht="9.75" customHeight="1">
      <c r="A32" s="1199" t="s">
        <v>842</v>
      </c>
      <c r="B32" s="1199"/>
      <c r="C32" s="1199"/>
      <c r="D32" s="1200"/>
      <c r="E32" s="1200">
        <v>0.05</v>
      </c>
      <c r="F32" s="1208">
        <f>ROUND((E32*F28),0)</f>
        <v>4292</v>
      </c>
      <c r="G32" s="147"/>
    </row>
    <row r="33" spans="1:9" ht="9.75" customHeight="1">
      <c r="A33" s="1726" t="s">
        <v>1449</v>
      </c>
      <c r="B33" s="1727"/>
      <c r="C33" s="1727"/>
      <c r="D33" s="1727"/>
      <c r="E33" s="1728"/>
      <c r="F33" s="1208">
        <f>F32+F31+F30+F28</f>
        <v>111582</v>
      </c>
      <c r="G33" s="147"/>
    </row>
    <row r="34" spans="1:9" ht="9.75" customHeight="1">
      <c r="A34" s="1197"/>
      <c r="B34" s="1197"/>
      <c r="C34" s="1197"/>
      <c r="D34" s="1197"/>
      <c r="E34" s="1197"/>
      <c r="F34" s="1209"/>
      <c r="G34" s="147"/>
    </row>
    <row r="35" spans="1:9" ht="9.75" customHeight="1">
      <c r="A35" s="482"/>
      <c r="B35" s="477"/>
      <c r="C35" s="477"/>
      <c r="D35" s="477"/>
      <c r="E35" s="477"/>
      <c r="F35" s="504"/>
      <c r="G35" s="147"/>
    </row>
    <row r="36" spans="1:9" s="498" customFormat="1" ht="29.85" customHeight="1">
      <c r="A36" s="1663" t="s">
        <v>743</v>
      </c>
      <c r="B36" s="1663"/>
      <c r="C36" s="1663"/>
      <c r="D36" s="1840" t="s">
        <v>1032</v>
      </c>
      <c r="E36" s="1840"/>
      <c r="F36" s="1840"/>
      <c r="G36" s="506"/>
      <c r="H36" s="506"/>
      <c r="I36" s="506"/>
    </row>
  </sheetData>
  <mergeCells count="22">
    <mergeCell ref="A28:E28"/>
    <mergeCell ref="A36:C36"/>
    <mergeCell ref="D36:F36"/>
    <mergeCell ref="A27:E27"/>
    <mergeCell ref="F22:F26"/>
    <mergeCell ref="A29:D29"/>
    <mergeCell ref="A33:E33"/>
    <mergeCell ref="F11:F19"/>
    <mergeCell ref="A20:A21"/>
    <mergeCell ref="B20:B21"/>
    <mergeCell ref="C20:C21"/>
    <mergeCell ref="D20:D21"/>
    <mergeCell ref="E20:E21"/>
    <mergeCell ref="A1:C1"/>
    <mergeCell ref="D1:F1"/>
    <mergeCell ref="A2:F2"/>
    <mergeCell ref="A9:A10"/>
    <mergeCell ref="B9:B10"/>
    <mergeCell ref="C9:C10"/>
    <mergeCell ref="D9:D10"/>
    <mergeCell ref="E9:E10"/>
    <mergeCell ref="F3:F8"/>
  </mergeCells>
  <pageMargins left="0.7" right="0.7" top="0.75" bottom="0.75" header="0.3" footer="0.3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I38"/>
  <sheetViews>
    <sheetView view="pageBreakPreview" topLeftCell="A13" zoomScaleNormal="100" zoomScaleSheetLayoutView="100" workbookViewId="0">
      <selection activeCell="F35" sqref="F35"/>
    </sheetView>
  </sheetViews>
  <sheetFormatPr baseColWidth="10" defaultColWidth="9.33203125" defaultRowHeight="13.2"/>
  <cols>
    <col min="1" max="1" width="32.77734375" style="318" customWidth="1"/>
    <col min="2" max="2" width="10.109375" style="318" customWidth="1"/>
    <col min="3" max="3" width="11.77734375" style="318" customWidth="1"/>
    <col min="4" max="4" width="11" style="318" customWidth="1"/>
    <col min="5" max="5" width="14" style="318" customWidth="1"/>
    <col min="6" max="6" width="15.44140625" style="318" bestFit="1" customWidth="1"/>
    <col min="7" max="7" width="15.77734375" style="318" customWidth="1"/>
    <col min="8" max="16384" width="9.33203125" style="318"/>
  </cols>
  <sheetData>
    <row r="1" spans="1:7" ht="92.25" customHeight="1">
      <c r="A1" s="1854" t="s">
        <v>1338</v>
      </c>
      <c r="B1" s="1854"/>
      <c r="C1" s="1854"/>
      <c r="D1" s="1850" t="s">
        <v>1451</v>
      </c>
      <c r="E1" s="1850"/>
      <c r="F1" s="1850"/>
      <c r="G1" s="323"/>
    </row>
    <row r="2" spans="1:7" ht="12.75" customHeight="1">
      <c r="A2" s="162" t="s">
        <v>1</v>
      </c>
      <c r="B2" s="379" t="s">
        <v>29</v>
      </c>
      <c r="C2" s="358" t="s">
        <v>1083</v>
      </c>
      <c r="D2" s="321" t="s">
        <v>4</v>
      </c>
      <c r="E2" s="162" t="s">
        <v>5</v>
      </c>
      <c r="F2" s="1605"/>
    </row>
    <row r="3" spans="1:7" ht="12.75" customHeight="1">
      <c r="A3" s="319" t="s">
        <v>6</v>
      </c>
      <c r="B3" s="379"/>
      <c r="C3" s="7"/>
      <c r="D3" s="685">
        <v>0.03</v>
      </c>
      <c r="E3" s="163">
        <f>ROUND(D3*F29,0)</f>
        <v>5737</v>
      </c>
      <c r="F3" s="1834"/>
    </row>
    <row r="4" spans="1:7" ht="9" customHeight="1">
      <c r="A4" s="7"/>
      <c r="B4" s="7"/>
      <c r="C4" s="7"/>
      <c r="D4" s="61"/>
      <c r="E4" s="7"/>
      <c r="F4" s="1834"/>
    </row>
    <row r="5" spans="1:7" ht="10.35" customHeight="1">
      <c r="A5" s="7"/>
      <c r="B5" s="7"/>
      <c r="C5" s="7"/>
      <c r="D5" s="61"/>
      <c r="E5" s="7"/>
      <c r="F5" s="1834"/>
    </row>
    <row r="6" spans="1:7" ht="9.15" customHeight="1">
      <c r="A6" s="7"/>
      <c r="B6" s="7"/>
      <c r="C6" s="7"/>
      <c r="D6" s="61"/>
      <c r="E6" s="7"/>
      <c r="F6" s="1834"/>
    </row>
    <row r="7" spans="1:7" ht="9.9" customHeight="1">
      <c r="A7" s="7"/>
      <c r="B7" s="7"/>
      <c r="C7" s="7"/>
      <c r="D7" s="61"/>
      <c r="E7" s="7"/>
      <c r="F7" s="1606"/>
    </row>
    <row r="8" spans="1:7" ht="10.35" customHeight="1">
      <c r="A8" s="1855" t="s">
        <v>26</v>
      </c>
      <c r="B8" s="1605"/>
      <c r="C8" s="1605"/>
      <c r="D8" s="1607"/>
      <c r="E8" s="1837" t="s">
        <v>75</v>
      </c>
      <c r="F8" s="380">
        <f>SUM(E3:E7)</f>
        <v>5737</v>
      </c>
    </row>
    <row r="9" spans="1:7" ht="12.15" customHeight="1">
      <c r="A9" s="1856"/>
      <c r="B9" s="1606"/>
      <c r="C9" s="1606"/>
      <c r="D9" s="1609"/>
      <c r="E9" s="1838"/>
      <c r="F9" s="7"/>
    </row>
    <row r="10" spans="1:7" ht="11.25" customHeight="1">
      <c r="A10" s="162" t="s">
        <v>1</v>
      </c>
      <c r="B10" s="319" t="s">
        <v>11</v>
      </c>
      <c r="C10" s="162" t="s">
        <v>12</v>
      </c>
      <c r="D10" s="321" t="s">
        <v>13</v>
      </c>
      <c r="E10" s="162" t="s">
        <v>5</v>
      </c>
      <c r="F10" s="1605"/>
    </row>
    <row r="11" spans="1:7">
      <c r="A11" s="152" t="s">
        <v>1336</v>
      </c>
      <c r="B11" s="162" t="s">
        <v>54</v>
      </c>
      <c r="C11" s="163">
        <f>+'EST MERCADO'!H57</f>
        <v>27500</v>
      </c>
      <c r="D11" s="1185">
        <v>4.7</v>
      </c>
      <c r="E11" s="163">
        <f>ROUND(+C11*D11,0)</f>
        <v>129250</v>
      </c>
      <c r="F11" s="1834"/>
    </row>
    <row r="12" spans="1:7" ht="11.25" customHeight="1">
      <c r="A12" s="319" t="s">
        <v>131</v>
      </c>
      <c r="B12" s="162" t="s">
        <v>17</v>
      </c>
      <c r="C12" s="163">
        <f>+'EST MERCADO'!H90</f>
        <v>55000</v>
      </c>
      <c r="D12" s="1132">
        <v>3</v>
      </c>
      <c r="E12" s="163">
        <f t="shared" ref="E12:E20" si="0">ROUND(+C12*D12,0)</f>
        <v>165000</v>
      </c>
      <c r="F12" s="1834"/>
    </row>
    <row r="13" spans="1:7" ht="11.25" customHeight="1">
      <c r="A13" s="319" t="s">
        <v>132</v>
      </c>
      <c r="B13" s="162" t="s">
        <v>133</v>
      </c>
      <c r="C13" s="163">
        <f>+'EST MERCADO'!H74</f>
        <v>17484</v>
      </c>
      <c r="D13" s="1188">
        <v>0.32</v>
      </c>
      <c r="E13" s="163">
        <f t="shared" si="0"/>
        <v>5595</v>
      </c>
      <c r="F13" s="1834"/>
    </row>
    <row r="14" spans="1:7" ht="11.25" customHeight="1">
      <c r="A14" s="319" t="s">
        <v>134</v>
      </c>
      <c r="B14" s="162" t="s">
        <v>135</v>
      </c>
      <c r="C14" s="163">
        <f>+'EST MERCADO'!H17</f>
        <v>67249</v>
      </c>
      <c r="D14" s="1188">
        <v>0.2</v>
      </c>
      <c r="E14" s="163">
        <f t="shared" si="0"/>
        <v>13450</v>
      </c>
      <c r="F14" s="1834"/>
    </row>
    <row r="15" spans="1:7" ht="11.25" customHeight="1">
      <c r="A15" s="319" t="s">
        <v>136</v>
      </c>
      <c r="B15" s="162" t="s">
        <v>54</v>
      </c>
      <c r="C15" s="163">
        <v>88900</v>
      </c>
      <c r="D15" s="1132">
        <v>1</v>
      </c>
      <c r="E15" s="163">
        <f t="shared" si="0"/>
        <v>88900</v>
      </c>
      <c r="F15" s="1834"/>
    </row>
    <row r="16" spans="1:7" ht="11.25" customHeight="1">
      <c r="A16" s="319" t="s">
        <v>137</v>
      </c>
      <c r="B16" s="358" t="s">
        <v>605</v>
      </c>
      <c r="C16" s="163">
        <f>+BASICOS!H65</f>
        <v>715530</v>
      </c>
      <c r="D16" s="1185">
        <f>0.2*0.2*0.5</f>
        <v>2.0000000000000004E-2</v>
      </c>
      <c r="E16" s="163">
        <f t="shared" si="0"/>
        <v>14311</v>
      </c>
      <c r="F16" s="1834"/>
    </row>
    <row r="17" spans="1:7" ht="11.25" customHeight="1">
      <c r="A17" s="319" t="s">
        <v>138</v>
      </c>
      <c r="B17" s="358" t="s">
        <v>605</v>
      </c>
      <c r="C17" s="163">
        <f>+BASICOS!H65</f>
        <v>715530</v>
      </c>
      <c r="D17" s="1185">
        <f>0.25*0.25</f>
        <v>6.25E-2</v>
      </c>
      <c r="E17" s="163">
        <f t="shared" si="0"/>
        <v>44721</v>
      </c>
      <c r="F17" s="1834"/>
    </row>
    <row r="18" spans="1:7" ht="11.25" customHeight="1">
      <c r="A18" s="152" t="s">
        <v>777</v>
      </c>
      <c r="B18" s="358" t="s">
        <v>470</v>
      </c>
      <c r="C18" s="163">
        <f>+'EST MERCADO'!H10</f>
        <v>6490</v>
      </c>
      <c r="D18" s="1132">
        <v>16</v>
      </c>
      <c r="E18" s="163">
        <f t="shared" si="0"/>
        <v>103840</v>
      </c>
      <c r="F18" s="1834"/>
    </row>
    <row r="19" spans="1:7" ht="11.25" customHeight="1">
      <c r="A19" s="152" t="s">
        <v>1173</v>
      </c>
      <c r="B19" s="162" t="s">
        <v>17</v>
      </c>
      <c r="C19" s="163">
        <f>+'EST MERCADO'!H15</f>
        <v>9172</v>
      </c>
      <c r="D19" s="1132">
        <v>3</v>
      </c>
      <c r="E19" s="163">
        <f t="shared" ref="E19" si="1">ROUND(+C19*D19,0)</f>
        <v>27516</v>
      </c>
      <c r="F19" s="1834"/>
    </row>
    <row r="20" spans="1:7" ht="11.25" customHeight="1">
      <c r="A20" s="319" t="s">
        <v>139</v>
      </c>
      <c r="B20" s="162" t="s">
        <v>17</v>
      </c>
      <c r="C20" s="163">
        <v>62873</v>
      </c>
      <c r="D20" s="1132">
        <v>1</v>
      </c>
      <c r="E20" s="163">
        <f t="shared" si="0"/>
        <v>62873</v>
      </c>
      <c r="F20" s="1834"/>
    </row>
    <row r="21" spans="1:7" ht="9.9" customHeight="1">
      <c r="A21" s="7"/>
      <c r="B21" s="7"/>
      <c r="C21" s="7"/>
      <c r="D21" s="389"/>
      <c r="E21" s="7"/>
      <c r="F21" s="1606"/>
    </row>
    <row r="22" spans="1:7" ht="11.25" customHeight="1">
      <c r="A22" s="1855" t="s">
        <v>27</v>
      </c>
      <c r="B22" s="1605"/>
      <c r="C22" s="1605"/>
      <c r="D22" s="1607"/>
      <c r="E22" s="1603" t="s">
        <v>21</v>
      </c>
      <c r="F22" s="163">
        <f>SUM(E11:E21)</f>
        <v>655456</v>
      </c>
    </row>
    <row r="23" spans="1:7" ht="12.75" customHeight="1">
      <c r="A23" s="1856"/>
      <c r="B23" s="1606"/>
      <c r="C23" s="1606"/>
      <c r="D23" s="1609"/>
      <c r="E23" s="1604"/>
      <c r="F23" s="7"/>
    </row>
    <row r="24" spans="1:7" ht="11.25" customHeight="1">
      <c r="A24" s="162" t="s">
        <v>22</v>
      </c>
      <c r="B24" s="319" t="s">
        <v>23</v>
      </c>
      <c r="C24" s="162" t="s">
        <v>24</v>
      </c>
      <c r="D24" s="321" t="s">
        <v>4</v>
      </c>
      <c r="E24" s="162" t="s">
        <v>5</v>
      </c>
      <c r="F24" s="1605"/>
    </row>
    <row r="25" spans="1:7" ht="12" customHeight="1">
      <c r="A25" s="153" t="str">
        <f>+'Mano de obra - Cargos'!C115</f>
        <v>CUADRILLA TIPO V - (1 Of + 4 Ay)</v>
      </c>
      <c r="B25" s="381">
        <f>+'Mano de obra - Cargos'!F122</f>
        <v>320999.24058316567</v>
      </c>
      <c r="C25" s="163">
        <f>+'Mano de obra - Cargos'!J122</f>
        <v>573704.43333333335</v>
      </c>
      <c r="D25" s="1177">
        <v>3</v>
      </c>
      <c r="E25" s="382">
        <f>ROUND(+C25/D25,0)</f>
        <v>191235</v>
      </c>
      <c r="F25" s="1834"/>
    </row>
    <row r="26" spans="1:7" ht="11.25" customHeight="1">
      <c r="A26" s="319"/>
      <c r="B26" s="381"/>
      <c r="C26" s="163"/>
      <c r="D26" s="1177"/>
      <c r="E26" s="382"/>
      <c r="F26" s="1834"/>
    </row>
    <row r="27" spans="1:7" ht="9.9" customHeight="1">
      <c r="A27" s="7"/>
      <c r="B27" s="7"/>
      <c r="C27" s="7"/>
      <c r="D27" s="61"/>
      <c r="E27" s="7"/>
      <c r="F27" s="1834"/>
    </row>
    <row r="28" spans="1:7" ht="9.15" customHeight="1">
      <c r="A28" s="7"/>
      <c r="B28" s="7"/>
      <c r="C28" s="7"/>
      <c r="D28" s="61"/>
      <c r="E28" s="7"/>
      <c r="F28" s="1606"/>
    </row>
    <row r="29" spans="1:7" ht="11.25" customHeight="1">
      <c r="A29" s="1624" t="s">
        <v>9</v>
      </c>
      <c r="B29" s="1624"/>
      <c r="C29" s="1624"/>
      <c r="D29" s="1624"/>
      <c r="E29" s="1625"/>
      <c r="F29" s="163">
        <f>SUM(E25:E28)</f>
        <v>191235</v>
      </c>
    </row>
    <row r="30" spans="1:7" ht="15.75" customHeight="1">
      <c r="A30" s="1622" t="s">
        <v>776</v>
      </c>
      <c r="B30" s="1857"/>
      <c r="C30" s="1857"/>
      <c r="D30" s="1857"/>
      <c r="E30" s="1857"/>
      <c r="F30" s="1212">
        <f>SUM(F6:F29)</f>
        <v>852428</v>
      </c>
      <c r="G30" s="797">
        <v>836580</v>
      </c>
    </row>
    <row r="31" spans="1:7" ht="13.2" customHeight="1">
      <c r="A31" s="1720" t="s">
        <v>237</v>
      </c>
      <c r="B31" s="1721"/>
      <c r="C31" s="1721"/>
      <c r="D31" s="1722"/>
      <c r="E31" s="1199"/>
      <c r="F31" s="508"/>
      <c r="G31" s="323"/>
    </row>
    <row r="32" spans="1:7" ht="13.2" customHeight="1">
      <c r="A32" s="1199" t="s">
        <v>1448</v>
      </c>
      <c r="B32" s="1199"/>
      <c r="C32" s="1199"/>
      <c r="D32" s="1200"/>
      <c r="E32" s="1200">
        <v>0.24</v>
      </c>
      <c r="F32" s="1208">
        <f>ROUND((E32*F30),0)</f>
        <v>204583</v>
      </c>
      <c r="G32" s="323"/>
    </row>
    <row r="33" spans="1:9" ht="13.2" customHeight="1">
      <c r="A33" s="1199" t="s">
        <v>840</v>
      </c>
      <c r="B33" s="1199"/>
      <c r="C33" s="1199"/>
      <c r="D33" s="1200"/>
      <c r="E33" s="1200">
        <v>0.01</v>
      </c>
      <c r="F33" s="1208">
        <f>ROUND((E33*F30),0)</f>
        <v>8524</v>
      </c>
      <c r="G33" s="323"/>
    </row>
    <row r="34" spans="1:9" ht="13.2" customHeight="1">
      <c r="A34" s="1199" t="s">
        <v>842</v>
      </c>
      <c r="B34" s="1199"/>
      <c r="C34" s="1199"/>
      <c r="D34" s="1200"/>
      <c r="E34" s="1200">
        <v>0.05</v>
      </c>
      <c r="F34" s="1208">
        <f>ROUND((E34*F30),0)</f>
        <v>42621</v>
      </c>
      <c r="G34" s="323"/>
    </row>
    <row r="35" spans="1:9" ht="15.75" customHeight="1">
      <c r="A35" s="1726" t="s">
        <v>1449</v>
      </c>
      <c r="B35" s="1727"/>
      <c r="C35" s="1727"/>
      <c r="D35" s="1727"/>
      <c r="E35" s="1728"/>
      <c r="F35" s="1208">
        <f>F34+F33+F32+F30</f>
        <v>1108156</v>
      </c>
      <c r="G35" s="323"/>
    </row>
    <row r="36" spans="1:9" ht="15.75" customHeight="1">
      <c r="A36" s="1197"/>
      <c r="B36" s="1197"/>
      <c r="C36" s="1197"/>
      <c r="D36" s="1197"/>
      <c r="E36" s="1197"/>
      <c r="F36" s="1209"/>
      <c r="G36" s="323"/>
    </row>
    <row r="37" spans="1:9" ht="15.75" customHeight="1">
      <c r="A37" s="488"/>
      <c r="B37" s="479"/>
      <c r="C37" s="479"/>
      <c r="D37" s="479"/>
      <c r="E37" s="479"/>
      <c r="F37" s="505"/>
      <c r="G37" s="323"/>
    </row>
    <row r="38" spans="1:9" s="501" customFormat="1" ht="22.5" customHeight="1">
      <c r="A38" s="1663" t="s">
        <v>743</v>
      </c>
      <c r="B38" s="1663"/>
      <c r="C38" s="1663"/>
      <c r="D38" s="1840" t="s">
        <v>1032</v>
      </c>
      <c r="E38" s="1840"/>
      <c r="F38" s="1840"/>
      <c r="G38" s="506"/>
      <c r="H38" s="506"/>
      <c r="I38" s="506"/>
    </row>
  </sheetData>
  <mergeCells count="21">
    <mergeCell ref="A30:E30"/>
    <mergeCell ref="A38:C38"/>
    <mergeCell ref="A29:E29"/>
    <mergeCell ref="F24:F28"/>
    <mergeCell ref="D38:F38"/>
    <mergeCell ref="A31:D31"/>
    <mergeCell ref="A35:E35"/>
    <mergeCell ref="F10:F21"/>
    <mergeCell ref="A22:A23"/>
    <mergeCell ref="B22:B23"/>
    <mergeCell ref="C22:C23"/>
    <mergeCell ref="D22:D23"/>
    <mergeCell ref="E22:E23"/>
    <mergeCell ref="A1:C1"/>
    <mergeCell ref="D1:F1"/>
    <mergeCell ref="A8:A9"/>
    <mergeCell ref="B8:B9"/>
    <mergeCell ref="C8:C9"/>
    <mergeCell ref="D8:D9"/>
    <mergeCell ref="E8:E9"/>
    <mergeCell ref="F2:F7"/>
  </mergeCells>
  <pageMargins left="0.7" right="0.7" top="0.75" bottom="0.75" header="0.3" footer="0.3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I37"/>
  <sheetViews>
    <sheetView view="pageBreakPreview" topLeftCell="A16" zoomScale="107" zoomScaleNormal="100" zoomScaleSheetLayoutView="107" workbookViewId="0">
      <selection activeCell="F34" sqref="F34"/>
    </sheetView>
  </sheetViews>
  <sheetFormatPr baseColWidth="10" defaultColWidth="9.33203125" defaultRowHeight="13.2"/>
  <cols>
    <col min="1" max="1" width="32.77734375" customWidth="1"/>
    <col min="2" max="2" width="10.109375" customWidth="1"/>
    <col min="3" max="3" width="11.77734375" customWidth="1"/>
    <col min="4" max="4" width="11.109375" customWidth="1"/>
    <col min="5" max="5" width="14" customWidth="1"/>
    <col min="6" max="6" width="12.77734375" customWidth="1"/>
    <col min="7" max="7" width="18.77734375" customWidth="1"/>
  </cols>
  <sheetData>
    <row r="1" spans="1:7" ht="78.75" customHeight="1">
      <c r="A1" s="1643" t="s">
        <v>778</v>
      </c>
      <c r="B1" s="1643"/>
      <c r="C1" s="1643"/>
      <c r="D1" s="1850" t="s">
        <v>1451</v>
      </c>
      <c r="E1" s="1850"/>
      <c r="F1" s="1850"/>
      <c r="G1" s="147"/>
    </row>
    <row r="2" spans="1:7" ht="36" customHeight="1">
      <c r="A2" s="1858" t="s">
        <v>140</v>
      </c>
      <c r="B2" s="1858"/>
      <c r="C2" s="1858"/>
      <c r="D2" s="1858"/>
      <c r="E2" s="1859"/>
      <c r="F2" s="1859"/>
      <c r="G2" s="1859"/>
    </row>
    <row r="3" spans="1:7" ht="12" customHeight="1">
      <c r="A3" s="20" t="s">
        <v>53</v>
      </c>
      <c r="B3" s="3" t="s">
        <v>2</v>
      </c>
      <c r="C3" s="688" t="s">
        <v>1083</v>
      </c>
      <c r="D3" s="1122" t="s">
        <v>4</v>
      </c>
      <c r="E3" s="3" t="s">
        <v>5</v>
      </c>
      <c r="F3" s="1596"/>
    </row>
    <row r="4" spans="1:7" ht="12" customHeight="1">
      <c r="A4" s="15" t="s">
        <v>63</v>
      </c>
      <c r="B4" s="5"/>
      <c r="C4" s="5"/>
      <c r="D4" s="1178">
        <v>0.03</v>
      </c>
      <c r="E4" s="18">
        <f>ROUND(D4*F28,0)</f>
        <v>273</v>
      </c>
      <c r="F4" s="1597"/>
    </row>
    <row r="5" spans="1:7" ht="9.9" customHeight="1">
      <c r="A5" s="5"/>
      <c r="B5" s="5"/>
      <c r="C5" s="5"/>
      <c r="D5" s="1123"/>
      <c r="E5" s="5"/>
      <c r="F5" s="1597"/>
    </row>
    <row r="6" spans="1:7" ht="10.35" customHeight="1">
      <c r="A6" s="5"/>
      <c r="B6" s="5"/>
      <c r="C6" s="5"/>
      <c r="D6" s="1123"/>
      <c r="E6" s="5"/>
      <c r="F6" s="1597"/>
    </row>
    <row r="7" spans="1:7" ht="8.85" customHeight="1">
      <c r="A7" s="5"/>
      <c r="B7" s="5"/>
      <c r="C7" s="5"/>
      <c r="D7" s="1123"/>
      <c r="E7" s="5"/>
      <c r="F7" s="1597"/>
    </row>
    <row r="8" spans="1:7" ht="10.65" customHeight="1">
      <c r="A8" s="5"/>
      <c r="B8" s="5"/>
      <c r="C8" s="5"/>
      <c r="D8" s="1123"/>
      <c r="E8" s="5"/>
      <c r="F8" s="1598"/>
    </row>
    <row r="9" spans="1:7" ht="11.25" customHeight="1">
      <c r="A9" s="1753" t="s">
        <v>26</v>
      </c>
      <c r="B9" s="1605"/>
      <c r="C9" s="1605"/>
      <c r="D9" s="1607"/>
      <c r="E9" s="1611" t="s">
        <v>9</v>
      </c>
      <c r="F9" s="10">
        <f>SUM(E4:E8)</f>
        <v>273</v>
      </c>
    </row>
    <row r="10" spans="1:7" ht="12" customHeight="1">
      <c r="A10" s="1754"/>
      <c r="B10" s="1606"/>
      <c r="C10" s="1606"/>
      <c r="D10" s="1609"/>
      <c r="E10" s="1612"/>
      <c r="F10" s="5"/>
    </row>
    <row r="11" spans="1:7" ht="11.25" customHeight="1">
      <c r="A11" s="2" t="s">
        <v>10</v>
      </c>
      <c r="B11" s="8" t="s">
        <v>11</v>
      </c>
      <c r="C11" s="16" t="s">
        <v>12</v>
      </c>
      <c r="D11" s="1126" t="s">
        <v>13</v>
      </c>
      <c r="E11" s="8" t="s">
        <v>5</v>
      </c>
      <c r="F11" s="1596"/>
    </row>
    <row r="12" spans="1:7" ht="22.5" customHeight="1">
      <c r="A12" s="150" t="s">
        <v>499</v>
      </c>
      <c r="B12" s="3" t="s">
        <v>17</v>
      </c>
      <c r="C12" s="18">
        <f>+'EST MERCADO'!H23</f>
        <v>4345</v>
      </c>
      <c r="D12" s="1147">
        <v>3</v>
      </c>
      <c r="E12" s="18">
        <f>ROUND(+C12*D12,0)</f>
        <v>13035</v>
      </c>
      <c r="F12" s="1597"/>
    </row>
    <row r="13" spans="1:7" ht="22.5" customHeight="1">
      <c r="A13" s="150" t="s">
        <v>489</v>
      </c>
      <c r="B13" s="3" t="s">
        <v>17</v>
      </c>
      <c r="C13" s="18">
        <f>+'EST MERCADO'!H24</f>
        <v>3080</v>
      </c>
      <c r="D13" s="1147">
        <v>1</v>
      </c>
      <c r="E13" s="18">
        <f t="shared" ref="E13:E17" si="0">ROUND(+C13*D13,0)</f>
        <v>3080</v>
      </c>
      <c r="F13" s="1597"/>
    </row>
    <row r="14" spans="1:7" ht="12.75" customHeight="1">
      <c r="A14" s="150" t="s">
        <v>490</v>
      </c>
      <c r="B14" s="3" t="s">
        <v>480</v>
      </c>
      <c r="C14" s="18">
        <f>+'EST MERCADO'!H94</f>
        <v>10802</v>
      </c>
      <c r="D14" s="1147">
        <v>1</v>
      </c>
      <c r="E14" s="18">
        <f t="shared" si="0"/>
        <v>10802</v>
      </c>
      <c r="F14" s="1597"/>
    </row>
    <row r="15" spans="1:7" ht="12.75" customHeight="1">
      <c r="A15" s="3" t="s">
        <v>141</v>
      </c>
      <c r="B15" s="3" t="s">
        <v>431</v>
      </c>
      <c r="C15" s="18">
        <f>+'EST MERCADO'!H99</f>
        <v>1122</v>
      </c>
      <c r="D15" s="1138">
        <v>0.33</v>
      </c>
      <c r="E15" s="18">
        <f t="shared" si="0"/>
        <v>370</v>
      </c>
      <c r="F15" s="1597"/>
    </row>
    <row r="16" spans="1:7" ht="14.25" customHeight="1">
      <c r="A16" s="3" t="s">
        <v>142</v>
      </c>
      <c r="B16" s="3" t="s">
        <v>431</v>
      </c>
      <c r="C16" s="18">
        <f>+'EST MERCADO'!H85</f>
        <v>1329</v>
      </c>
      <c r="D16" s="1146">
        <v>0.2</v>
      </c>
      <c r="E16" s="18">
        <f t="shared" si="0"/>
        <v>266</v>
      </c>
      <c r="F16" s="1597"/>
    </row>
    <row r="17" spans="1:7" ht="22.5" customHeight="1">
      <c r="A17" s="4" t="s">
        <v>143</v>
      </c>
      <c r="B17" s="3" t="s">
        <v>431</v>
      </c>
      <c r="C17" s="25">
        <v>1200</v>
      </c>
      <c r="D17" s="1147">
        <v>1</v>
      </c>
      <c r="E17" s="18">
        <f t="shared" si="0"/>
        <v>1200</v>
      </c>
      <c r="F17" s="1597"/>
    </row>
    <row r="18" spans="1:7" ht="9.6" customHeight="1">
      <c r="A18" s="5"/>
      <c r="B18" s="5"/>
      <c r="C18" s="5"/>
      <c r="D18" s="1123"/>
      <c r="E18" s="5"/>
      <c r="F18" s="1597"/>
    </row>
    <row r="19" spans="1:7" ht="9.6" customHeight="1">
      <c r="A19" s="5"/>
      <c r="B19" s="5"/>
      <c r="C19" s="5"/>
      <c r="D19" s="1123"/>
      <c r="E19" s="5"/>
      <c r="F19" s="1597"/>
    </row>
    <row r="20" spans="1:7" ht="10.65" customHeight="1">
      <c r="A20" s="5"/>
      <c r="B20" s="5"/>
      <c r="C20" s="5"/>
      <c r="D20" s="1123"/>
      <c r="E20" s="5"/>
      <c r="F20" s="1598"/>
    </row>
    <row r="21" spans="1:7" ht="11.25" customHeight="1">
      <c r="A21" s="1603" t="s">
        <v>20</v>
      </c>
      <c r="B21" s="1605"/>
      <c r="C21" s="1605"/>
      <c r="D21" s="1607"/>
      <c r="E21" s="1611" t="s">
        <v>21</v>
      </c>
      <c r="F21" s="10">
        <f>SUM(E10:E20)</f>
        <v>28753</v>
      </c>
    </row>
    <row r="22" spans="1:7" ht="11.25" customHeight="1">
      <c r="A22" s="1604"/>
      <c r="B22" s="1606"/>
      <c r="C22" s="1606"/>
      <c r="D22" s="1609"/>
      <c r="E22" s="1612"/>
      <c r="F22" s="5"/>
    </row>
    <row r="23" spans="1:7" ht="11.25" customHeight="1">
      <c r="A23" s="2" t="s">
        <v>22</v>
      </c>
      <c r="B23" s="8" t="s">
        <v>23</v>
      </c>
      <c r="C23" s="16" t="s">
        <v>24</v>
      </c>
      <c r="D23" s="1128" t="s">
        <v>4</v>
      </c>
      <c r="E23" s="8" t="s">
        <v>5</v>
      </c>
      <c r="F23" s="1596"/>
    </row>
    <row r="24" spans="1:7" ht="11.25" customHeight="1">
      <c r="A24" s="3" t="str">
        <f>+'Mano de obra - Cargos'!C95</f>
        <v>CUADRILLA TIPO III - (1 Of + 2 Ay)</v>
      </c>
      <c r="B24" s="22">
        <f>+'Mano de obra - Cargos'!F102</f>
        <v>204272.24728612456</v>
      </c>
      <c r="C24" s="22">
        <f>+'Mano de obra - Cargos'!J102</f>
        <v>363572.5</v>
      </c>
      <c r="D24" s="1147">
        <v>40</v>
      </c>
      <c r="E24" s="22">
        <f>ROUND(+C24/D24,0)</f>
        <v>9089</v>
      </c>
      <c r="F24" s="1597"/>
    </row>
    <row r="25" spans="1:7" ht="11.25" customHeight="1">
      <c r="A25" s="3"/>
      <c r="B25" s="22"/>
      <c r="C25" s="22"/>
      <c r="D25" s="1147"/>
      <c r="E25" s="22"/>
      <c r="F25" s="1597"/>
    </row>
    <row r="26" spans="1:7" ht="10.5" customHeight="1">
      <c r="A26" s="5"/>
      <c r="B26" s="5"/>
      <c r="C26" s="5"/>
      <c r="D26" s="1123"/>
      <c r="E26" s="5"/>
      <c r="F26" s="1597"/>
    </row>
    <row r="27" spans="1:7" ht="9.9" customHeight="1">
      <c r="A27" s="5"/>
      <c r="B27" s="5"/>
      <c r="C27" s="5"/>
      <c r="D27" s="1123"/>
      <c r="E27" s="5"/>
      <c r="F27" s="1598"/>
    </row>
    <row r="28" spans="1:7" ht="11.25" customHeight="1">
      <c r="A28" s="1655" t="s">
        <v>9</v>
      </c>
      <c r="B28" s="1655"/>
      <c r="C28" s="1655"/>
      <c r="D28" s="1655"/>
      <c r="E28" s="1656"/>
      <c r="F28" s="10">
        <f>SUM(E24:E27)</f>
        <v>9089</v>
      </c>
    </row>
    <row r="29" spans="1:7" ht="13.8" customHeight="1">
      <c r="A29" s="1622" t="s">
        <v>375</v>
      </c>
      <c r="B29" s="1623"/>
      <c r="C29" s="1623"/>
      <c r="D29" s="1623"/>
      <c r="E29" s="1623"/>
      <c r="F29" s="1215">
        <f>SUM(F5:F28)</f>
        <v>38115</v>
      </c>
      <c r="G29" s="811">
        <v>36482</v>
      </c>
    </row>
    <row r="30" spans="1:7" ht="11.25" customHeight="1">
      <c r="A30" s="1720" t="s">
        <v>237</v>
      </c>
      <c r="B30" s="1721"/>
      <c r="C30" s="1721"/>
      <c r="D30" s="1722"/>
      <c r="E30" s="1199"/>
      <c r="F30" s="508"/>
      <c r="G30" s="147"/>
    </row>
    <row r="31" spans="1:7" ht="11.4" customHeight="1">
      <c r="A31" s="1199" t="s">
        <v>1448</v>
      </c>
      <c r="B31" s="1199"/>
      <c r="C31" s="1199"/>
      <c r="D31" s="1200"/>
      <c r="E31" s="1200">
        <v>0.24</v>
      </c>
      <c r="F31" s="1208">
        <f>ROUND((E31*F29),0)</f>
        <v>9148</v>
      </c>
      <c r="G31" s="147"/>
    </row>
    <row r="32" spans="1:7" ht="11.4" customHeight="1">
      <c r="A32" s="1199" t="s">
        <v>840</v>
      </c>
      <c r="B32" s="1199"/>
      <c r="C32" s="1199"/>
      <c r="D32" s="1200"/>
      <c r="E32" s="1200">
        <v>0.01</v>
      </c>
      <c r="F32" s="1208">
        <f>ROUND((E32*F29),0)</f>
        <v>381</v>
      </c>
      <c r="G32" s="147"/>
    </row>
    <row r="33" spans="1:9" ht="11.4" customHeight="1">
      <c r="A33" s="1199" t="s">
        <v>842</v>
      </c>
      <c r="B33" s="1199"/>
      <c r="C33" s="1199"/>
      <c r="D33" s="1200"/>
      <c r="E33" s="1200">
        <v>0.05</v>
      </c>
      <c r="F33" s="1208">
        <f>ROUND((E33*F29),0)</f>
        <v>1906</v>
      </c>
      <c r="G33" s="147"/>
    </row>
    <row r="34" spans="1:9" ht="11.4" customHeight="1">
      <c r="A34" s="1726" t="s">
        <v>1449</v>
      </c>
      <c r="B34" s="1727"/>
      <c r="C34" s="1727"/>
      <c r="D34" s="1727"/>
      <c r="E34" s="1728"/>
      <c r="F34" s="1208">
        <f>F33+F32+F31+F29</f>
        <v>49550</v>
      </c>
      <c r="G34" s="147"/>
    </row>
    <row r="35" spans="1:9" ht="11.25" customHeight="1">
      <c r="A35" s="476"/>
      <c r="B35" s="477"/>
      <c r="C35" s="477"/>
      <c r="D35" s="477"/>
      <c r="E35" s="477"/>
      <c r="F35" s="504"/>
      <c r="G35" s="147"/>
    </row>
    <row r="36" spans="1:9" ht="11.25" customHeight="1">
      <c r="A36" s="476"/>
      <c r="B36" s="477"/>
      <c r="C36" s="477"/>
      <c r="D36" s="477"/>
      <c r="E36" s="477"/>
      <c r="F36" s="504"/>
      <c r="G36" s="147"/>
    </row>
    <row r="37" spans="1:9" s="498" customFormat="1" ht="30.6" customHeight="1">
      <c r="A37" s="1663" t="s">
        <v>743</v>
      </c>
      <c r="B37" s="1663"/>
      <c r="C37" s="1663"/>
      <c r="D37" s="1840" t="s">
        <v>1032</v>
      </c>
      <c r="E37" s="1840"/>
      <c r="F37" s="1840"/>
      <c r="G37" s="506"/>
      <c r="H37" s="506"/>
      <c r="I37" s="506"/>
    </row>
  </sheetData>
  <mergeCells count="23">
    <mergeCell ref="A37:C37"/>
    <mergeCell ref="D37:F37"/>
    <mergeCell ref="A28:E28"/>
    <mergeCell ref="F23:F27"/>
    <mergeCell ref="A29:E29"/>
    <mergeCell ref="A30:D30"/>
    <mergeCell ref="A34:E34"/>
    <mergeCell ref="F11:F20"/>
    <mergeCell ref="A21:A22"/>
    <mergeCell ref="B21:B22"/>
    <mergeCell ref="C21:C22"/>
    <mergeCell ref="D21:D22"/>
    <mergeCell ref="E21:E22"/>
    <mergeCell ref="A1:C1"/>
    <mergeCell ref="D1:F1"/>
    <mergeCell ref="A9:A10"/>
    <mergeCell ref="B9:B10"/>
    <mergeCell ref="C9:C10"/>
    <mergeCell ref="D9:D10"/>
    <mergeCell ref="E9:E10"/>
    <mergeCell ref="A2:D2"/>
    <mergeCell ref="E2:G2"/>
    <mergeCell ref="F3:F8"/>
  </mergeCells>
  <pageMargins left="0.7" right="0.7" top="0.75" bottom="0.75" header="0.3" footer="0.3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G37"/>
  <sheetViews>
    <sheetView view="pageBreakPreview" topLeftCell="A13" zoomScaleNormal="100" zoomScaleSheetLayoutView="100" workbookViewId="0">
      <selection activeCell="F34" sqref="F34"/>
    </sheetView>
  </sheetViews>
  <sheetFormatPr baseColWidth="10" defaultColWidth="9.33203125" defaultRowHeight="13.2"/>
  <cols>
    <col min="1" max="1" width="33.88671875" customWidth="1"/>
    <col min="2" max="2" width="10" customWidth="1"/>
    <col min="3" max="3" width="10.5546875" customWidth="1"/>
    <col min="4" max="4" width="11" customWidth="1"/>
    <col min="5" max="5" width="14" customWidth="1"/>
    <col min="6" max="6" width="13.77734375" bestFit="1" customWidth="1"/>
    <col min="7" max="7" width="31.33203125" customWidth="1"/>
  </cols>
  <sheetData>
    <row r="1" spans="1:7" ht="99.75" customHeight="1">
      <c r="A1" s="1643" t="s">
        <v>780</v>
      </c>
      <c r="B1" s="1643"/>
      <c r="C1" s="1643"/>
      <c r="D1" s="1850" t="s">
        <v>1451</v>
      </c>
      <c r="E1" s="1850"/>
      <c r="F1" s="1850"/>
      <c r="G1" s="383" t="s">
        <v>781</v>
      </c>
    </row>
    <row r="2" spans="1:7" ht="11.25" customHeight="1">
      <c r="A2" s="1125" t="s">
        <v>144</v>
      </c>
      <c r="B2" s="24" t="s">
        <v>145</v>
      </c>
      <c r="C2" s="776" t="s">
        <v>1083</v>
      </c>
      <c r="D2" s="1122" t="s">
        <v>4</v>
      </c>
      <c r="E2" s="2" t="s">
        <v>5</v>
      </c>
      <c r="F2" s="1596"/>
    </row>
    <row r="3" spans="1:7" ht="11.25" customHeight="1">
      <c r="A3" s="1122" t="s">
        <v>146</v>
      </c>
      <c r="B3" s="5"/>
      <c r="C3" s="1123"/>
      <c r="D3" s="1178">
        <v>0.03</v>
      </c>
      <c r="E3" s="10">
        <f>ROUND(D3*F28,0)</f>
        <v>1363</v>
      </c>
      <c r="F3" s="1597"/>
    </row>
    <row r="4" spans="1:7" ht="9.75" customHeight="1">
      <c r="A4" s="1123"/>
      <c r="B4" s="5"/>
      <c r="C4" s="1123"/>
      <c r="D4" s="1123"/>
      <c r="E4" s="5"/>
      <c r="F4" s="1597"/>
    </row>
    <row r="5" spans="1:7" ht="9.6" customHeight="1">
      <c r="A5" s="1123"/>
      <c r="B5" s="5"/>
      <c r="C5" s="1123"/>
      <c r="D5" s="1123"/>
      <c r="E5" s="5"/>
      <c r="F5" s="1597"/>
    </row>
    <row r="6" spans="1:7" ht="9.9" customHeight="1">
      <c r="A6" s="1123"/>
      <c r="B6" s="5"/>
      <c r="C6" s="1123"/>
      <c r="D6" s="1123"/>
      <c r="E6" s="5"/>
      <c r="F6" s="1597"/>
    </row>
    <row r="7" spans="1:7" ht="10.35" customHeight="1">
      <c r="A7" s="1123"/>
      <c r="B7" s="5"/>
      <c r="C7" s="1123"/>
      <c r="D7" s="1123"/>
      <c r="E7" s="5"/>
      <c r="F7" s="1598"/>
    </row>
    <row r="8" spans="1:7" ht="11.25" customHeight="1">
      <c r="A8" s="1653" t="s">
        <v>147</v>
      </c>
      <c r="B8" s="1605"/>
      <c r="C8" s="1607"/>
      <c r="D8" s="1607"/>
      <c r="E8" s="1611" t="s">
        <v>9</v>
      </c>
      <c r="F8" s="10">
        <f>SUM(E3:E7)</f>
        <v>1363</v>
      </c>
    </row>
    <row r="9" spans="1:7" ht="12.75" customHeight="1">
      <c r="A9" s="1637"/>
      <c r="B9" s="1606"/>
      <c r="C9" s="1609"/>
      <c r="D9" s="1609"/>
      <c r="E9" s="1612"/>
      <c r="F9" s="5"/>
    </row>
    <row r="10" spans="1:7" ht="11.25" customHeight="1">
      <c r="A10" s="1125" t="s">
        <v>1</v>
      </c>
      <c r="B10" s="8" t="s">
        <v>11</v>
      </c>
      <c r="C10" s="1125" t="s">
        <v>12</v>
      </c>
      <c r="D10" s="1126" t="s">
        <v>13</v>
      </c>
      <c r="E10" s="2" t="s">
        <v>5</v>
      </c>
      <c r="F10" s="1596"/>
    </row>
    <row r="11" spans="1:7" ht="11.25" customHeight="1">
      <c r="A11" s="1122" t="s">
        <v>148</v>
      </c>
      <c r="B11" s="3" t="s">
        <v>65</v>
      </c>
      <c r="C11" s="1127">
        <f>+'EST MERCADO'!H88</f>
        <v>6600</v>
      </c>
      <c r="D11" s="1132">
        <v>1</v>
      </c>
      <c r="E11" s="163">
        <f>ROUND(+C11*D11,0)</f>
        <v>6600</v>
      </c>
      <c r="F11" s="1597"/>
    </row>
    <row r="12" spans="1:7" ht="11.25" customHeight="1">
      <c r="A12" s="1158" t="s">
        <v>149</v>
      </c>
      <c r="B12" s="60" t="s">
        <v>150</v>
      </c>
      <c r="C12" s="1127">
        <f>+'EST MERCADO'!H92</f>
        <v>75339</v>
      </c>
      <c r="D12" s="1179">
        <v>2</v>
      </c>
      <c r="E12" s="163">
        <f>ROUND(+C12*D12,0)</f>
        <v>150678</v>
      </c>
      <c r="F12" s="1597"/>
    </row>
    <row r="13" spans="1:7" ht="11.25" customHeight="1">
      <c r="A13" s="1131" t="s">
        <v>495</v>
      </c>
      <c r="B13" s="3" t="s">
        <v>65</v>
      </c>
      <c r="C13" s="1127">
        <f>+'EST MERCADO'!H29</f>
        <v>32186</v>
      </c>
      <c r="D13" s="1132">
        <v>1</v>
      </c>
      <c r="E13" s="163">
        <f>ROUND(+C13*D13,0)</f>
        <v>32186</v>
      </c>
      <c r="F13" s="1597"/>
    </row>
    <row r="14" spans="1:7" ht="12" customHeight="1">
      <c r="A14" s="1180" t="s">
        <v>151</v>
      </c>
      <c r="B14" s="1611" t="s">
        <v>17</v>
      </c>
      <c r="C14" s="1860">
        <f>+'EST MERCADO'!H23</f>
        <v>4345</v>
      </c>
      <c r="D14" s="1862">
        <v>18</v>
      </c>
      <c r="E14" s="1864">
        <v>53100</v>
      </c>
      <c r="F14" s="1597"/>
    </row>
    <row r="15" spans="1:7" ht="12" customHeight="1">
      <c r="A15" s="1176" t="s">
        <v>152</v>
      </c>
      <c r="B15" s="1612"/>
      <c r="C15" s="1861"/>
      <c r="D15" s="1863"/>
      <c r="E15" s="1865"/>
      <c r="F15" s="1597"/>
    </row>
    <row r="16" spans="1:7" ht="11.25" customHeight="1">
      <c r="A16" s="1122" t="s">
        <v>153</v>
      </c>
      <c r="B16" s="3" t="s">
        <v>65</v>
      </c>
      <c r="C16" s="1127">
        <f>+'EST MERCADO'!H43</f>
        <v>825</v>
      </c>
      <c r="D16" s="1132">
        <v>3</v>
      </c>
      <c r="E16" s="163">
        <v>2250</v>
      </c>
      <c r="F16" s="1597"/>
    </row>
    <row r="17" spans="1:7" ht="8.4" customHeight="1">
      <c r="A17" s="1123"/>
      <c r="B17" s="5"/>
      <c r="C17" s="1123"/>
      <c r="D17" s="1123"/>
      <c r="E17" s="5"/>
      <c r="F17" s="1597"/>
    </row>
    <row r="18" spans="1:7" ht="9.9" customHeight="1">
      <c r="A18" s="1123"/>
      <c r="B18" s="5"/>
      <c r="C18" s="1123"/>
      <c r="D18" s="1123"/>
      <c r="E18" s="5"/>
      <c r="F18" s="1597"/>
    </row>
    <row r="19" spans="1:7" ht="10.5" customHeight="1">
      <c r="A19" s="1123"/>
      <c r="B19" s="5"/>
      <c r="C19" s="1123"/>
      <c r="D19" s="1123"/>
      <c r="E19" s="5"/>
      <c r="F19" s="1597"/>
    </row>
    <row r="20" spans="1:7" ht="10.5" customHeight="1">
      <c r="A20" s="1123"/>
      <c r="B20" s="5"/>
      <c r="C20" s="1123"/>
      <c r="D20" s="1123"/>
      <c r="E20" s="5"/>
      <c r="F20" s="1598"/>
    </row>
    <row r="21" spans="1:7" ht="11.25" customHeight="1">
      <c r="A21" s="1653" t="s">
        <v>27</v>
      </c>
      <c r="B21" s="1605"/>
      <c r="C21" s="1607"/>
      <c r="D21" s="1607"/>
      <c r="E21" s="1611" t="s">
        <v>21</v>
      </c>
      <c r="F21" s="10">
        <f>SUM(E11:E20)</f>
        <v>244814</v>
      </c>
    </row>
    <row r="22" spans="1:7" ht="12.6" customHeight="1">
      <c r="A22" s="1637"/>
      <c r="B22" s="1606"/>
      <c r="C22" s="1609"/>
      <c r="D22" s="1609"/>
      <c r="E22" s="1612"/>
      <c r="F22" s="5"/>
    </row>
    <row r="23" spans="1:7" ht="11.25" customHeight="1">
      <c r="A23" s="1125" t="s">
        <v>22</v>
      </c>
      <c r="B23" s="8" t="s">
        <v>23</v>
      </c>
      <c r="C23" s="1125" t="s">
        <v>24</v>
      </c>
      <c r="D23" s="1128" t="s">
        <v>4</v>
      </c>
      <c r="E23" s="2" t="s">
        <v>5</v>
      </c>
      <c r="F23" s="1596"/>
    </row>
    <row r="24" spans="1:7" ht="11.25" customHeight="1">
      <c r="A24" s="1125" t="str">
        <f>+'Mano de obra - Cargos'!C95</f>
        <v>CUADRILLA TIPO III - (1 Of + 2 Ay)</v>
      </c>
      <c r="B24" s="22">
        <f>+'Mano de obra - Cargos'!F102</f>
        <v>204272.24728612456</v>
      </c>
      <c r="C24" s="1127">
        <f>+'Mano de obra - Cargos'!J102</f>
        <v>363572.5</v>
      </c>
      <c r="D24" s="1147">
        <v>8</v>
      </c>
      <c r="E24" s="10">
        <f>ROUND(+C24/D24,0)</f>
        <v>45447</v>
      </c>
      <c r="F24" s="1597"/>
    </row>
    <row r="25" spans="1:7" ht="11.25" customHeight="1">
      <c r="A25" s="1122"/>
      <c r="B25" s="22"/>
      <c r="C25" s="1127"/>
      <c r="D25" s="1147"/>
      <c r="E25" s="10"/>
      <c r="F25" s="1597"/>
    </row>
    <row r="26" spans="1:7" ht="9.9" customHeight="1">
      <c r="A26" s="1123"/>
      <c r="B26" s="5"/>
      <c r="C26" s="1123"/>
      <c r="D26" s="1123"/>
      <c r="E26" s="5"/>
      <c r="F26" s="1597"/>
    </row>
    <row r="27" spans="1:7" ht="9.75" customHeight="1">
      <c r="A27" s="1123"/>
      <c r="B27" s="5"/>
      <c r="C27" s="1123"/>
      <c r="D27" s="1123"/>
      <c r="E27" s="5"/>
      <c r="F27" s="1598"/>
    </row>
    <row r="28" spans="1:7" ht="11.4" customHeight="1">
      <c r="A28" s="1655" t="s">
        <v>9</v>
      </c>
      <c r="B28" s="1655"/>
      <c r="C28" s="1655"/>
      <c r="D28" s="1655"/>
      <c r="E28" s="1656"/>
      <c r="F28" s="53">
        <f>SUM(E24:E27)</f>
        <v>45447</v>
      </c>
    </row>
    <row r="29" spans="1:7" ht="14.4" customHeight="1">
      <c r="A29" s="1758" t="s">
        <v>782</v>
      </c>
      <c r="B29" s="1623"/>
      <c r="C29" s="1623"/>
      <c r="D29" s="1623"/>
      <c r="E29" s="1623"/>
      <c r="F29" s="1216">
        <f>SUM(F5:F28)</f>
        <v>291624</v>
      </c>
      <c r="G29" s="148">
        <v>280024</v>
      </c>
    </row>
    <row r="30" spans="1:7" ht="11.4" customHeight="1">
      <c r="A30" s="1720" t="s">
        <v>237</v>
      </c>
      <c r="B30" s="1721"/>
      <c r="C30" s="1721"/>
      <c r="D30" s="1722"/>
      <c r="E30" s="1199"/>
      <c r="F30" s="508"/>
      <c r="G30" s="147"/>
    </row>
    <row r="31" spans="1:7" ht="11.4" customHeight="1">
      <c r="A31" s="1199" t="s">
        <v>1448</v>
      </c>
      <c r="B31" s="1199"/>
      <c r="C31" s="1199"/>
      <c r="D31" s="1200"/>
      <c r="E31" s="1200">
        <v>0.24</v>
      </c>
      <c r="F31" s="1208">
        <f>ROUND((E31*F29),0)</f>
        <v>69990</v>
      </c>
      <c r="G31" s="147"/>
    </row>
    <row r="32" spans="1:7" ht="11.4" customHeight="1">
      <c r="A32" s="1199" t="s">
        <v>840</v>
      </c>
      <c r="B32" s="1199"/>
      <c r="C32" s="1199"/>
      <c r="D32" s="1200"/>
      <c r="E32" s="1200">
        <v>0.01</v>
      </c>
      <c r="F32" s="1208">
        <f>ROUND((E32*F29),0)</f>
        <v>2916</v>
      </c>
      <c r="G32" s="147"/>
    </row>
    <row r="33" spans="1:7" ht="11.4" customHeight="1">
      <c r="A33" s="1199" t="s">
        <v>842</v>
      </c>
      <c r="B33" s="1199"/>
      <c r="C33" s="1199"/>
      <c r="D33" s="1200"/>
      <c r="E33" s="1200">
        <v>0.05</v>
      </c>
      <c r="F33" s="1208">
        <f>ROUND((E33*F29),0)</f>
        <v>14581</v>
      </c>
      <c r="G33" s="147"/>
    </row>
    <row r="34" spans="1:7" ht="11.4" customHeight="1">
      <c r="A34" s="1726" t="s">
        <v>1449</v>
      </c>
      <c r="B34" s="1727"/>
      <c r="C34" s="1727"/>
      <c r="D34" s="1727"/>
      <c r="E34" s="1728"/>
      <c r="F34" s="1208">
        <f>F33+F32+F31+F29</f>
        <v>379111</v>
      </c>
      <c r="G34" s="147"/>
    </row>
    <row r="35" spans="1:7" ht="11.4" customHeight="1">
      <c r="A35" s="1197"/>
      <c r="B35" s="1197"/>
      <c r="C35" s="1197"/>
      <c r="D35" s="1197"/>
      <c r="E35" s="1197"/>
      <c r="F35" s="1209"/>
      <c r="G35" s="147"/>
    </row>
    <row r="36" spans="1:7" ht="9.75" customHeight="1">
      <c r="A36" s="482"/>
      <c r="B36" s="477"/>
      <c r="C36" s="477"/>
      <c r="D36" s="477"/>
      <c r="E36" s="477"/>
      <c r="F36" s="509"/>
      <c r="G36" s="147"/>
    </row>
    <row r="37" spans="1:7" s="498" customFormat="1" ht="29.25" customHeight="1">
      <c r="A37" s="1663" t="s">
        <v>743</v>
      </c>
      <c r="B37" s="1663"/>
      <c r="C37" s="1663"/>
      <c r="D37" s="1840" t="s">
        <v>1032</v>
      </c>
      <c r="E37" s="1840"/>
      <c r="F37" s="1840"/>
      <c r="G37" s="500"/>
    </row>
  </sheetData>
  <mergeCells count="25">
    <mergeCell ref="A28:E28"/>
    <mergeCell ref="F23:F27"/>
    <mergeCell ref="E21:E22"/>
    <mergeCell ref="A21:A22"/>
    <mergeCell ref="B21:B22"/>
    <mergeCell ref="C21:C22"/>
    <mergeCell ref="D21:D22"/>
    <mergeCell ref="F10:F20"/>
    <mergeCell ref="B14:B15"/>
    <mergeCell ref="C14:C15"/>
    <mergeCell ref="D14:D15"/>
    <mergeCell ref="E14:E15"/>
    <mergeCell ref="A1:C1"/>
    <mergeCell ref="D1:F1"/>
    <mergeCell ref="F2:F7"/>
    <mergeCell ref="A8:A9"/>
    <mergeCell ref="B8:B9"/>
    <mergeCell ref="C8:C9"/>
    <mergeCell ref="D8:D9"/>
    <mergeCell ref="E8:E9"/>
    <mergeCell ref="A30:D30"/>
    <mergeCell ref="A34:E34"/>
    <mergeCell ref="A37:C37"/>
    <mergeCell ref="D37:F37"/>
    <mergeCell ref="A29:E29"/>
  </mergeCells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J36"/>
  <sheetViews>
    <sheetView view="pageBreakPreview" topLeftCell="A13" zoomScaleNormal="100" zoomScaleSheetLayoutView="100" workbookViewId="0">
      <selection activeCell="F33" sqref="F33"/>
    </sheetView>
  </sheetViews>
  <sheetFormatPr baseColWidth="10" defaultColWidth="9.33203125" defaultRowHeight="13.2"/>
  <cols>
    <col min="1" max="1" width="32.77734375" customWidth="1"/>
    <col min="2" max="2" width="10" customWidth="1"/>
    <col min="3" max="4" width="12" customWidth="1"/>
    <col min="5" max="5" width="13.44140625" customWidth="1"/>
    <col min="6" max="6" width="13.77734375" bestFit="1" customWidth="1"/>
    <col min="7" max="7" width="44.109375" customWidth="1"/>
  </cols>
  <sheetData>
    <row r="1" spans="1:10" ht="74.25" customHeight="1">
      <c r="A1" s="1643" t="s">
        <v>784</v>
      </c>
      <c r="B1" s="1643"/>
      <c r="C1" s="1643"/>
      <c r="D1" s="1850" t="s">
        <v>1451</v>
      </c>
      <c r="E1" s="1850"/>
      <c r="F1" s="1850"/>
      <c r="G1" s="348" t="s">
        <v>785</v>
      </c>
      <c r="H1" s="332"/>
      <c r="I1" s="332"/>
      <c r="J1" s="332"/>
    </row>
    <row r="2" spans="1:10" ht="12" customHeight="1">
      <c r="A2" s="2" t="s">
        <v>1</v>
      </c>
      <c r="B2" s="3" t="s">
        <v>154</v>
      </c>
      <c r="C2" s="151" t="s">
        <v>1083</v>
      </c>
      <c r="D2" s="1219" t="s">
        <v>4</v>
      </c>
      <c r="E2" s="2" t="s">
        <v>5</v>
      </c>
      <c r="F2" s="1596"/>
    </row>
    <row r="3" spans="1:10" ht="11.25" customHeight="1">
      <c r="A3" s="3" t="s">
        <v>146</v>
      </c>
      <c r="B3" s="7"/>
      <c r="C3" s="61"/>
      <c r="D3" s="1218">
        <v>0.03</v>
      </c>
      <c r="E3" s="679">
        <f>ROUND(D3*F27,0)</f>
        <v>5454</v>
      </c>
      <c r="F3" s="1597"/>
    </row>
    <row r="4" spans="1:10" ht="10.65" customHeight="1">
      <c r="A4" s="5"/>
      <c r="B4" s="5"/>
      <c r="C4" s="5"/>
      <c r="D4" s="1217"/>
      <c r="E4" s="5"/>
      <c r="F4" s="1597"/>
    </row>
    <row r="5" spans="1:10" ht="9.15" customHeight="1">
      <c r="A5" s="5"/>
      <c r="B5" s="5"/>
      <c r="C5" s="5"/>
      <c r="D5" s="1123"/>
      <c r="E5" s="5"/>
      <c r="F5" s="1597"/>
    </row>
    <row r="6" spans="1:10" ht="10.65" customHeight="1">
      <c r="A6" s="5"/>
      <c r="B6" s="5"/>
      <c r="C6" s="5"/>
      <c r="D6" s="1123"/>
      <c r="E6" s="5"/>
      <c r="F6" s="1597"/>
    </row>
    <row r="7" spans="1:10" ht="9.9" customHeight="1">
      <c r="A7" s="5"/>
      <c r="B7" s="5"/>
      <c r="C7" s="5"/>
      <c r="D7" s="1123"/>
      <c r="E7" s="5"/>
      <c r="F7" s="1598"/>
    </row>
    <row r="8" spans="1:10" ht="12" customHeight="1">
      <c r="A8" s="1603" t="s">
        <v>8</v>
      </c>
      <c r="B8" s="1605"/>
      <c r="C8" s="1605"/>
      <c r="D8" s="1607"/>
      <c r="E8" s="1611" t="s">
        <v>9</v>
      </c>
      <c r="F8" s="10">
        <f>SUM(E3:E7)</f>
        <v>5454</v>
      </c>
    </row>
    <row r="9" spans="1:10" ht="10.5" customHeight="1">
      <c r="A9" s="1604"/>
      <c r="B9" s="1606"/>
      <c r="C9" s="1606"/>
      <c r="D9" s="1609"/>
      <c r="E9" s="1612"/>
      <c r="F9" s="5"/>
    </row>
    <row r="10" spans="1:10" ht="11.25" customHeight="1">
      <c r="A10" s="2" t="s">
        <v>10</v>
      </c>
      <c r="B10" s="8" t="s">
        <v>11</v>
      </c>
      <c r="C10" s="2" t="s">
        <v>12</v>
      </c>
      <c r="D10" s="1126" t="s">
        <v>13</v>
      </c>
      <c r="E10" s="2" t="s">
        <v>5</v>
      </c>
      <c r="F10" s="1596"/>
    </row>
    <row r="11" spans="1:10" ht="22.5" customHeight="1">
      <c r="A11" s="4" t="s">
        <v>155</v>
      </c>
      <c r="B11" s="9" t="s">
        <v>65</v>
      </c>
      <c r="C11" s="10">
        <f>+'EST MERCADO'!H83</f>
        <v>176000</v>
      </c>
      <c r="D11" s="1181">
        <v>1</v>
      </c>
      <c r="E11" s="10">
        <f>ROUND(+C11*D11,0)</f>
        <v>176000</v>
      </c>
      <c r="F11" s="1597"/>
    </row>
    <row r="12" spans="1:10" ht="11.25" customHeight="1">
      <c r="A12" s="3" t="s">
        <v>156</v>
      </c>
      <c r="B12" s="2" t="s">
        <v>40</v>
      </c>
      <c r="C12" s="10">
        <f>+BASICOS!H183</f>
        <v>672756</v>
      </c>
      <c r="D12" s="1182">
        <v>0.3</v>
      </c>
      <c r="E12" s="10">
        <f t="shared" ref="E12:E13" si="0">ROUND(+C12*D12,0)</f>
        <v>201827</v>
      </c>
      <c r="F12" s="1597"/>
    </row>
    <row r="13" spans="1:10" ht="11.25" customHeight="1">
      <c r="A13" s="3" t="s">
        <v>157</v>
      </c>
      <c r="B13" s="9" t="s">
        <v>65</v>
      </c>
      <c r="C13" s="10">
        <f>+'EST MERCADO'!H64</f>
        <v>55000</v>
      </c>
      <c r="D13" s="1181">
        <v>1</v>
      </c>
      <c r="E13" s="10">
        <f t="shared" si="0"/>
        <v>55000</v>
      </c>
      <c r="F13" s="1597"/>
    </row>
    <row r="14" spans="1:10" ht="8.85" customHeight="1">
      <c r="A14" s="5"/>
      <c r="B14" s="5"/>
      <c r="C14" s="5"/>
      <c r="D14" s="1123"/>
      <c r="E14" s="5"/>
      <c r="F14" s="1597"/>
    </row>
    <row r="15" spans="1:10" ht="9.9" customHeight="1">
      <c r="A15" s="5"/>
      <c r="B15" s="5"/>
      <c r="C15" s="5"/>
      <c r="D15" s="1123"/>
      <c r="E15" s="5"/>
      <c r="F15" s="1597"/>
    </row>
    <row r="16" spans="1:10" ht="10.65" customHeight="1">
      <c r="A16" s="5"/>
      <c r="B16" s="5"/>
      <c r="C16" s="5"/>
      <c r="D16" s="1123"/>
      <c r="E16" s="5"/>
      <c r="F16" s="1597"/>
    </row>
    <row r="17" spans="1:7" ht="9.9" customHeight="1">
      <c r="A17" s="5"/>
      <c r="B17" s="5"/>
      <c r="C17" s="5"/>
      <c r="D17" s="1123"/>
      <c r="E17" s="5"/>
      <c r="F17" s="1597"/>
    </row>
    <row r="18" spans="1:7" ht="9.15" customHeight="1">
      <c r="A18" s="5"/>
      <c r="B18" s="5"/>
      <c r="C18" s="5"/>
      <c r="D18" s="1123"/>
      <c r="E18" s="5"/>
      <c r="F18" s="1597"/>
    </row>
    <row r="19" spans="1:7" ht="9.75" customHeight="1">
      <c r="A19" s="5"/>
      <c r="B19" s="5"/>
      <c r="C19" s="5"/>
      <c r="D19" s="1123"/>
      <c r="E19" s="5"/>
      <c r="F19" s="1598"/>
    </row>
    <row r="20" spans="1:7" ht="11.25" customHeight="1">
      <c r="A20" s="1603" t="s">
        <v>20</v>
      </c>
      <c r="B20" s="1605"/>
      <c r="C20" s="1605"/>
      <c r="D20" s="1607"/>
      <c r="E20" s="1611" t="s">
        <v>21</v>
      </c>
      <c r="F20" s="10">
        <f>SUM(E11:E19)</f>
        <v>432827</v>
      </c>
    </row>
    <row r="21" spans="1:7" ht="11.25" customHeight="1">
      <c r="A21" s="1604"/>
      <c r="B21" s="1606"/>
      <c r="C21" s="1606"/>
      <c r="D21" s="1609"/>
      <c r="E21" s="1612"/>
      <c r="F21" s="5"/>
    </row>
    <row r="22" spans="1:7" ht="11.25" customHeight="1">
      <c r="A22" s="2" t="s">
        <v>22</v>
      </c>
      <c r="B22" s="8" t="s">
        <v>23</v>
      </c>
      <c r="C22" s="2" t="s">
        <v>24</v>
      </c>
      <c r="D22" s="1128" t="s">
        <v>4</v>
      </c>
      <c r="E22" s="2" t="s">
        <v>5</v>
      </c>
      <c r="F22" s="1596"/>
    </row>
    <row r="23" spans="1:7" ht="11.25" customHeight="1">
      <c r="A23" s="3" t="str">
        <f>+'Mano de obra - Cargos'!C95</f>
        <v>CUADRILLA TIPO III - (1 Of + 2 Ay)</v>
      </c>
      <c r="B23" s="22">
        <f>+'Mano de obra - Cargos'!F102</f>
        <v>204272.24728612456</v>
      </c>
      <c r="C23" s="10">
        <f>+'Mano de obra - Cargos'!J102</f>
        <v>363572.5</v>
      </c>
      <c r="D23" s="1138">
        <v>2</v>
      </c>
      <c r="E23" s="10">
        <f>ROUND(+C23/D23,0)</f>
        <v>181786</v>
      </c>
      <c r="F23" s="1597"/>
    </row>
    <row r="24" spans="1:7" ht="11.25" customHeight="1">
      <c r="A24" s="3"/>
      <c r="B24" s="22"/>
      <c r="C24" s="10"/>
      <c r="D24" s="1138"/>
      <c r="E24" s="10"/>
      <c r="F24" s="1597"/>
    </row>
    <row r="25" spans="1:7" ht="9.15" customHeight="1">
      <c r="A25" s="5"/>
      <c r="B25" s="5"/>
      <c r="C25" s="5"/>
      <c r="D25" s="1123"/>
      <c r="E25" s="5"/>
      <c r="F25" s="1597"/>
    </row>
    <row r="26" spans="1:7" ht="10.35" customHeight="1">
      <c r="A26" s="5"/>
      <c r="B26" s="5"/>
      <c r="C26" s="5"/>
      <c r="D26" s="1123"/>
      <c r="E26" s="5"/>
      <c r="F26" s="1598"/>
    </row>
    <row r="27" spans="1:7" ht="11.25" customHeight="1">
      <c r="A27" s="1655" t="s">
        <v>9</v>
      </c>
      <c r="B27" s="1655"/>
      <c r="C27" s="1655"/>
      <c r="D27" s="1655"/>
      <c r="E27" s="1656"/>
      <c r="F27" s="10">
        <f>SUM(E23:E26)</f>
        <v>181786</v>
      </c>
    </row>
    <row r="28" spans="1:7">
      <c r="A28" s="1622" t="s">
        <v>372</v>
      </c>
      <c r="B28" s="1622"/>
      <c r="C28" s="1622"/>
      <c r="D28" s="1622"/>
      <c r="E28" s="1622"/>
      <c r="F28" s="1214">
        <f>SUM(F4:F27)</f>
        <v>620067</v>
      </c>
      <c r="G28" s="385"/>
    </row>
    <row r="29" spans="1:7" ht="11.25" customHeight="1">
      <c r="A29" s="1720" t="s">
        <v>237</v>
      </c>
      <c r="B29" s="1721"/>
      <c r="C29" s="1721"/>
      <c r="D29" s="1722"/>
      <c r="E29" s="1199"/>
      <c r="F29" s="508"/>
      <c r="G29" s="385"/>
    </row>
    <row r="30" spans="1:7" ht="11.25" customHeight="1">
      <c r="A30" s="1199" t="s">
        <v>1448</v>
      </c>
      <c r="B30" s="1199"/>
      <c r="C30" s="1199"/>
      <c r="D30" s="1200"/>
      <c r="E30" s="1200">
        <v>0.24</v>
      </c>
      <c r="F30" s="1208">
        <f>ROUND((E30*F28),0)</f>
        <v>148816</v>
      </c>
      <c r="G30" s="385"/>
    </row>
    <row r="31" spans="1:7" ht="11.25" customHeight="1">
      <c r="A31" s="1199" t="s">
        <v>840</v>
      </c>
      <c r="B31" s="1199"/>
      <c r="C31" s="1199"/>
      <c r="D31" s="1200"/>
      <c r="E31" s="1200">
        <v>0.01</v>
      </c>
      <c r="F31" s="1208">
        <f>ROUND((E31*F28),0)</f>
        <v>6201</v>
      </c>
      <c r="G31" s="385"/>
    </row>
    <row r="32" spans="1:7" ht="11.25" customHeight="1">
      <c r="A32" s="1199" t="s">
        <v>842</v>
      </c>
      <c r="B32" s="1199"/>
      <c r="C32" s="1199"/>
      <c r="D32" s="1200"/>
      <c r="E32" s="1200">
        <v>0.05</v>
      </c>
      <c r="F32" s="1208">
        <f>ROUND((E32*F28),0)</f>
        <v>31003</v>
      </c>
      <c r="G32" s="385"/>
    </row>
    <row r="33" spans="1:7" ht="11.25" customHeight="1">
      <c r="A33" s="1726" t="s">
        <v>1449</v>
      </c>
      <c r="B33" s="1727"/>
      <c r="C33" s="1727"/>
      <c r="D33" s="1727"/>
      <c r="E33" s="1728"/>
      <c r="F33" s="1208">
        <f>F32+F31+F30+F28</f>
        <v>806087</v>
      </c>
      <c r="G33" s="385"/>
    </row>
    <row r="34" spans="1:7" ht="11.25" customHeight="1">
      <c r="A34" s="1197"/>
      <c r="B34" s="1197"/>
      <c r="C34" s="1197"/>
      <c r="D34" s="1197"/>
      <c r="E34" s="1197"/>
      <c r="F34" s="1209"/>
      <c r="G34" s="385"/>
    </row>
    <row r="35" spans="1:7" ht="11.25" customHeight="1">
      <c r="A35" s="476"/>
      <c r="B35" s="476"/>
      <c r="C35" s="476"/>
      <c r="D35" s="476"/>
      <c r="E35" s="476"/>
      <c r="F35" s="504"/>
      <c r="G35" s="385"/>
    </row>
    <row r="36" spans="1:7" s="498" customFormat="1" ht="29.25" customHeight="1">
      <c r="A36" s="1817" t="s">
        <v>743</v>
      </c>
      <c r="B36" s="1817"/>
      <c r="C36" s="1817"/>
      <c r="D36" s="1817" t="s">
        <v>1031</v>
      </c>
      <c r="E36" s="1817"/>
      <c r="F36" s="1817"/>
      <c r="G36" s="1817"/>
    </row>
  </sheetData>
  <mergeCells count="21">
    <mergeCell ref="A27:E27"/>
    <mergeCell ref="F22:F26"/>
    <mergeCell ref="A28:E28"/>
    <mergeCell ref="A36:C36"/>
    <mergeCell ref="D36:G36"/>
    <mergeCell ref="A29:D29"/>
    <mergeCell ref="A33:E33"/>
    <mergeCell ref="A20:A21"/>
    <mergeCell ref="B20:B21"/>
    <mergeCell ref="C20:C21"/>
    <mergeCell ref="D20:D21"/>
    <mergeCell ref="E20:E21"/>
    <mergeCell ref="F10:F19"/>
    <mergeCell ref="A1:C1"/>
    <mergeCell ref="D1:F1"/>
    <mergeCell ref="A8:A9"/>
    <mergeCell ref="B8:B9"/>
    <mergeCell ref="C8:C9"/>
    <mergeCell ref="D8:D9"/>
    <mergeCell ref="E8:E9"/>
    <mergeCell ref="F2:F7"/>
  </mergeCells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G36"/>
  <sheetViews>
    <sheetView view="pageBreakPreview" topLeftCell="A16" zoomScale="110" zoomScaleNormal="100" zoomScaleSheetLayoutView="110" workbookViewId="0">
      <selection activeCell="F33" sqref="F33"/>
    </sheetView>
  </sheetViews>
  <sheetFormatPr baseColWidth="10" defaultColWidth="9.33203125" defaultRowHeight="13.2"/>
  <cols>
    <col min="1" max="1" width="32.77734375" customWidth="1"/>
    <col min="2" max="2" width="10" customWidth="1"/>
    <col min="3" max="3" width="12" customWidth="1"/>
    <col min="4" max="4" width="12.44140625" customWidth="1"/>
    <col min="5" max="5" width="13.44140625" customWidth="1"/>
    <col min="6" max="6" width="13.77734375" bestFit="1" customWidth="1"/>
    <col min="7" max="7" width="12.21875" bestFit="1" customWidth="1"/>
  </cols>
  <sheetData>
    <row r="1" spans="1:7" ht="75" customHeight="1">
      <c r="A1" s="1643" t="s">
        <v>787</v>
      </c>
      <c r="B1" s="1643"/>
      <c r="C1" s="1643"/>
      <c r="D1" s="1850" t="s">
        <v>1451</v>
      </c>
      <c r="E1" s="1850"/>
      <c r="F1" s="1850"/>
      <c r="G1" s="383" t="s">
        <v>788</v>
      </c>
    </row>
    <row r="2" spans="1:7" ht="11.4" customHeight="1">
      <c r="A2" s="2" t="s">
        <v>10</v>
      </c>
      <c r="B2" s="3" t="s">
        <v>2</v>
      </c>
      <c r="C2" s="151" t="s">
        <v>1083</v>
      </c>
      <c r="D2" s="1122" t="s">
        <v>4</v>
      </c>
      <c r="E2" s="2" t="s">
        <v>5</v>
      </c>
      <c r="F2" s="1596"/>
    </row>
    <row r="3" spans="1:7" ht="11.25" customHeight="1">
      <c r="A3" s="24" t="s">
        <v>158</v>
      </c>
      <c r="B3" s="5"/>
      <c r="C3" s="5"/>
      <c r="D3" s="1178">
        <v>0.03</v>
      </c>
      <c r="E3" s="10">
        <f>ROUND(D3*F27,0)</f>
        <v>5454</v>
      </c>
      <c r="F3" s="1597"/>
    </row>
    <row r="4" spans="1:7" ht="9.9" customHeight="1">
      <c r="A4" s="5"/>
      <c r="B4" s="5"/>
      <c r="C4" s="5"/>
      <c r="D4" s="1123"/>
      <c r="E4" s="5"/>
      <c r="F4" s="1597"/>
    </row>
    <row r="5" spans="1:7" ht="10.35" customHeight="1">
      <c r="A5" s="5"/>
      <c r="B5" s="5"/>
      <c r="C5" s="5"/>
      <c r="D5" s="1123"/>
      <c r="E5" s="5"/>
      <c r="F5" s="1597"/>
    </row>
    <row r="6" spans="1:7" ht="9.9" customHeight="1">
      <c r="A6" s="5"/>
      <c r="B6" s="5"/>
      <c r="C6" s="5"/>
      <c r="D6" s="1123"/>
      <c r="E6" s="5"/>
      <c r="F6" s="1597"/>
    </row>
    <row r="7" spans="1:7" ht="8.85" customHeight="1">
      <c r="A7" s="5"/>
      <c r="B7" s="5"/>
      <c r="C7" s="5"/>
      <c r="D7" s="1123"/>
      <c r="E7" s="5"/>
      <c r="F7" s="1598"/>
    </row>
    <row r="8" spans="1:7" ht="11.25" customHeight="1">
      <c r="A8" s="1753" t="s">
        <v>26</v>
      </c>
      <c r="B8" s="1605"/>
      <c r="C8" s="1605"/>
      <c r="D8" s="1607"/>
      <c r="E8" s="1760" t="s">
        <v>45</v>
      </c>
      <c r="F8" s="10">
        <f>SUM(E3:E7)</f>
        <v>5454</v>
      </c>
    </row>
    <row r="9" spans="1:7" ht="11.4" customHeight="1">
      <c r="A9" s="1754"/>
      <c r="B9" s="1606"/>
      <c r="C9" s="1606"/>
      <c r="D9" s="1609"/>
      <c r="E9" s="1761"/>
      <c r="F9" s="5"/>
    </row>
    <row r="10" spans="1:7" ht="11.25" customHeight="1">
      <c r="A10" s="2" t="s">
        <v>10</v>
      </c>
      <c r="B10" s="8" t="s">
        <v>11</v>
      </c>
      <c r="C10" s="2" t="s">
        <v>12</v>
      </c>
      <c r="D10" s="1126" t="s">
        <v>13</v>
      </c>
      <c r="E10" s="2" t="s">
        <v>5</v>
      </c>
      <c r="F10" s="1596"/>
    </row>
    <row r="11" spans="1:7" ht="22.5" customHeight="1">
      <c r="A11" s="386" t="s">
        <v>789</v>
      </c>
      <c r="B11" s="9" t="s">
        <v>65</v>
      </c>
      <c r="C11" s="10">
        <f>+'EST MERCADO'!H82</f>
        <v>132000</v>
      </c>
      <c r="D11" s="1181">
        <v>1</v>
      </c>
      <c r="E11" s="10">
        <f>ROUND(+C11*D11,0)</f>
        <v>132000</v>
      </c>
      <c r="F11" s="1597"/>
    </row>
    <row r="12" spans="1:7" ht="11.25" customHeight="1">
      <c r="A12" s="24" t="s">
        <v>159</v>
      </c>
      <c r="B12" s="9" t="s">
        <v>40</v>
      </c>
      <c r="C12" s="10">
        <f>+BASICOS!H183</f>
        <v>672756</v>
      </c>
      <c r="D12" s="1183">
        <v>0.17</v>
      </c>
      <c r="E12" s="10">
        <f t="shared" ref="E12:E13" si="0">ROUND(+C12*D12,0)</f>
        <v>114369</v>
      </c>
      <c r="F12" s="1597"/>
    </row>
    <row r="13" spans="1:7" ht="11.25" customHeight="1">
      <c r="A13" s="24" t="s">
        <v>160</v>
      </c>
      <c r="B13" s="9" t="s">
        <v>65</v>
      </c>
      <c r="C13" s="10">
        <f>+'EST MERCADO'!H64</f>
        <v>55000</v>
      </c>
      <c r="D13" s="1181">
        <v>1</v>
      </c>
      <c r="E13" s="10">
        <f t="shared" si="0"/>
        <v>55000</v>
      </c>
      <c r="F13" s="1597"/>
    </row>
    <row r="14" spans="1:7" ht="9.6" customHeight="1">
      <c r="A14" s="5"/>
      <c r="B14" s="5"/>
      <c r="C14" s="5"/>
      <c r="D14" s="1123"/>
      <c r="E14" s="5"/>
      <c r="F14" s="1597"/>
    </row>
    <row r="15" spans="1:7" ht="10.5" customHeight="1">
      <c r="A15" s="5"/>
      <c r="B15" s="5"/>
      <c r="C15" s="5"/>
      <c r="D15" s="1123"/>
      <c r="E15" s="5"/>
      <c r="F15" s="1597"/>
    </row>
    <row r="16" spans="1:7" ht="9.9" customHeight="1">
      <c r="A16" s="5"/>
      <c r="B16" s="5"/>
      <c r="C16" s="5"/>
      <c r="D16" s="1123"/>
      <c r="E16" s="5"/>
      <c r="F16" s="1597"/>
    </row>
    <row r="17" spans="1:7" ht="10.35" customHeight="1">
      <c r="A17" s="5"/>
      <c r="B17" s="5"/>
      <c r="C17" s="5"/>
      <c r="D17" s="1123"/>
      <c r="E17" s="5"/>
      <c r="F17" s="1597"/>
    </row>
    <row r="18" spans="1:7" ht="8.4" customHeight="1">
      <c r="A18" s="5"/>
      <c r="B18" s="5"/>
      <c r="C18" s="5"/>
      <c r="D18" s="1123"/>
      <c r="E18" s="5"/>
      <c r="F18" s="1597"/>
    </row>
    <row r="19" spans="1:7" ht="9.9" customHeight="1">
      <c r="A19" s="5"/>
      <c r="B19" s="5"/>
      <c r="C19" s="5"/>
      <c r="D19" s="1123"/>
      <c r="E19" s="5"/>
      <c r="F19" s="1598"/>
    </row>
    <row r="20" spans="1:7" ht="11.25" customHeight="1">
      <c r="A20" s="1753" t="s">
        <v>27</v>
      </c>
      <c r="B20" s="1605"/>
      <c r="C20" s="1605"/>
      <c r="D20" s="1607"/>
      <c r="E20" s="1611" t="s">
        <v>21</v>
      </c>
      <c r="F20" s="10">
        <f>SUM(E11:E19)</f>
        <v>301369</v>
      </c>
    </row>
    <row r="21" spans="1:7" ht="12.75" customHeight="1">
      <c r="A21" s="1754"/>
      <c r="B21" s="1606"/>
      <c r="C21" s="1606"/>
      <c r="D21" s="1609"/>
      <c r="E21" s="1612"/>
      <c r="F21" s="5"/>
    </row>
    <row r="22" spans="1:7" ht="11.25" customHeight="1">
      <c r="A22" s="2" t="s">
        <v>22</v>
      </c>
      <c r="B22" s="8" t="s">
        <v>23</v>
      </c>
      <c r="C22" s="2" t="s">
        <v>161</v>
      </c>
      <c r="D22" s="1128" t="s">
        <v>4</v>
      </c>
      <c r="E22" s="2" t="s">
        <v>5</v>
      </c>
      <c r="F22" s="1596"/>
    </row>
    <row r="23" spans="1:7" ht="11.25" customHeight="1">
      <c r="A23" s="3" t="str">
        <f>+'Mano de obra - Cargos'!C95</f>
        <v>CUADRILLA TIPO III - (1 Of + 2 Ay)</v>
      </c>
      <c r="B23" s="22">
        <f>+'Mano de obra - Cargos'!F102</f>
        <v>204272.24728612456</v>
      </c>
      <c r="C23" s="10">
        <f>+'Mano de obra - Cargos'!J102</f>
        <v>363572.5</v>
      </c>
      <c r="D23" s="1146">
        <v>2</v>
      </c>
      <c r="E23" s="10">
        <f>ROUND(+C23/D23,0)</f>
        <v>181786</v>
      </c>
      <c r="F23" s="1597"/>
    </row>
    <row r="24" spans="1:7" ht="11.25" customHeight="1">
      <c r="A24" s="3"/>
      <c r="B24" s="22"/>
      <c r="C24" s="10"/>
      <c r="D24" s="1146"/>
      <c r="E24" s="10"/>
      <c r="F24" s="1597"/>
    </row>
    <row r="25" spans="1:7" ht="10.35" customHeight="1">
      <c r="A25" s="5"/>
      <c r="B25" s="5"/>
      <c r="C25" s="5"/>
      <c r="D25" s="1123"/>
      <c r="E25" s="5"/>
      <c r="F25" s="1597"/>
    </row>
    <row r="26" spans="1:7" ht="10.65" customHeight="1">
      <c r="A26" s="5"/>
      <c r="B26" s="5"/>
      <c r="C26" s="5"/>
      <c r="D26" s="1123"/>
      <c r="E26" s="5"/>
      <c r="F26" s="1598"/>
    </row>
    <row r="27" spans="1:7" ht="11.25" customHeight="1">
      <c r="A27" s="1655" t="s">
        <v>9</v>
      </c>
      <c r="B27" s="1655"/>
      <c r="C27" s="1655"/>
      <c r="D27" s="1655"/>
      <c r="E27" s="1656"/>
      <c r="F27" s="10">
        <f>SUM(E23:E26)</f>
        <v>181786</v>
      </c>
    </row>
    <row r="28" spans="1:7" ht="11.25" customHeight="1">
      <c r="A28" s="1622" t="s">
        <v>759</v>
      </c>
      <c r="B28" s="1623"/>
      <c r="C28" s="1623"/>
      <c r="D28" s="1623"/>
      <c r="E28" s="1623"/>
      <c r="F28" s="1215">
        <f>SUM(F4:F27)</f>
        <v>488609</v>
      </c>
      <c r="G28" s="148">
        <v>497350</v>
      </c>
    </row>
    <row r="29" spans="1:7" ht="11.25" customHeight="1">
      <c r="A29" s="1720" t="s">
        <v>237</v>
      </c>
      <c r="B29" s="1721"/>
      <c r="C29" s="1721"/>
      <c r="D29" s="1722"/>
      <c r="E29" s="1199"/>
      <c r="F29" s="508"/>
      <c r="G29" s="147"/>
    </row>
    <row r="30" spans="1:7" ht="11.25" customHeight="1">
      <c r="A30" s="1199" t="s">
        <v>1448</v>
      </c>
      <c r="B30" s="1199"/>
      <c r="C30" s="1199"/>
      <c r="D30" s="1200"/>
      <c r="E30" s="1200">
        <v>0.24</v>
      </c>
      <c r="F30" s="1208">
        <f>ROUND((E30*F28),0)</f>
        <v>117266</v>
      </c>
      <c r="G30" s="147"/>
    </row>
    <row r="31" spans="1:7" ht="11.25" customHeight="1">
      <c r="A31" s="1199" t="s">
        <v>840</v>
      </c>
      <c r="B31" s="1199"/>
      <c r="C31" s="1199"/>
      <c r="D31" s="1200"/>
      <c r="E31" s="1200">
        <v>0.01</v>
      </c>
      <c r="F31" s="1208">
        <f>ROUND((E31*F28),0)</f>
        <v>4886</v>
      </c>
      <c r="G31" s="147"/>
    </row>
    <row r="32" spans="1:7" ht="11.25" customHeight="1">
      <c r="A32" s="1199" t="s">
        <v>842</v>
      </c>
      <c r="B32" s="1199"/>
      <c r="C32" s="1199"/>
      <c r="D32" s="1200"/>
      <c r="E32" s="1200">
        <v>0.05</v>
      </c>
      <c r="F32" s="1208">
        <f>ROUND((E32*F28),0)</f>
        <v>24430</v>
      </c>
      <c r="G32" s="147"/>
    </row>
    <row r="33" spans="1:7" ht="11.25" customHeight="1">
      <c r="A33" s="1726" t="s">
        <v>1449</v>
      </c>
      <c r="B33" s="1727"/>
      <c r="C33" s="1727"/>
      <c r="D33" s="1727"/>
      <c r="E33" s="1728"/>
      <c r="F33" s="1208">
        <v>635192</v>
      </c>
      <c r="G33" s="147"/>
    </row>
    <row r="34" spans="1:7" ht="11.25" customHeight="1">
      <c r="A34" s="476"/>
      <c r="B34" s="477"/>
      <c r="C34" s="477"/>
      <c r="D34" s="477"/>
      <c r="E34" s="477"/>
      <c r="F34" s="504"/>
      <c r="G34" s="147"/>
    </row>
    <row r="35" spans="1:7" ht="11.25" customHeight="1">
      <c r="A35" s="476"/>
      <c r="B35" s="477"/>
      <c r="C35" s="477"/>
      <c r="D35" s="477"/>
      <c r="E35" s="477"/>
      <c r="F35" s="504"/>
      <c r="G35" s="147"/>
    </row>
    <row r="36" spans="1:7" s="498" customFormat="1" ht="30.75" customHeight="1">
      <c r="A36" s="1817" t="s">
        <v>743</v>
      </c>
      <c r="B36" s="1817"/>
      <c r="C36" s="1817"/>
      <c r="D36" s="1817" t="s">
        <v>1031</v>
      </c>
      <c r="E36" s="1817"/>
      <c r="F36" s="1817"/>
      <c r="G36" s="1817"/>
    </row>
  </sheetData>
  <mergeCells count="21">
    <mergeCell ref="A27:E27"/>
    <mergeCell ref="F22:F26"/>
    <mergeCell ref="A28:E28"/>
    <mergeCell ref="A36:C36"/>
    <mergeCell ref="D36:G36"/>
    <mergeCell ref="A29:D29"/>
    <mergeCell ref="A33:E33"/>
    <mergeCell ref="F10:F19"/>
    <mergeCell ref="A20:A21"/>
    <mergeCell ref="B20:B21"/>
    <mergeCell ref="C20:C21"/>
    <mergeCell ref="D20:D21"/>
    <mergeCell ref="E20:E21"/>
    <mergeCell ref="A1:C1"/>
    <mergeCell ref="D1:F1"/>
    <mergeCell ref="A8:A9"/>
    <mergeCell ref="B8:B9"/>
    <mergeCell ref="C8:C9"/>
    <mergeCell ref="D8:D9"/>
    <mergeCell ref="E8:E9"/>
    <mergeCell ref="F2:F7"/>
  </mergeCells>
  <pageMargins left="0.7" right="0.7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4BABE-A93F-4EDD-9D56-6C0E37A63580}">
  <dimension ref="A1:G36"/>
  <sheetViews>
    <sheetView view="pageBreakPreview" topLeftCell="A19" zoomScale="110" zoomScaleNormal="100" zoomScaleSheetLayoutView="110" workbookViewId="0">
      <selection activeCell="F33" sqref="F33"/>
    </sheetView>
  </sheetViews>
  <sheetFormatPr baseColWidth="10" defaultColWidth="9.33203125" defaultRowHeight="13.2"/>
  <cols>
    <col min="1" max="1" width="32.77734375" customWidth="1"/>
    <col min="2" max="2" width="10" customWidth="1"/>
    <col min="3" max="3" width="12" customWidth="1"/>
    <col min="4" max="4" width="12.44140625" customWidth="1"/>
    <col min="5" max="5" width="13.44140625" customWidth="1"/>
    <col min="6" max="6" width="12.77734375" customWidth="1"/>
    <col min="7" max="7" width="16.5546875" customWidth="1"/>
  </cols>
  <sheetData>
    <row r="1" spans="1:7" ht="92.25" customHeight="1">
      <c r="A1" s="1643" t="s">
        <v>790</v>
      </c>
      <c r="B1" s="1643"/>
      <c r="C1" s="1643"/>
      <c r="D1" s="1850" t="s">
        <v>1451</v>
      </c>
      <c r="E1" s="1850"/>
      <c r="F1" s="1850"/>
      <c r="G1" s="383" t="s">
        <v>791</v>
      </c>
    </row>
    <row r="2" spans="1:7" ht="11.4" customHeight="1">
      <c r="A2" s="2" t="s">
        <v>10</v>
      </c>
      <c r="B2" s="3" t="s">
        <v>2</v>
      </c>
      <c r="C2" s="151" t="s">
        <v>1083</v>
      </c>
      <c r="D2" s="1122" t="s">
        <v>4</v>
      </c>
      <c r="E2" s="2" t="s">
        <v>5</v>
      </c>
      <c r="F2" s="1596"/>
    </row>
    <row r="3" spans="1:7" ht="11.25" customHeight="1">
      <c r="A3" s="24" t="s">
        <v>158</v>
      </c>
      <c r="B3" s="5"/>
      <c r="C3" s="5"/>
      <c r="D3" s="1178">
        <v>0.03</v>
      </c>
      <c r="E3" s="10">
        <f>ROUND(D3*F27,0)</f>
        <v>242</v>
      </c>
      <c r="F3" s="1597"/>
    </row>
    <row r="4" spans="1:7" ht="9.9" customHeight="1">
      <c r="A4" s="5"/>
      <c r="B4" s="5"/>
      <c r="C4" s="5"/>
      <c r="D4" s="1123"/>
      <c r="E4" s="5"/>
      <c r="F4" s="1597"/>
    </row>
    <row r="5" spans="1:7" ht="10.35" customHeight="1">
      <c r="A5" s="5"/>
      <c r="B5" s="5"/>
      <c r="C5" s="5"/>
      <c r="D5" s="1123"/>
      <c r="E5" s="5"/>
      <c r="F5" s="1597"/>
    </row>
    <row r="6" spans="1:7" ht="9.9" customHeight="1">
      <c r="A6" s="5"/>
      <c r="B6" s="5"/>
      <c r="C6" s="5"/>
      <c r="D6" s="1123"/>
      <c r="E6" s="5"/>
      <c r="F6" s="1597"/>
    </row>
    <row r="7" spans="1:7" ht="8.85" customHeight="1">
      <c r="A7" s="5"/>
      <c r="B7" s="5"/>
      <c r="C7" s="5"/>
      <c r="D7" s="1123"/>
      <c r="E7" s="5"/>
      <c r="F7" s="1598"/>
    </row>
    <row r="8" spans="1:7" ht="11.25" customHeight="1">
      <c r="A8" s="1753" t="s">
        <v>26</v>
      </c>
      <c r="B8" s="1605"/>
      <c r="C8" s="1605"/>
      <c r="D8" s="1607"/>
      <c r="E8" s="1760" t="s">
        <v>45</v>
      </c>
      <c r="F8" s="10">
        <f>SUM(E3:E7)</f>
        <v>242</v>
      </c>
    </row>
    <row r="9" spans="1:7" ht="11.4" customHeight="1">
      <c r="A9" s="1754"/>
      <c r="B9" s="1606"/>
      <c r="C9" s="1606"/>
      <c r="D9" s="1609"/>
      <c r="E9" s="1761"/>
      <c r="F9" s="5"/>
    </row>
    <row r="10" spans="1:7" ht="11.25" customHeight="1">
      <c r="A10" s="2" t="s">
        <v>10</v>
      </c>
      <c r="B10" s="8" t="s">
        <v>11</v>
      </c>
      <c r="C10" s="2" t="s">
        <v>12</v>
      </c>
      <c r="D10" s="1126" t="s">
        <v>13</v>
      </c>
      <c r="E10" s="2" t="s">
        <v>5</v>
      </c>
      <c r="F10" s="1596"/>
    </row>
    <row r="11" spans="1:7" ht="14.4" customHeight="1">
      <c r="A11" s="150" t="s">
        <v>500</v>
      </c>
      <c r="B11" s="9" t="s">
        <v>480</v>
      </c>
      <c r="C11" s="10">
        <f>+'EST MERCADO'!H22</f>
        <v>61160</v>
      </c>
      <c r="D11" s="1181">
        <v>1</v>
      </c>
      <c r="E11" s="10">
        <f>ROUND(+C11*D11,0)</f>
        <v>61160</v>
      </c>
      <c r="F11" s="1597"/>
    </row>
    <row r="12" spans="1:7" ht="11.25" customHeight="1">
      <c r="A12" s="150" t="s">
        <v>501</v>
      </c>
      <c r="B12" s="9" t="s">
        <v>497</v>
      </c>
      <c r="C12" s="10">
        <f>+'EST MERCADO'!H98</f>
        <v>20757</v>
      </c>
      <c r="D12" s="1183">
        <v>0.33</v>
      </c>
      <c r="E12" s="10">
        <f t="shared" ref="E12" si="0">ROUND(+C12*D12,0)</f>
        <v>6850</v>
      </c>
      <c r="F12" s="1597"/>
    </row>
    <row r="13" spans="1:7" ht="11.25" customHeight="1">
      <c r="A13" s="24"/>
      <c r="B13" s="9"/>
      <c r="C13" s="10"/>
      <c r="D13" s="1181"/>
      <c r="E13" s="10"/>
      <c r="F13" s="1597"/>
    </row>
    <row r="14" spans="1:7" ht="9.6" customHeight="1">
      <c r="A14" s="5"/>
      <c r="B14" s="5"/>
      <c r="C14" s="5"/>
      <c r="D14" s="1123"/>
      <c r="E14" s="5"/>
      <c r="F14" s="1597"/>
    </row>
    <row r="15" spans="1:7" ht="10.5" customHeight="1">
      <c r="A15" s="5"/>
      <c r="B15" s="5"/>
      <c r="C15" s="5"/>
      <c r="D15" s="1123"/>
      <c r="E15" s="5"/>
      <c r="F15" s="1597"/>
    </row>
    <row r="16" spans="1:7" ht="9.9" customHeight="1">
      <c r="A16" s="5"/>
      <c r="B16" s="5"/>
      <c r="C16" s="5"/>
      <c r="D16" s="1123"/>
      <c r="E16" s="5"/>
      <c r="F16" s="1597"/>
    </row>
    <row r="17" spans="1:7" ht="10.35" customHeight="1">
      <c r="A17" s="5"/>
      <c r="B17" s="5"/>
      <c r="C17" s="5"/>
      <c r="D17" s="1123"/>
      <c r="E17" s="5"/>
      <c r="F17" s="1597"/>
    </row>
    <row r="18" spans="1:7" ht="8.4" customHeight="1">
      <c r="A18" s="5"/>
      <c r="B18" s="5"/>
      <c r="C18" s="5"/>
      <c r="D18" s="1123"/>
      <c r="E18" s="5"/>
      <c r="F18" s="1597"/>
    </row>
    <row r="19" spans="1:7" ht="9.9" customHeight="1">
      <c r="A19" s="5"/>
      <c r="B19" s="5"/>
      <c r="C19" s="5"/>
      <c r="D19" s="1123"/>
      <c r="E19" s="5"/>
      <c r="F19" s="1598"/>
    </row>
    <row r="20" spans="1:7" ht="11.25" customHeight="1">
      <c r="A20" s="1753" t="s">
        <v>27</v>
      </c>
      <c r="B20" s="1605"/>
      <c r="C20" s="1605"/>
      <c r="D20" s="1607"/>
      <c r="E20" s="1611" t="s">
        <v>21</v>
      </c>
      <c r="F20" s="10">
        <f>SUM(E11:E19)</f>
        <v>68010</v>
      </c>
    </row>
    <row r="21" spans="1:7" ht="12.75" customHeight="1">
      <c r="A21" s="1754"/>
      <c r="B21" s="1606"/>
      <c r="C21" s="1606"/>
      <c r="D21" s="1609"/>
      <c r="E21" s="1612"/>
      <c r="F21" s="5"/>
    </row>
    <row r="22" spans="1:7" ht="11.25" customHeight="1">
      <c r="A22" s="2" t="s">
        <v>22</v>
      </c>
      <c r="B22" s="8" t="s">
        <v>23</v>
      </c>
      <c r="C22" s="2" t="s">
        <v>161</v>
      </c>
      <c r="D22" s="1128" t="s">
        <v>4</v>
      </c>
      <c r="E22" s="2" t="s">
        <v>5</v>
      </c>
      <c r="F22" s="1596"/>
    </row>
    <row r="23" spans="1:7" ht="11.25" customHeight="1">
      <c r="A23" s="3" t="str">
        <f>+'Mano de obra - Cargos'!C95</f>
        <v>CUADRILLA TIPO III - (1 Of + 2 Ay)</v>
      </c>
      <c r="B23" s="22">
        <f>+'Mano de obra - Cargos'!F102</f>
        <v>204272.24728612456</v>
      </c>
      <c r="C23" s="10">
        <f>+'Mano de obra - Cargos'!J102</f>
        <v>363572.5</v>
      </c>
      <c r="D23" s="1146">
        <v>45</v>
      </c>
      <c r="E23" s="10">
        <f>ROUND(+C23/D23,0)</f>
        <v>8079</v>
      </c>
      <c r="F23" s="1597"/>
    </row>
    <row r="24" spans="1:7" ht="11.25" customHeight="1">
      <c r="A24" s="3"/>
      <c r="B24" s="22"/>
      <c r="C24" s="10"/>
      <c r="D24" s="1146"/>
      <c r="E24" s="10"/>
      <c r="F24" s="1597"/>
    </row>
    <row r="25" spans="1:7" ht="10.35" customHeight="1">
      <c r="A25" s="5"/>
      <c r="B25" s="5"/>
      <c r="C25" s="5"/>
      <c r="D25" s="1123"/>
      <c r="E25" s="5"/>
      <c r="F25" s="1597"/>
    </row>
    <row r="26" spans="1:7" ht="10.65" customHeight="1">
      <c r="A26" s="5"/>
      <c r="B26" s="5"/>
      <c r="C26" s="5"/>
      <c r="D26" s="1123"/>
      <c r="E26" s="5"/>
      <c r="F26" s="1598"/>
    </row>
    <row r="27" spans="1:7" ht="11.25" customHeight="1">
      <c r="A27" s="1655" t="s">
        <v>9</v>
      </c>
      <c r="B27" s="1655"/>
      <c r="C27" s="1655"/>
      <c r="D27" s="1655"/>
      <c r="E27" s="1656"/>
      <c r="F27" s="10">
        <f>SUM(E23:E26)</f>
        <v>8079</v>
      </c>
    </row>
    <row r="28" spans="1:7" ht="11.25" customHeight="1">
      <c r="A28" s="1622" t="s">
        <v>759</v>
      </c>
      <c r="B28" s="1623"/>
      <c r="C28" s="1623"/>
      <c r="D28" s="1623"/>
      <c r="E28" s="1623"/>
      <c r="F28" s="1215">
        <f>SUM(F4:F27)</f>
        <v>76331</v>
      </c>
      <c r="G28" s="148">
        <v>70971</v>
      </c>
    </row>
    <row r="29" spans="1:7" ht="11.25" customHeight="1">
      <c r="A29" s="1720" t="s">
        <v>237</v>
      </c>
      <c r="B29" s="1721"/>
      <c r="C29" s="1721"/>
      <c r="D29" s="1722"/>
      <c r="E29" s="1199"/>
      <c r="F29" s="508"/>
      <c r="G29" s="147"/>
    </row>
    <row r="30" spans="1:7" ht="11.25" customHeight="1">
      <c r="A30" s="1199" t="s">
        <v>1448</v>
      </c>
      <c r="B30" s="1199"/>
      <c r="C30" s="1199"/>
      <c r="D30" s="1200"/>
      <c r="E30" s="1200">
        <v>0.24</v>
      </c>
      <c r="F30" s="1208">
        <f>ROUND((E30*F28),0)</f>
        <v>18319</v>
      </c>
      <c r="G30" s="147"/>
    </row>
    <row r="31" spans="1:7" ht="11.25" customHeight="1">
      <c r="A31" s="1199" t="s">
        <v>840</v>
      </c>
      <c r="B31" s="1199"/>
      <c r="C31" s="1199"/>
      <c r="D31" s="1200"/>
      <c r="E31" s="1200">
        <v>0.01</v>
      </c>
      <c r="F31" s="1208">
        <f>ROUND((E31*F28),0)</f>
        <v>763</v>
      </c>
      <c r="G31" s="147"/>
    </row>
    <row r="32" spans="1:7" ht="11.25" customHeight="1">
      <c r="A32" s="1199" t="s">
        <v>842</v>
      </c>
      <c r="B32" s="1199"/>
      <c r="C32" s="1199"/>
      <c r="D32" s="1200"/>
      <c r="E32" s="1200">
        <v>0.05</v>
      </c>
      <c r="F32" s="1208">
        <f>ROUND((E32*F28),0)</f>
        <v>3817</v>
      </c>
      <c r="G32" s="147"/>
    </row>
    <row r="33" spans="1:7" ht="11.25" customHeight="1">
      <c r="A33" s="1726" t="s">
        <v>1449</v>
      </c>
      <c r="B33" s="1727"/>
      <c r="C33" s="1727"/>
      <c r="D33" s="1727"/>
      <c r="E33" s="1728"/>
      <c r="F33" s="1208">
        <f>F32+F31+F30+F28</f>
        <v>99230</v>
      </c>
      <c r="G33" s="147"/>
    </row>
    <row r="34" spans="1:7" ht="11.25" customHeight="1">
      <c r="A34" s="476"/>
      <c r="B34" s="477"/>
      <c r="C34" s="477"/>
      <c r="D34" s="477"/>
      <c r="E34" s="477"/>
      <c r="F34" s="504"/>
      <c r="G34" s="147"/>
    </row>
    <row r="35" spans="1:7" ht="11.25" customHeight="1">
      <c r="A35" s="476"/>
      <c r="B35" s="477"/>
      <c r="C35" s="477"/>
      <c r="D35" s="477"/>
      <c r="E35" s="477"/>
      <c r="F35" s="504"/>
      <c r="G35" s="147"/>
    </row>
    <row r="36" spans="1:7" s="498" customFormat="1" ht="30.75" customHeight="1">
      <c r="A36" s="1817" t="s">
        <v>743</v>
      </c>
      <c r="B36" s="1817"/>
      <c r="C36" s="1817"/>
      <c r="D36" s="1817" t="s">
        <v>1031</v>
      </c>
      <c r="E36" s="1817"/>
      <c r="F36" s="1817"/>
      <c r="G36" s="1817"/>
    </row>
  </sheetData>
  <mergeCells count="21">
    <mergeCell ref="A1:C1"/>
    <mergeCell ref="D1:F1"/>
    <mergeCell ref="F2:F7"/>
    <mergeCell ref="F10:F19"/>
    <mergeCell ref="A8:A9"/>
    <mergeCell ref="B8:B9"/>
    <mergeCell ref="C8:C9"/>
    <mergeCell ref="D8:D9"/>
    <mergeCell ref="E8:E9"/>
    <mergeCell ref="A20:A21"/>
    <mergeCell ref="B20:B21"/>
    <mergeCell ref="C20:C21"/>
    <mergeCell ref="D20:D21"/>
    <mergeCell ref="E20:E21"/>
    <mergeCell ref="A28:E28"/>
    <mergeCell ref="A36:C36"/>
    <mergeCell ref="D36:G36"/>
    <mergeCell ref="F22:F26"/>
    <mergeCell ref="A27:E27"/>
    <mergeCell ref="A29:D29"/>
    <mergeCell ref="A33:E33"/>
  </mergeCells>
  <pageMargins left="0.7" right="0.7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8A2A7-2FD8-47F0-8F90-5D097FC6245F}">
  <dimension ref="A1:G39"/>
  <sheetViews>
    <sheetView view="pageBreakPreview" topLeftCell="A19" zoomScaleNormal="100" zoomScaleSheetLayoutView="100" workbookViewId="0">
      <selection activeCell="F36" sqref="F36"/>
    </sheetView>
  </sheetViews>
  <sheetFormatPr baseColWidth="10" defaultColWidth="9.33203125" defaultRowHeight="13.2"/>
  <cols>
    <col min="1" max="1" width="32.77734375" customWidth="1"/>
    <col min="2" max="2" width="10" customWidth="1"/>
    <col min="3" max="3" width="12" customWidth="1"/>
    <col min="4" max="4" width="12.44140625" customWidth="1"/>
    <col min="5" max="5" width="13.44140625" customWidth="1"/>
    <col min="6" max="6" width="15.44140625" bestFit="1" customWidth="1"/>
    <col min="7" max="7" width="44.109375" customWidth="1"/>
  </cols>
  <sheetData>
    <row r="1" spans="1:7" ht="92.25" customHeight="1">
      <c r="A1" s="1643" t="s">
        <v>792</v>
      </c>
      <c r="B1" s="1643"/>
      <c r="C1" s="1643"/>
      <c r="D1" s="1850" t="s">
        <v>1451</v>
      </c>
      <c r="E1" s="1850"/>
      <c r="F1" s="1850"/>
      <c r="G1" s="383" t="s">
        <v>793</v>
      </c>
    </row>
    <row r="2" spans="1:7" ht="11.4" customHeight="1">
      <c r="A2" s="2" t="s">
        <v>10</v>
      </c>
      <c r="B2" s="3" t="s">
        <v>2</v>
      </c>
      <c r="C2" s="151" t="s">
        <v>1083</v>
      </c>
      <c r="D2" s="1122" t="s">
        <v>4</v>
      </c>
      <c r="E2" s="2" t="s">
        <v>5</v>
      </c>
      <c r="F2" s="1596"/>
    </row>
    <row r="3" spans="1:7" ht="11.25" customHeight="1">
      <c r="A3" s="24" t="s">
        <v>158</v>
      </c>
      <c r="B3" s="5"/>
      <c r="C3" s="5"/>
      <c r="D3" s="1178">
        <v>0.03</v>
      </c>
      <c r="E3" s="10">
        <f>ROUND(D3*F30,0)</f>
        <v>7271</v>
      </c>
      <c r="F3" s="1597"/>
    </row>
    <row r="4" spans="1:7" ht="9.9" customHeight="1">
      <c r="A4" s="5"/>
      <c r="B4" s="5"/>
      <c r="C4" s="5"/>
      <c r="D4" s="1123"/>
      <c r="E4" s="5"/>
      <c r="F4" s="1597"/>
    </row>
    <row r="5" spans="1:7" ht="10.35" customHeight="1">
      <c r="A5" s="5"/>
      <c r="B5" s="5"/>
      <c r="C5" s="5"/>
      <c r="D5" s="1123"/>
      <c r="E5" s="5"/>
      <c r="F5" s="1597"/>
    </row>
    <row r="6" spans="1:7" ht="9.9" customHeight="1">
      <c r="A6" s="5"/>
      <c r="B6" s="5"/>
      <c r="C6" s="5"/>
      <c r="D6" s="1123"/>
      <c r="E6" s="5"/>
      <c r="F6" s="1597"/>
    </row>
    <row r="7" spans="1:7" ht="8.85" customHeight="1">
      <c r="A7" s="5"/>
      <c r="B7" s="5"/>
      <c r="C7" s="5"/>
      <c r="D7" s="1123"/>
      <c r="E7" s="5"/>
      <c r="F7" s="1598"/>
    </row>
    <row r="8" spans="1:7" ht="11.25" customHeight="1">
      <c r="A8" s="1753" t="s">
        <v>26</v>
      </c>
      <c r="B8" s="1605"/>
      <c r="C8" s="1605"/>
      <c r="D8" s="1607"/>
      <c r="E8" s="1760" t="s">
        <v>45</v>
      </c>
      <c r="F8" s="10">
        <f>SUM(E3:E7)</f>
        <v>7271</v>
      </c>
    </row>
    <row r="9" spans="1:7" ht="11.4" customHeight="1">
      <c r="A9" s="1754"/>
      <c r="B9" s="1606"/>
      <c r="C9" s="1606"/>
      <c r="D9" s="1609"/>
      <c r="E9" s="1761"/>
      <c r="F9" s="5"/>
    </row>
    <row r="10" spans="1:7" ht="11.25" customHeight="1">
      <c r="A10" s="2" t="s">
        <v>10</v>
      </c>
      <c r="B10" s="8" t="s">
        <v>11</v>
      </c>
      <c r="C10" s="2" t="s">
        <v>12</v>
      </c>
      <c r="D10" s="1126" t="s">
        <v>13</v>
      </c>
      <c r="E10" s="2" t="s">
        <v>5</v>
      </c>
      <c r="F10" s="1596"/>
    </row>
    <row r="11" spans="1:7" ht="22.5" customHeight="1">
      <c r="A11" s="150" t="s">
        <v>502</v>
      </c>
      <c r="B11" s="2" t="s">
        <v>497</v>
      </c>
      <c r="C11" s="10">
        <f>+'EST MERCADO'!H53</f>
        <v>1012</v>
      </c>
      <c r="D11" s="1132">
        <v>6</v>
      </c>
      <c r="E11" s="10">
        <f>ROUND(+C11*D11,0)</f>
        <v>6072</v>
      </c>
      <c r="F11" s="1597"/>
    </row>
    <row r="12" spans="1:7" ht="20.399999999999999" customHeight="1">
      <c r="A12" s="150" t="s">
        <v>1295</v>
      </c>
      <c r="B12" s="2" t="s">
        <v>497</v>
      </c>
      <c r="C12" s="10">
        <f>+'EST MERCADO'!H37</f>
        <v>3643</v>
      </c>
      <c r="D12" s="1185">
        <v>6</v>
      </c>
      <c r="E12" s="10">
        <f t="shared" ref="E12:E18" si="0">ROUND(+C12*D12,0)</f>
        <v>21858</v>
      </c>
      <c r="F12" s="1597"/>
    </row>
    <row r="13" spans="1:7" ht="11.25" customHeight="1">
      <c r="A13" s="150" t="s">
        <v>504</v>
      </c>
      <c r="B13" s="2" t="s">
        <v>497</v>
      </c>
      <c r="C13" s="10">
        <f>+'EST MERCADO'!H42</f>
        <v>9172</v>
      </c>
      <c r="D13" s="1132">
        <v>1</v>
      </c>
      <c r="E13" s="10">
        <f t="shared" si="0"/>
        <v>9172</v>
      </c>
      <c r="F13" s="1597"/>
    </row>
    <row r="14" spans="1:7" ht="12.75" customHeight="1">
      <c r="A14" s="672" t="s">
        <v>505</v>
      </c>
      <c r="B14" s="680" t="s">
        <v>497</v>
      </c>
      <c r="C14" s="812">
        <f>+'EST MERCADO'!H93</f>
        <v>171270</v>
      </c>
      <c r="D14" s="1184">
        <v>2</v>
      </c>
      <c r="E14" s="10">
        <f t="shared" si="0"/>
        <v>342540</v>
      </c>
      <c r="F14" s="1597"/>
    </row>
    <row r="15" spans="1:7" ht="12.75" customHeight="1">
      <c r="A15" s="672" t="s">
        <v>506</v>
      </c>
      <c r="B15" s="680" t="s">
        <v>497</v>
      </c>
      <c r="C15" s="812">
        <f>+'EST MERCADO'!H86</f>
        <v>10753</v>
      </c>
      <c r="D15" s="1184">
        <v>2</v>
      </c>
      <c r="E15" s="10">
        <f t="shared" si="0"/>
        <v>21506</v>
      </c>
      <c r="F15" s="1597"/>
    </row>
    <row r="16" spans="1:7" ht="12.75" customHeight="1">
      <c r="A16" s="672" t="s">
        <v>507</v>
      </c>
      <c r="B16" s="680" t="s">
        <v>497</v>
      </c>
      <c r="C16" s="812">
        <f>+'EST MERCADO'!H84</f>
        <v>14168</v>
      </c>
      <c r="D16" s="1184">
        <v>2</v>
      </c>
      <c r="E16" s="10">
        <f t="shared" si="0"/>
        <v>28336</v>
      </c>
      <c r="F16" s="1597"/>
    </row>
    <row r="17" spans="1:7" ht="12.75" customHeight="1">
      <c r="A17" s="672" t="s">
        <v>508</v>
      </c>
      <c r="B17" s="680" t="s">
        <v>480</v>
      </c>
      <c r="C17" s="812">
        <f>+'EST MERCADO'!H27</f>
        <v>50050</v>
      </c>
      <c r="D17" s="1184">
        <v>12</v>
      </c>
      <c r="E17" s="10">
        <f t="shared" si="0"/>
        <v>600600</v>
      </c>
      <c r="F17" s="1597"/>
    </row>
    <row r="18" spans="1:7" ht="12.75" customHeight="1">
      <c r="A18" s="672" t="s">
        <v>509</v>
      </c>
      <c r="B18" s="680" t="s">
        <v>497</v>
      </c>
      <c r="C18" s="812">
        <f>+'EST MERCADO'!H46</f>
        <v>21505</v>
      </c>
      <c r="D18" s="1184">
        <v>3</v>
      </c>
      <c r="E18" s="10">
        <f t="shared" si="0"/>
        <v>64515</v>
      </c>
      <c r="F18" s="1597"/>
    </row>
    <row r="19" spans="1:7" ht="9.9" customHeight="1">
      <c r="A19" s="5"/>
      <c r="B19" s="5"/>
      <c r="C19" s="5"/>
      <c r="D19" s="1123"/>
      <c r="E19" s="5"/>
      <c r="F19" s="1597"/>
    </row>
    <row r="20" spans="1:7" ht="10.35" customHeight="1">
      <c r="A20" s="5"/>
      <c r="B20" s="5"/>
      <c r="C20" s="5"/>
      <c r="D20" s="1123"/>
      <c r="E20" s="5"/>
      <c r="F20" s="1597"/>
    </row>
    <row r="21" spans="1:7" ht="8.4" customHeight="1">
      <c r="A21" s="5"/>
      <c r="B21" s="5"/>
      <c r="C21" s="5"/>
      <c r="D21" s="1123"/>
      <c r="E21" s="5"/>
      <c r="F21" s="1597"/>
    </row>
    <row r="22" spans="1:7" ht="9.9" customHeight="1">
      <c r="A22" s="5"/>
      <c r="B22" s="5"/>
      <c r="C22" s="5"/>
      <c r="D22" s="1123"/>
      <c r="E22" s="5"/>
      <c r="F22" s="1598"/>
    </row>
    <row r="23" spans="1:7" ht="11.25" customHeight="1">
      <c r="A23" s="1753" t="s">
        <v>27</v>
      </c>
      <c r="B23" s="1605"/>
      <c r="C23" s="1605"/>
      <c r="D23" s="1607"/>
      <c r="E23" s="1611" t="s">
        <v>21</v>
      </c>
      <c r="F23" s="10">
        <f>SUM(E11:E22)</f>
        <v>1094599</v>
      </c>
    </row>
    <row r="24" spans="1:7" ht="12.75" customHeight="1">
      <c r="A24" s="1754"/>
      <c r="B24" s="1606"/>
      <c r="C24" s="1606"/>
      <c r="D24" s="1609"/>
      <c r="E24" s="1612"/>
      <c r="F24" s="5"/>
    </row>
    <row r="25" spans="1:7" ht="11.25" customHeight="1">
      <c r="A25" s="2" t="s">
        <v>22</v>
      </c>
      <c r="B25" s="8" t="s">
        <v>23</v>
      </c>
      <c r="C25" s="2" t="s">
        <v>161</v>
      </c>
      <c r="D25" s="1128" t="s">
        <v>4</v>
      </c>
      <c r="E25" s="2" t="s">
        <v>5</v>
      </c>
      <c r="F25" s="1596"/>
    </row>
    <row r="26" spans="1:7" ht="11.25" customHeight="1">
      <c r="A26" s="3" t="str">
        <f>+'Mano de obra - Cargos'!C95</f>
        <v>CUADRILLA TIPO III - (1 Of + 2 Ay)</v>
      </c>
      <c r="B26" s="22">
        <f>+'Mano de obra - Cargos'!F102</f>
        <v>204272.24728612456</v>
      </c>
      <c r="C26" s="10">
        <f>+'Mano de obra - Cargos'!J102</f>
        <v>363572.5</v>
      </c>
      <c r="D26" s="1146">
        <v>1.5</v>
      </c>
      <c r="E26" s="10">
        <f>ROUND(+C26/D26,0)</f>
        <v>242382</v>
      </c>
      <c r="F26" s="1597"/>
    </row>
    <row r="27" spans="1:7" ht="11.25" customHeight="1">
      <c r="A27" s="3"/>
      <c r="B27" s="22"/>
      <c r="C27" s="10"/>
      <c r="D27" s="1146"/>
      <c r="E27" s="10"/>
      <c r="F27" s="1597"/>
    </row>
    <row r="28" spans="1:7" ht="10.35" customHeight="1">
      <c r="A28" s="5"/>
      <c r="B28" s="5"/>
      <c r="C28" s="5"/>
      <c r="D28" s="1123"/>
      <c r="E28" s="5"/>
      <c r="F28" s="1597"/>
    </row>
    <row r="29" spans="1:7" ht="10.65" customHeight="1">
      <c r="A29" s="5"/>
      <c r="B29" s="5"/>
      <c r="C29" s="5"/>
      <c r="D29" s="1123"/>
      <c r="E29" s="5"/>
      <c r="F29" s="1598"/>
    </row>
    <row r="30" spans="1:7" ht="11.25" customHeight="1">
      <c r="A30" s="1655" t="s">
        <v>9</v>
      </c>
      <c r="B30" s="1655"/>
      <c r="C30" s="1655"/>
      <c r="D30" s="1655"/>
      <c r="E30" s="1656"/>
      <c r="F30" s="10">
        <f>SUM(E26:E29)</f>
        <v>242382</v>
      </c>
    </row>
    <row r="31" spans="1:7" ht="12" customHeight="1">
      <c r="A31" s="1622" t="s">
        <v>759</v>
      </c>
      <c r="B31" s="1623"/>
      <c r="C31" s="1623"/>
      <c r="D31" s="1623"/>
      <c r="E31" s="1623"/>
      <c r="F31" s="1215">
        <f>SUM(F4:F30)</f>
        <v>1344252</v>
      </c>
      <c r="G31" s="147"/>
    </row>
    <row r="32" spans="1:7" ht="11.25" customHeight="1">
      <c r="A32" s="1720" t="s">
        <v>237</v>
      </c>
      <c r="B32" s="1721"/>
      <c r="C32" s="1721"/>
      <c r="D32" s="1722"/>
      <c r="E32" s="1199"/>
      <c r="F32" s="508"/>
      <c r="G32" s="147"/>
    </row>
    <row r="33" spans="1:7" ht="11.25" customHeight="1">
      <c r="A33" s="1199" t="s">
        <v>1448</v>
      </c>
      <c r="B33" s="1199"/>
      <c r="C33" s="1199"/>
      <c r="D33" s="1200"/>
      <c r="E33" s="1200">
        <v>0.24</v>
      </c>
      <c r="F33" s="1208">
        <f>ROUND((E33*F31),0)</f>
        <v>322620</v>
      </c>
      <c r="G33" s="147"/>
    </row>
    <row r="34" spans="1:7" ht="11.25" customHeight="1">
      <c r="A34" s="1199" t="s">
        <v>840</v>
      </c>
      <c r="B34" s="1199"/>
      <c r="C34" s="1199"/>
      <c r="D34" s="1200"/>
      <c r="E34" s="1200">
        <v>0.01</v>
      </c>
      <c r="F34" s="1208">
        <f>ROUND((E34*F31),0)</f>
        <v>13443</v>
      </c>
      <c r="G34" s="147"/>
    </row>
    <row r="35" spans="1:7" ht="11.25" customHeight="1">
      <c r="A35" s="1199" t="s">
        <v>842</v>
      </c>
      <c r="B35" s="1199"/>
      <c r="C35" s="1199"/>
      <c r="D35" s="1200"/>
      <c r="E35" s="1200">
        <v>0.05</v>
      </c>
      <c r="F35" s="1208">
        <f>ROUND((E35*F31),0)</f>
        <v>67213</v>
      </c>
      <c r="G35" s="147"/>
    </row>
    <row r="36" spans="1:7" ht="11.25" customHeight="1">
      <c r="A36" s="1726" t="s">
        <v>1449</v>
      </c>
      <c r="B36" s="1727"/>
      <c r="C36" s="1727"/>
      <c r="D36" s="1727"/>
      <c r="E36" s="1728"/>
      <c r="F36" s="1208">
        <f>F35+F34+F33+F31</f>
        <v>1747528</v>
      </c>
      <c r="G36" s="147"/>
    </row>
    <row r="37" spans="1:7" ht="11.25" customHeight="1">
      <c r="A37" s="476"/>
      <c r="B37" s="477"/>
      <c r="C37" s="477"/>
      <c r="D37" s="477"/>
      <c r="E37" s="477"/>
      <c r="F37" s="504"/>
      <c r="G37" s="147"/>
    </row>
    <row r="38" spans="1:7" ht="11.25" customHeight="1">
      <c r="A38" s="476"/>
      <c r="B38" s="477"/>
      <c r="C38" s="477"/>
      <c r="D38" s="477"/>
      <c r="E38" s="477"/>
      <c r="F38" s="504"/>
      <c r="G38" s="147"/>
    </row>
    <row r="39" spans="1:7" s="498" customFormat="1" ht="30.75" customHeight="1">
      <c r="A39" s="1817" t="s">
        <v>743</v>
      </c>
      <c r="B39" s="1817"/>
      <c r="C39" s="1817"/>
      <c r="D39" s="1817" t="s">
        <v>1031</v>
      </c>
      <c r="E39" s="1817"/>
      <c r="F39" s="1817"/>
      <c r="G39" s="1817"/>
    </row>
  </sheetData>
  <mergeCells count="21">
    <mergeCell ref="A1:C1"/>
    <mergeCell ref="D1:F1"/>
    <mergeCell ref="F2:F7"/>
    <mergeCell ref="F10:F22"/>
    <mergeCell ref="A8:A9"/>
    <mergeCell ref="B8:B9"/>
    <mergeCell ref="C8:C9"/>
    <mergeCell ref="D8:D9"/>
    <mergeCell ref="E8:E9"/>
    <mergeCell ref="F25:F29"/>
    <mergeCell ref="A30:E30"/>
    <mergeCell ref="A23:A24"/>
    <mergeCell ref="B23:B24"/>
    <mergeCell ref="C23:C24"/>
    <mergeCell ref="D23:D24"/>
    <mergeCell ref="E23:E24"/>
    <mergeCell ref="A32:D32"/>
    <mergeCell ref="A36:E36"/>
    <mergeCell ref="A31:E31"/>
    <mergeCell ref="A39:C39"/>
    <mergeCell ref="D39:G39"/>
  </mergeCells>
  <pageMargins left="0.7" right="0.7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060FD-F04F-46C3-BEAB-D5FA3CC8B516}">
  <dimension ref="A1:G34"/>
  <sheetViews>
    <sheetView view="pageBreakPreview" topLeftCell="A13" zoomScaleNormal="100" zoomScaleSheetLayoutView="100" workbookViewId="0">
      <selection activeCell="F31" sqref="F31"/>
    </sheetView>
  </sheetViews>
  <sheetFormatPr baseColWidth="10" defaultColWidth="9.33203125" defaultRowHeight="13.2"/>
  <cols>
    <col min="1" max="1" width="32.77734375" style="318" customWidth="1"/>
    <col min="2" max="2" width="10" style="318" customWidth="1"/>
    <col min="3" max="3" width="12" style="318" customWidth="1"/>
    <col min="4" max="4" width="12.44140625" style="318" customWidth="1"/>
    <col min="5" max="5" width="13.44140625" style="318" customWidth="1"/>
    <col min="6" max="6" width="13.77734375" style="318" bestFit="1" customWidth="1"/>
    <col min="7" max="7" width="22.21875" style="318" customWidth="1"/>
    <col min="8" max="16384" width="9.33203125" style="318"/>
  </cols>
  <sheetData>
    <row r="1" spans="1:7" ht="92.25" customHeight="1">
      <c r="A1" s="1643" t="s">
        <v>794</v>
      </c>
      <c r="B1" s="1643"/>
      <c r="C1" s="1643"/>
      <c r="D1" s="1850" t="s">
        <v>1451</v>
      </c>
      <c r="E1" s="1850"/>
      <c r="F1" s="1850"/>
      <c r="G1" s="390" t="s">
        <v>795</v>
      </c>
    </row>
    <row r="2" spans="1:7" ht="11.4" customHeight="1">
      <c r="A2" s="162" t="s">
        <v>10</v>
      </c>
      <c r="B2" s="319" t="s">
        <v>2</v>
      </c>
      <c r="C2" s="358" t="s">
        <v>1083</v>
      </c>
      <c r="D2" s="321" t="s">
        <v>4</v>
      </c>
      <c r="E2" s="162" t="s">
        <v>5</v>
      </c>
      <c r="F2" s="1605"/>
    </row>
    <row r="3" spans="1:7" ht="11.25" customHeight="1">
      <c r="A3" s="391" t="s">
        <v>158</v>
      </c>
      <c r="B3" s="7"/>
      <c r="C3" s="7"/>
      <c r="D3" s="685">
        <v>0.03</v>
      </c>
      <c r="E3" s="163">
        <f>ROUND(D3*F25,0)</f>
        <v>727</v>
      </c>
      <c r="F3" s="1834"/>
    </row>
    <row r="4" spans="1:7" ht="9.9" customHeight="1">
      <c r="A4" s="7"/>
      <c r="B4" s="7"/>
      <c r="C4" s="7"/>
      <c r="D4" s="61"/>
      <c r="E4" s="7"/>
      <c r="F4" s="1834"/>
    </row>
    <row r="5" spans="1:7" ht="10.35" customHeight="1">
      <c r="A5" s="7"/>
      <c r="B5" s="7"/>
      <c r="C5" s="7"/>
      <c r="D5" s="61"/>
      <c r="E5" s="7"/>
      <c r="F5" s="1834"/>
    </row>
    <row r="6" spans="1:7" ht="9.9" customHeight="1">
      <c r="A6" s="7"/>
      <c r="B6" s="7"/>
      <c r="C6" s="7"/>
      <c r="D6" s="61"/>
      <c r="E6" s="7"/>
      <c r="F6" s="1834"/>
    </row>
    <row r="7" spans="1:7" ht="8.85" customHeight="1">
      <c r="A7" s="7"/>
      <c r="B7" s="7"/>
      <c r="C7" s="7"/>
      <c r="D7" s="61"/>
      <c r="E7" s="7"/>
      <c r="F7" s="1606"/>
    </row>
    <row r="8" spans="1:7" ht="11.25" customHeight="1">
      <c r="A8" s="1855" t="s">
        <v>26</v>
      </c>
      <c r="B8" s="1605"/>
      <c r="C8" s="1605"/>
      <c r="D8" s="1607"/>
      <c r="E8" s="1866" t="s">
        <v>45</v>
      </c>
      <c r="F8" s="163">
        <f>SUM(E3:E7)</f>
        <v>727</v>
      </c>
    </row>
    <row r="9" spans="1:7" ht="11.4" customHeight="1">
      <c r="A9" s="1856"/>
      <c r="B9" s="1606"/>
      <c r="C9" s="1606"/>
      <c r="D9" s="1609"/>
      <c r="E9" s="1867"/>
      <c r="F9" s="7"/>
    </row>
    <row r="10" spans="1:7" ht="11.25" customHeight="1">
      <c r="A10" s="162" t="s">
        <v>10</v>
      </c>
      <c r="B10" s="319" t="s">
        <v>11</v>
      </c>
      <c r="C10" s="162" t="s">
        <v>12</v>
      </c>
      <c r="D10" s="321" t="s">
        <v>13</v>
      </c>
      <c r="E10" s="162" t="s">
        <v>5</v>
      </c>
      <c r="F10" s="1605"/>
    </row>
    <row r="11" spans="1:7" ht="22.5" customHeight="1">
      <c r="A11" s="152" t="s">
        <v>510</v>
      </c>
      <c r="B11" s="162" t="s">
        <v>443</v>
      </c>
      <c r="C11" s="163">
        <f>+'EST MERCADO'!H68</f>
        <v>132990</v>
      </c>
      <c r="D11" s="1132">
        <v>1</v>
      </c>
      <c r="E11" s="163">
        <f>ROUND(+C11*D11,0)</f>
        <v>132990</v>
      </c>
      <c r="F11" s="1834"/>
    </row>
    <row r="12" spans="1:7" ht="11.25" customHeight="1">
      <c r="A12" s="152"/>
      <c r="B12" s="162"/>
      <c r="C12" s="163"/>
      <c r="D12" s="1185"/>
      <c r="E12" s="163"/>
      <c r="F12" s="1834"/>
    </row>
    <row r="13" spans="1:7" ht="11.25" customHeight="1">
      <c r="A13" s="152"/>
      <c r="B13" s="162"/>
      <c r="C13" s="163"/>
      <c r="D13" s="1132"/>
      <c r="E13" s="163"/>
      <c r="F13" s="1834"/>
    </row>
    <row r="14" spans="1:7" ht="9.9" customHeight="1">
      <c r="A14" s="7"/>
      <c r="B14" s="7"/>
      <c r="C14" s="7"/>
      <c r="D14" s="61"/>
      <c r="E14" s="7"/>
      <c r="F14" s="1834"/>
    </row>
    <row r="15" spans="1:7" ht="10.35" customHeight="1">
      <c r="A15" s="7"/>
      <c r="B15" s="7"/>
      <c r="C15" s="7"/>
      <c r="D15" s="61"/>
      <c r="E15" s="7"/>
      <c r="F15" s="1834"/>
    </row>
    <row r="16" spans="1:7" ht="8.4" customHeight="1">
      <c r="A16" s="7"/>
      <c r="B16" s="7"/>
      <c r="C16" s="7"/>
      <c r="D16" s="61"/>
      <c r="E16" s="7"/>
      <c r="F16" s="1834"/>
    </row>
    <row r="17" spans="1:7" ht="9.9" customHeight="1">
      <c r="A17" s="7"/>
      <c r="B17" s="7"/>
      <c r="C17" s="7"/>
      <c r="D17" s="61"/>
      <c r="E17" s="7"/>
      <c r="F17" s="1606"/>
    </row>
    <row r="18" spans="1:7" ht="11.25" customHeight="1">
      <c r="A18" s="1855" t="s">
        <v>27</v>
      </c>
      <c r="B18" s="1605"/>
      <c r="C18" s="1605"/>
      <c r="D18" s="1607"/>
      <c r="E18" s="1603" t="s">
        <v>21</v>
      </c>
      <c r="F18" s="163">
        <f>SUM(E11:E17)</f>
        <v>132990</v>
      </c>
    </row>
    <row r="19" spans="1:7" ht="12.75" customHeight="1">
      <c r="A19" s="1856"/>
      <c r="B19" s="1606"/>
      <c r="C19" s="1606"/>
      <c r="D19" s="1609"/>
      <c r="E19" s="1604"/>
      <c r="F19" s="7"/>
    </row>
    <row r="20" spans="1:7" ht="11.25" customHeight="1">
      <c r="A20" s="162" t="s">
        <v>22</v>
      </c>
      <c r="B20" s="319" t="s">
        <v>23</v>
      </c>
      <c r="C20" s="162" t="s">
        <v>161</v>
      </c>
      <c r="D20" s="321" t="s">
        <v>4</v>
      </c>
      <c r="E20" s="162" t="s">
        <v>5</v>
      </c>
      <c r="F20" s="1605"/>
    </row>
    <row r="21" spans="1:7" ht="11.25" customHeight="1">
      <c r="A21" s="319" t="str">
        <f>+'Mano de obra - Cargos'!C95</f>
        <v>CUADRILLA TIPO III - (1 Of + 2 Ay)</v>
      </c>
      <c r="B21" s="381">
        <f>+'Mano de obra - Cargos'!F102</f>
        <v>204272.24728612456</v>
      </c>
      <c r="C21" s="163">
        <f>+'Mano de obra - Cargos'!J102</f>
        <v>363572.5</v>
      </c>
      <c r="D21" s="327">
        <v>15</v>
      </c>
      <c r="E21" s="163">
        <f>ROUND(+C21/D21,0)</f>
        <v>24238</v>
      </c>
      <c r="F21" s="1834"/>
    </row>
    <row r="22" spans="1:7" ht="11.25" customHeight="1">
      <c r="A22" s="319"/>
      <c r="B22" s="381"/>
      <c r="C22" s="163"/>
      <c r="D22" s="327"/>
      <c r="E22" s="163"/>
      <c r="F22" s="1834"/>
    </row>
    <row r="23" spans="1:7" ht="10.35" customHeight="1">
      <c r="A23" s="7"/>
      <c r="B23" s="7"/>
      <c r="C23" s="7"/>
      <c r="D23" s="61"/>
      <c r="E23" s="7"/>
      <c r="F23" s="1834"/>
    </row>
    <row r="24" spans="1:7" ht="10.65" customHeight="1">
      <c r="A24" s="7"/>
      <c r="B24" s="7"/>
      <c r="C24" s="7"/>
      <c r="D24" s="61"/>
      <c r="E24" s="7"/>
      <c r="F24" s="1606"/>
    </row>
    <row r="25" spans="1:7" ht="11.25" customHeight="1">
      <c r="A25" s="1624" t="s">
        <v>9</v>
      </c>
      <c r="B25" s="1624"/>
      <c r="C25" s="1624"/>
      <c r="D25" s="1624"/>
      <c r="E25" s="1625"/>
      <c r="F25" s="163">
        <f>SUM(E21:E24)</f>
        <v>24238</v>
      </c>
    </row>
    <row r="26" spans="1:7" ht="11.25" customHeight="1">
      <c r="A26" s="1622" t="s">
        <v>759</v>
      </c>
      <c r="B26" s="1623"/>
      <c r="C26" s="1623"/>
      <c r="D26" s="1623"/>
      <c r="E26" s="1623"/>
      <c r="F26" s="1215">
        <f>SUM(F4:F25)</f>
        <v>157955</v>
      </c>
      <c r="G26" s="797">
        <v>148332</v>
      </c>
    </row>
    <row r="27" spans="1:7" ht="11.25" customHeight="1">
      <c r="A27" s="1720" t="s">
        <v>237</v>
      </c>
      <c r="B27" s="1721"/>
      <c r="C27" s="1721"/>
      <c r="D27" s="1722"/>
      <c r="E27" s="1199"/>
      <c r="F27" s="508"/>
      <c r="G27" s="323"/>
    </row>
    <row r="28" spans="1:7" ht="11.25" customHeight="1">
      <c r="A28" s="1199" t="s">
        <v>1448</v>
      </c>
      <c r="B28" s="1199"/>
      <c r="C28" s="1199"/>
      <c r="D28" s="1200"/>
      <c r="E28" s="1200">
        <v>0.24</v>
      </c>
      <c r="F28" s="1208">
        <f>ROUND((E28*F26),0)</f>
        <v>37909</v>
      </c>
      <c r="G28" s="323"/>
    </row>
    <row r="29" spans="1:7" ht="11.25" customHeight="1">
      <c r="A29" s="1199" t="s">
        <v>840</v>
      </c>
      <c r="B29" s="1199"/>
      <c r="C29" s="1199"/>
      <c r="D29" s="1200"/>
      <c r="E29" s="1200">
        <v>0.01</v>
      </c>
      <c r="F29" s="1208">
        <f>ROUND((E29*F26),0)</f>
        <v>1580</v>
      </c>
      <c r="G29" s="323"/>
    </row>
    <row r="30" spans="1:7" ht="11.25" customHeight="1">
      <c r="A30" s="1199" t="s">
        <v>842</v>
      </c>
      <c r="B30" s="1199"/>
      <c r="C30" s="1199"/>
      <c r="D30" s="1200"/>
      <c r="E30" s="1200">
        <v>0.05</v>
      </c>
      <c r="F30" s="1208">
        <f>ROUND((E30*F26),0)</f>
        <v>7898</v>
      </c>
      <c r="G30" s="323"/>
    </row>
    <row r="31" spans="1:7" ht="11.25" customHeight="1">
      <c r="A31" s="1726" t="s">
        <v>1449</v>
      </c>
      <c r="B31" s="1727"/>
      <c r="C31" s="1727"/>
      <c r="D31" s="1727"/>
      <c r="E31" s="1728"/>
      <c r="F31" s="1208">
        <f>F30+F29+F28+F26</f>
        <v>205342</v>
      </c>
      <c r="G31" s="323"/>
    </row>
    <row r="32" spans="1:7" ht="11.25" customHeight="1">
      <c r="A32" s="478"/>
      <c r="B32" s="479"/>
      <c r="C32" s="479"/>
      <c r="D32" s="479"/>
      <c r="E32" s="479"/>
      <c r="F32" s="505"/>
      <c r="G32" s="323"/>
    </row>
    <row r="33" spans="1:7" ht="11.25" customHeight="1">
      <c r="A33" s="478"/>
      <c r="B33" s="479"/>
      <c r="C33" s="479"/>
      <c r="D33" s="479"/>
      <c r="E33" s="479"/>
      <c r="F33" s="505"/>
      <c r="G33" s="323"/>
    </row>
    <row r="34" spans="1:7" s="501" customFormat="1" ht="30.75" customHeight="1">
      <c r="A34" s="1663" t="s">
        <v>743</v>
      </c>
      <c r="B34" s="1663"/>
      <c r="C34" s="1663"/>
      <c r="D34" s="1663" t="s">
        <v>1031</v>
      </c>
      <c r="E34" s="1663"/>
      <c r="F34" s="1663"/>
      <c r="G34" s="1663"/>
    </row>
  </sheetData>
  <mergeCells count="21">
    <mergeCell ref="A1:C1"/>
    <mergeCell ref="D1:F1"/>
    <mergeCell ref="F2:F7"/>
    <mergeCell ref="F10:F17"/>
    <mergeCell ref="A8:A9"/>
    <mergeCell ref="B8:B9"/>
    <mergeCell ref="C8:C9"/>
    <mergeCell ref="D8:D9"/>
    <mergeCell ref="E8:E9"/>
    <mergeCell ref="F20:F24"/>
    <mergeCell ref="A18:A19"/>
    <mergeCell ref="B18:B19"/>
    <mergeCell ref="C18:C19"/>
    <mergeCell ref="D18:D19"/>
    <mergeCell ref="E18:E19"/>
    <mergeCell ref="A25:E25"/>
    <mergeCell ref="A26:E26"/>
    <mergeCell ref="A34:C34"/>
    <mergeCell ref="D34:G34"/>
    <mergeCell ref="A27:D27"/>
    <mergeCell ref="A31:E31"/>
  </mergeCells>
  <pageMargins left="0.7" right="0.7" top="0.75" bottom="0.75" header="0.3" footer="0.3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5D82E-AF46-4723-A0C0-FBFCFBDBE430}">
  <dimension ref="A1:G34"/>
  <sheetViews>
    <sheetView view="pageBreakPreview" topLeftCell="A16" zoomScale="110" zoomScaleNormal="100" zoomScaleSheetLayoutView="110" workbookViewId="0">
      <selection activeCell="F31" sqref="F31"/>
    </sheetView>
  </sheetViews>
  <sheetFormatPr baseColWidth="10" defaultColWidth="9.33203125" defaultRowHeight="13.2"/>
  <cols>
    <col min="1" max="1" width="34" style="318" customWidth="1"/>
    <col min="2" max="2" width="10" style="318" customWidth="1"/>
    <col min="3" max="3" width="12" style="318" customWidth="1"/>
    <col min="4" max="4" width="12.44140625" style="318" customWidth="1"/>
    <col min="5" max="5" width="13.44140625" style="318" customWidth="1"/>
    <col min="6" max="6" width="13.77734375" style="318" bestFit="1" customWidth="1"/>
    <col min="7" max="7" width="44.109375" style="318" customWidth="1"/>
    <col min="8" max="16384" width="9.33203125" style="318"/>
  </cols>
  <sheetData>
    <row r="1" spans="1:7" ht="92.25" customHeight="1">
      <c r="A1" s="1643" t="s">
        <v>796</v>
      </c>
      <c r="B1" s="1643"/>
      <c r="C1" s="1643"/>
      <c r="D1" s="1850" t="s">
        <v>1451</v>
      </c>
      <c r="E1" s="1850"/>
      <c r="F1" s="1850"/>
      <c r="G1" s="390" t="s">
        <v>798</v>
      </c>
    </row>
    <row r="2" spans="1:7" ht="11.4" customHeight="1">
      <c r="A2" s="162" t="s">
        <v>10</v>
      </c>
      <c r="B2" s="319" t="s">
        <v>2</v>
      </c>
      <c r="C2" s="358" t="s">
        <v>1083</v>
      </c>
      <c r="D2" s="321" t="s">
        <v>4</v>
      </c>
      <c r="E2" s="162" t="s">
        <v>5</v>
      </c>
      <c r="F2" s="1605"/>
    </row>
    <row r="3" spans="1:7" ht="11.25" customHeight="1">
      <c r="A3" s="391" t="s">
        <v>158</v>
      </c>
      <c r="B3" s="7"/>
      <c r="C3" s="7"/>
      <c r="D3" s="685">
        <v>0.03</v>
      </c>
      <c r="E3" s="163">
        <f>ROUND(D3*F25,0)</f>
        <v>682</v>
      </c>
      <c r="F3" s="1834"/>
    </row>
    <row r="4" spans="1:7" ht="9.9" customHeight="1">
      <c r="A4" s="7"/>
      <c r="B4" s="7"/>
      <c r="C4" s="7"/>
      <c r="D4" s="61"/>
      <c r="E4" s="7"/>
      <c r="F4" s="1834"/>
    </row>
    <row r="5" spans="1:7" ht="10.35" customHeight="1">
      <c r="A5" s="7"/>
      <c r="B5" s="7"/>
      <c r="C5" s="7"/>
      <c r="D5" s="61"/>
      <c r="E5" s="7"/>
      <c r="F5" s="1834"/>
    </row>
    <row r="6" spans="1:7" ht="9.9" customHeight="1">
      <c r="A6" s="7"/>
      <c r="B6" s="7"/>
      <c r="C6" s="7"/>
      <c r="D6" s="61"/>
      <c r="E6" s="7"/>
      <c r="F6" s="1834"/>
    </row>
    <row r="7" spans="1:7" ht="8.85" customHeight="1">
      <c r="A7" s="7"/>
      <c r="B7" s="7"/>
      <c r="C7" s="7"/>
      <c r="D7" s="61"/>
      <c r="E7" s="7"/>
      <c r="F7" s="1606"/>
    </row>
    <row r="8" spans="1:7" ht="11.25" customHeight="1">
      <c r="A8" s="1855" t="s">
        <v>26</v>
      </c>
      <c r="B8" s="1605"/>
      <c r="C8" s="1605"/>
      <c r="D8" s="1607"/>
      <c r="E8" s="1866" t="s">
        <v>45</v>
      </c>
      <c r="F8" s="163">
        <f>SUM(E3:E7)</f>
        <v>682</v>
      </c>
    </row>
    <row r="9" spans="1:7" ht="11.4" customHeight="1">
      <c r="A9" s="1856"/>
      <c r="B9" s="1606"/>
      <c r="C9" s="1606"/>
      <c r="D9" s="1609"/>
      <c r="E9" s="1867"/>
      <c r="F9" s="7"/>
    </row>
    <row r="10" spans="1:7" ht="11.25" customHeight="1">
      <c r="A10" s="165" t="s">
        <v>10</v>
      </c>
      <c r="B10" s="58" t="s">
        <v>11</v>
      </c>
      <c r="C10" s="165" t="s">
        <v>12</v>
      </c>
      <c r="D10" s="321" t="s">
        <v>13</v>
      </c>
      <c r="E10" s="162" t="s">
        <v>5</v>
      </c>
      <c r="F10" s="1605"/>
    </row>
    <row r="11" spans="1:7" ht="22.5" customHeight="1">
      <c r="A11" s="387" t="s">
        <v>511</v>
      </c>
      <c r="B11" s="681" t="s">
        <v>443</v>
      </c>
      <c r="C11" s="669">
        <f>+'EST MERCADO'!H91</f>
        <v>65450</v>
      </c>
      <c r="D11" s="1186">
        <v>1.5</v>
      </c>
      <c r="E11" s="163">
        <f>ROUND(+C11*D11,0)</f>
        <v>98175</v>
      </c>
      <c r="F11" s="1834"/>
    </row>
    <row r="12" spans="1:7" ht="22.2" customHeight="1">
      <c r="A12" s="347" t="s">
        <v>162</v>
      </c>
      <c r="B12" s="681" t="s">
        <v>443</v>
      </c>
      <c r="C12" s="813">
        <f>+'EST MERCADO'!H14</f>
        <v>53350</v>
      </c>
      <c r="D12" s="1187">
        <v>1</v>
      </c>
      <c r="E12" s="163">
        <f>ROUND(+C12*D12,0)</f>
        <v>53350</v>
      </c>
      <c r="F12" s="1834"/>
    </row>
    <row r="13" spans="1:7" ht="11.25" customHeight="1">
      <c r="A13" s="392"/>
      <c r="B13" s="353"/>
      <c r="C13" s="384"/>
      <c r="D13" s="1132"/>
      <c r="E13" s="163"/>
      <c r="F13" s="1834"/>
    </row>
    <row r="14" spans="1:7" ht="9.9" customHeight="1">
      <c r="A14" s="7"/>
      <c r="B14" s="7"/>
      <c r="C14" s="7"/>
      <c r="D14" s="61"/>
      <c r="E14" s="7"/>
      <c r="F14" s="1834"/>
    </row>
    <row r="15" spans="1:7" ht="10.35" customHeight="1">
      <c r="A15" s="7"/>
      <c r="B15" s="7"/>
      <c r="C15" s="7"/>
      <c r="D15" s="61"/>
      <c r="E15" s="7"/>
      <c r="F15" s="1834"/>
    </row>
    <row r="16" spans="1:7" ht="8.4" customHeight="1">
      <c r="A16" s="7"/>
      <c r="B16" s="7"/>
      <c r="C16" s="7"/>
      <c r="D16" s="61"/>
      <c r="E16" s="7"/>
      <c r="F16" s="1834"/>
    </row>
    <row r="17" spans="1:7" ht="9.9" customHeight="1">
      <c r="A17" s="7"/>
      <c r="B17" s="7"/>
      <c r="C17" s="7"/>
      <c r="D17" s="61"/>
      <c r="E17" s="7"/>
      <c r="F17" s="1606"/>
    </row>
    <row r="18" spans="1:7" ht="11.25" customHeight="1">
      <c r="A18" s="1855" t="s">
        <v>27</v>
      </c>
      <c r="B18" s="1605"/>
      <c r="C18" s="1605"/>
      <c r="D18" s="1607"/>
      <c r="E18" s="1603" t="s">
        <v>21</v>
      </c>
      <c r="F18" s="163">
        <f>SUM(E11:E17)</f>
        <v>151525</v>
      </c>
    </row>
    <row r="19" spans="1:7" ht="12.75" customHeight="1">
      <c r="A19" s="1856"/>
      <c r="B19" s="1606"/>
      <c r="C19" s="1606"/>
      <c r="D19" s="1609"/>
      <c r="E19" s="1604"/>
      <c r="F19" s="7"/>
    </row>
    <row r="20" spans="1:7" ht="11.25" customHeight="1">
      <c r="A20" s="162" t="s">
        <v>22</v>
      </c>
      <c r="B20" s="319" t="s">
        <v>23</v>
      </c>
      <c r="C20" s="162" t="s">
        <v>161</v>
      </c>
      <c r="D20" s="321" t="s">
        <v>4</v>
      </c>
      <c r="E20" s="162" t="s">
        <v>5</v>
      </c>
      <c r="F20" s="1605"/>
    </row>
    <row r="21" spans="1:7" ht="11.25" customHeight="1">
      <c r="A21" s="319" t="str">
        <f>+'Mano de obra - Cargos'!C95</f>
        <v>CUADRILLA TIPO III - (1 Of + 2 Ay)</v>
      </c>
      <c r="B21" s="381">
        <f>+'Mano de obra - Cargos'!F102</f>
        <v>204272.24728612456</v>
      </c>
      <c r="C21" s="163">
        <f>+'Mano de obra - Cargos'!J102</f>
        <v>363572.5</v>
      </c>
      <c r="D21" s="327">
        <v>16</v>
      </c>
      <c r="E21" s="163">
        <f>ROUND(+C21/D21,0)</f>
        <v>22723</v>
      </c>
      <c r="F21" s="1834"/>
    </row>
    <row r="22" spans="1:7" ht="11.25" customHeight="1">
      <c r="A22" s="319"/>
      <c r="B22" s="381"/>
      <c r="C22" s="163"/>
      <c r="D22" s="327"/>
      <c r="E22" s="163"/>
      <c r="F22" s="1834"/>
    </row>
    <row r="23" spans="1:7" ht="10.35" customHeight="1">
      <c r="A23" s="7"/>
      <c r="B23" s="7"/>
      <c r="C23" s="7"/>
      <c r="D23" s="61"/>
      <c r="E23" s="7"/>
      <c r="F23" s="1834"/>
    </row>
    <row r="24" spans="1:7" ht="10.65" customHeight="1">
      <c r="A24" s="7"/>
      <c r="B24" s="7"/>
      <c r="C24" s="7"/>
      <c r="D24" s="61"/>
      <c r="E24" s="7"/>
      <c r="F24" s="1606"/>
    </row>
    <row r="25" spans="1:7" ht="11.25" customHeight="1">
      <c r="A25" s="1624" t="s">
        <v>9</v>
      </c>
      <c r="B25" s="1624"/>
      <c r="C25" s="1624"/>
      <c r="D25" s="1624"/>
      <c r="E25" s="1625"/>
      <c r="F25" s="163">
        <f>SUM(E21:E24)</f>
        <v>22723</v>
      </c>
    </row>
    <row r="26" spans="1:7" ht="11.25" customHeight="1">
      <c r="A26" s="1622" t="s">
        <v>759</v>
      </c>
      <c r="B26" s="1623"/>
      <c r="C26" s="1623"/>
      <c r="D26" s="1623"/>
      <c r="E26" s="1623"/>
      <c r="F26" s="1215">
        <f>SUM(F4:F25)</f>
        <v>174930</v>
      </c>
      <c r="G26" s="797">
        <v>163468</v>
      </c>
    </row>
    <row r="27" spans="1:7" ht="11.25" customHeight="1">
      <c r="A27" s="1720" t="s">
        <v>237</v>
      </c>
      <c r="B27" s="1721"/>
      <c r="C27" s="1721"/>
      <c r="D27" s="1722"/>
      <c r="E27" s="1199"/>
      <c r="F27" s="508"/>
      <c r="G27" s="323"/>
    </row>
    <row r="28" spans="1:7" ht="11.25" customHeight="1">
      <c r="A28" s="1199" t="s">
        <v>1448</v>
      </c>
      <c r="B28" s="1199"/>
      <c r="C28" s="1199"/>
      <c r="D28" s="1200"/>
      <c r="E28" s="1200">
        <v>0.24</v>
      </c>
      <c r="F28" s="1208">
        <f>ROUND((E28*F26),0)</f>
        <v>41983</v>
      </c>
      <c r="G28" s="323"/>
    </row>
    <row r="29" spans="1:7" ht="11.25" customHeight="1">
      <c r="A29" s="1199" t="s">
        <v>840</v>
      </c>
      <c r="B29" s="1199"/>
      <c r="C29" s="1199"/>
      <c r="D29" s="1200"/>
      <c r="E29" s="1200">
        <v>0.01</v>
      </c>
      <c r="F29" s="1208">
        <f>ROUND((E29*F26),0)</f>
        <v>1749</v>
      </c>
      <c r="G29" s="323"/>
    </row>
    <row r="30" spans="1:7" ht="11.25" customHeight="1">
      <c r="A30" s="1199" t="s">
        <v>842</v>
      </c>
      <c r="B30" s="1199"/>
      <c r="C30" s="1199"/>
      <c r="D30" s="1200"/>
      <c r="E30" s="1200">
        <v>0.05</v>
      </c>
      <c r="F30" s="1208">
        <f>ROUND((E30*F26),0)</f>
        <v>8747</v>
      </c>
      <c r="G30" s="323"/>
    </row>
    <row r="31" spans="1:7" ht="11.25" customHeight="1">
      <c r="A31" s="1726" t="s">
        <v>1449</v>
      </c>
      <c r="B31" s="1727"/>
      <c r="C31" s="1727"/>
      <c r="D31" s="1727"/>
      <c r="E31" s="1728"/>
      <c r="F31" s="1208">
        <f>F30+F29+F28+F26</f>
        <v>227409</v>
      </c>
      <c r="G31" s="323"/>
    </row>
    <row r="32" spans="1:7" ht="11.25" customHeight="1">
      <c r="A32" s="478"/>
      <c r="B32" s="479"/>
      <c r="C32" s="479"/>
      <c r="D32" s="479"/>
      <c r="E32" s="479"/>
      <c r="F32" s="505"/>
      <c r="G32" s="323"/>
    </row>
    <row r="33" spans="1:7" ht="11.25" customHeight="1">
      <c r="A33" s="478"/>
      <c r="B33" s="479"/>
      <c r="C33" s="479"/>
      <c r="D33" s="479"/>
      <c r="E33" s="479"/>
      <c r="F33" s="505"/>
      <c r="G33" s="323"/>
    </row>
    <row r="34" spans="1:7" s="501" customFormat="1" ht="30.75" customHeight="1">
      <c r="A34" s="1663" t="s">
        <v>743</v>
      </c>
      <c r="B34" s="1663"/>
      <c r="C34" s="1663"/>
      <c r="D34" s="1663" t="s">
        <v>1031</v>
      </c>
      <c r="E34" s="1663"/>
      <c r="F34" s="1663"/>
      <c r="G34" s="1663"/>
    </row>
  </sheetData>
  <mergeCells count="21">
    <mergeCell ref="A1:C1"/>
    <mergeCell ref="D1:F1"/>
    <mergeCell ref="F2:F7"/>
    <mergeCell ref="F10:F17"/>
    <mergeCell ref="A8:A9"/>
    <mergeCell ref="B8:B9"/>
    <mergeCell ref="C8:C9"/>
    <mergeCell ref="D8:D9"/>
    <mergeCell ref="E8:E9"/>
    <mergeCell ref="A18:A19"/>
    <mergeCell ref="B18:B19"/>
    <mergeCell ref="C18:C19"/>
    <mergeCell ref="D18:D19"/>
    <mergeCell ref="E18:E19"/>
    <mergeCell ref="A26:E26"/>
    <mergeCell ref="A34:C34"/>
    <mergeCell ref="D34:G34"/>
    <mergeCell ref="F20:F24"/>
    <mergeCell ref="A25:E25"/>
    <mergeCell ref="A27:D27"/>
    <mergeCell ref="A31:E31"/>
  </mergeCells>
  <pageMargins left="0.7" right="0.7" top="0.75" bottom="0.75" header="0.3" footer="0.3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6B07F-0E50-4B41-9A6C-81497248FBF8}">
  <dimension ref="A1:G35"/>
  <sheetViews>
    <sheetView view="pageBreakPreview" topLeftCell="A13" zoomScaleNormal="100" zoomScaleSheetLayoutView="100" workbookViewId="0">
      <selection activeCell="F31" sqref="F31"/>
    </sheetView>
  </sheetViews>
  <sheetFormatPr baseColWidth="10" defaultColWidth="9.33203125" defaultRowHeight="13.2"/>
  <cols>
    <col min="1" max="1" width="32.77734375" style="318" customWidth="1"/>
    <col min="2" max="2" width="10" style="318" customWidth="1"/>
    <col min="3" max="3" width="12" style="318" customWidth="1"/>
    <col min="4" max="4" width="12.44140625" style="318" customWidth="1"/>
    <col min="5" max="5" width="13.44140625" style="318" customWidth="1"/>
    <col min="6" max="6" width="12.77734375" style="318" customWidth="1"/>
    <col min="7" max="7" width="19.6640625" style="318" customWidth="1"/>
    <col min="8" max="16384" width="9.33203125" style="318"/>
  </cols>
  <sheetData>
    <row r="1" spans="1:7" ht="92.25" customHeight="1">
      <c r="A1" s="1643" t="s">
        <v>797</v>
      </c>
      <c r="B1" s="1643"/>
      <c r="C1" s="1643"/>
      <c r="D1" s="1850" t="s">
        <v>1451</v>
      </c>
      <c r="E1" s="1850"/>
      <c r="F1" s="1850"/>
      <c r="G1" s="390" t="s">
        <v>799</v>
      </c>
    </row>
    <row r="2" spans="1:7" ht="11.4" customHeight="1">
      <c r="A2" s="162" t="s">
        <v>10</v>
      </c>
      <c r="B2" s="319" t="s">
        <v>2</v>
      </c>
      <c r="C2" s="358" t="s">
        <v>1083</v>
      </c>
      <c r="D2" s="321" t="s">
        <v>4</v>
      </c>
      <c r="E2" s="162" t="s">
        <v>5</v>
      </c>
      <c r="F2" s="1605"/>
    </row>
    <row r="3" spans="1:7" ht="11.25" customHeight="1">
      <c r="A3" s="391" t="s">
        <v>158</v>
      </c>
      <c r="B3" s="7"/>
      <c r="C3" s="7"/>
      <c r="D3" s="685">
        <v>0.03</v>
      </c>
      <c r="E3" s="163">
        <f>ROUND(D3*F25,0)</f>
        <v>273</v>
      </c>
      <c r="F3" s="1834"/>
    </row>
    <row r="4" spans="1:7" ht="9.9" customHeight="1">
      <c r="A4" s="7"/>
      <c r="B4" s="7"/>
      <c r="C4" s="7"/>
      <c r="D4" s="61"/>
      <c r="E4" s="7"/>
      <c r="F4" s="1834"/>
    </row>
    <row r="5" spans="1:7" ht="10.35" customHeight="1">
      <c r="A5" s="7"/>
      <c r="B5" s="7"/>
      <c r="C5" s="7"/>
      <c r="D5" s="61"/>
      <c r="E5" s="7"/>
      <c r="F5" s="1834"/>
    </row>
    <row r="6" spans="1:7" ht="9.9" customHeight="1">
      <c r="A6" s="7"/>
      <c r="B6" s="7"/>
      <c r="C6" s="7"/>
      <c r="D6" s="61"/>
      <c r="E6" s="7"/>
      <c r="F6" s="1834"/>
    </row>
    <row r="7" spans="1:7" ht="8.85" customHeight="1">
      <c r="A7" s="7"/>
      <c r="B7" s="7"/>
      <c r="C7" s="7"/>
      <c r="D7" s="61"/>
      <c r="E7" s="7"/>
      <c r="F7" s="1606"/>
    </row>
    <row r="8" spans="1:7" ht="11.25" customHeight="1">
      <c r="A8" s="1855" t="s">
        <v>26</v>
      </c>
      <c r="B8" s="1605"/>
      <c r="C8" s="1605"/>
      <c r="D8" s="1607"/>
      <c r="E8" s="1866" t="s">
        <v>45</v>
      </c>
      <c r="F8" s="163">
        <f>SUM(E3:E7)</f>
        <v>273</v>
      </c>
    </row>
    <row r="9" spans="1:7" ht="11.4" customHeight="1">
      <c r="A9" s="1856"/>
      <c r="B9" s="1606"/>
      <c r="C9" s="1606"/>
      <c r="D9" s="1609"/>
      <c r="E9" s="1867"/>
      <c r="F9" s="7"/>
    </row>
    <row r="10" spans="1:7" ht="11.25" customHeight="1">
      <c r="A10" s="165" t="s">
        <v>10</v>
      </c>
      <c r="B10" s="58" t="s">
        <v>11</v>
      </c>
      <c r="C10" s="165" t="s">
        <v>12</v>
      </c>
      <c r="D10" s="321" t="s">
        <v>13</v>
      </c>
      <c r="E10" s="162" t="s">
        <v>5</v>
      </c>
      <c r="F10" s="1605"/>
    </row>
    <row r="11" spans="1:7" ht="22.5" customHeight="1">
      <c r="A11" s="150" t="s">
        <v>513</v>
      </c>
      <c r="B11" s="393" t="s">
        <v>416</v>
      </c>
      <c r="C11" s="163">
        <f>+'EST MERCADO'!H13</f>
        <v>3190</v>
      </c>
      <c r="D11" s="1188">
        <v>1</v>
      </c>
      <c r="E11" s="163">
        <f>ROUND(+C11*D11,0)</f>
        <v>3190</v>
      </c>
      <c r="F11" s="1834"/>
    </row>
    <row r="12" spans="1:7" ht="24" customHeight="1">
      <c r="A12" s="4" t="s">
        <v>163</v>
      </c>
      <c r="B12" s="393" t="s">
        <v>443</v>
      </c>
      <c r="C12" s="163">
        <f>+'EST MERCADO'!H79</f>
        <v>9790</v>
      </c>
      <c r="D12" s="1189">
        <v>1</v>
      </c>
      <c r="E12" s="163">
        <f>ROUND(+C12*D12,0)</f>
        <v>9790</v>
      </c>
      <c r="F12" s="1834"/>
    </row>
    <row r="13" spans="1:7" ht="11.25" customHeight="1">
      <c r="A13" s="392"/>
      <c r="B13" s="353"/>
      <c r="C13" s="384"/>
      <c r="D13" s="1132"/>
      <c r="E13" s="163"/>
      <c r="F13" s="1834"/>
    </row>
    <row r="14" spans="1:7" ht="9.9" customHeight="1">
      <c r="A14" s="7"/>
      <c r="B14" s="7"/>
      <c r="C14" s="7"/>
      <c r="D14" s="61"/>
      <c r="E14" s="7"/>
      <c r="F14" s="1834"/>
    </row>
    <row r="15" spans="1:7" ht="10.35" customHeight="1">
      <c r="A15" s="7"/>
      <c r="B15" s="7"/>
      <c r="C15" s="7"/>
      <c r="D15" s="61"/>
      <c r="E15" s="7"/>
      <c r="F15" s="1834"/>
    </row>
    <row r="16" spans="1:7" ht="8.4" customHeight="1">
      <c r="A16" s="7"/>
      <c r="B16" s="7"/>
      <c r="C16" s="7"/>
      <c r="D16" s="61"/>
      <c r="E16" s="7"/>
      <c r="F16" s="1834"/>
    </row>
    <row r="17" spans="1:7" ht="9.9" customHeight="1">
      <c r="A17" s="7"/>
      <c r="B17" s="7"/>
      <c r="C17" s="7"/>
      <c r="D17" s="61"/>
      <c r="E17" s="7"/>
      <c r="F17" s="1606"/>
    </row>
    <row r="18" spans="1:7" ht="11.25" customHeight="1">
      <c r="A18" s="1855" t="s">
        <v>27</v>
      </c>
      <c r="B18" s="1605"/>
      <c r="C18" s="1605"/>
      <c r="D18" s="1607"/>
      <c r="E18" s="1603" t="s">
        <v>21</v>
      </c>
      <c r="F18" s="163">
        <f>SUM(E11:E17)</f>
        <v>12980</v>
      </c>
    </row>
    <row r="19" spans="1:7" ht="12.75" customHeight="1">
      <c r="A19" s="1856"/>
      <c r="B19" s="1606"/>
      <c r="C19" s="1606"/>
      <c r="D19" s="1609"/>
      <c r="E19" s="1604"/>
      <c r="F19" s="7"/>
    </row>
    <row r="20" spans="1:7" ht="11.25" customHeight="1">
      <c r="A20" s="162" t="s">
        <v>22</v>
      </c>
      <c r="B20" s="319" t="s">
        <v>23</v>
      </c>
      <c r="C20" s="162" t="s">
        <v>161</v>
      </c>
      <c r="D20" s="321" t="s">
        <v>4</v>
      </c>
      <c r="E20" s="162" t="s">
        <v>5</v>
      </c>
      <c r="F20" s="1605"/>
    </row>
    <row r="21" spans="1:7" ht="11.25" customHeight="1">
      <c r="A21" s="319" t="str">
        <f>+'Mano de obra - Cargos'!C95</f>
        <v>CUADRILLA TIPO III - (1 Of + 2 Ay)</v>
      </c>
      <c r="B21" s="381">
        <f>+'Mano de obra - Cargos'!F102</f>
        <v>204272.24728612456</v>
      </c>
      <c r="C21" s="163">
        <f>+'Mano de obra - Cargos'!J102</f>
        <v>363572.5</v>
      </c>
      <c r="D21" s="327">
        <v>40</v>
      </c>
      <c r="E21" s="163">
        <f>ROUND(+C21/D21,0)</f>
        <v>9089</v>
      </c>
      <c r="F21" s="1834"/>
    </row>
    <row r="22" spans="1:7" ht="11.25" customHeight="1">
      <c r="A22" s="319"/>
      <c r="B22" s="381"/>
      <c r="C22" s="163"/>
      <c r="D22" s="327"/>
      <c r="E22" s="163"/>
      <c r="F22" s="1834"/>
    </row>
    <row r="23" spans="1:7" ht="10.35" customHeight="1">
      <c r="A23" s="7"/>
      <c r="B23" s="7"/>
      <c r="C23" s="7"/>
      <c r="D23" s="61"/>
      <c r="E23" s="7"/>
      <c r="F23" s="1834"/>
    </row>
    <row r="24" spans="1:7" ht="10.65" customHeight="1">
      <c r="A24" s="7"/>
      <c r="B24" s="7"/>
      <c r="C24" s="7"/>
      <c r="D24" s="61"/>
      <c r="E24" s="7"/>
      <c r="F24" s="1606"/>
    </row>
    <row r="25" spans="1:7" ht="11.25" customHeight="1">
      <c r="A25" s="1624" t="s">
        <v>9</v>
      </c>
      <c r="B25" s="1624"/>
      <c r="C25" s="1624"/>
      <c r="D25" s="1624"/>
      <c r="E25" s="1625"/>
      <c r="F25" s="163">
        <f>SUM(E21:E24)</f>
        <v>9089</v>
      </c>
    </row>
    <row r="26" spans="1:7" ht="11.25" customHeight="1">
      <c r="A26" s="1622" t="s">
        <v>759</v>
      </c>
      <c r="B26" s="1623"/>
      <c r="C26" s="1623"/>
      <c r="D26" s="1623"/>
      <c r="E26" s="1623"/>
      <c r="F26" s="1215">
        <f>SUM(F4:F25)</f>
        <v>22342</v>
      </c>
      <c r="G26" s="797">
        <v>22286</v>
      </c>
    </row>
    <row r="27" spans="1:7" ht="11.25" customHeight="1">
      <c r="A27" s="1720" t="s">
        <v>237</v>
      </c>
      <c r="B27" s="1721"/>
      <c r="C27" s="1721"/>
      <c r="D27" s="1722"/>
      <c r="E27" s="1199"/>
      <c r="F27" s="508"/>
      <c r="G27" s="323"/>
    </row>
    <row r="28" spans="1:7" ht="11.25" customHeight="1">
      <c r="A28" s="1199" t="s">
        <v>1448</v>
      </c>
      <c r="B28" s="1199"/>
      <c r="C28" s="1199"/>
      <c r="D28" s="1200"/>
      <c r="E28" s="1200">
        <v>0.24</v>
      </c>
      <c r="F28" s="1208">
        <f>ROUND((E28*F26),0)</f>
        <v>5362</v>
      </c>
      <c r="G28" s="323"/>
    </row>
    <row r="29" spans="1:7" ht="11.25" customHeight="1">
      <c r="A29" s="1199" t="s">
        <v>840</v>
      </c>
      <c r="B29" s="1199"/>
      <c r="C29" s="1199"/>
      <c r="D29" s="1200"/>
      <c r="E29" s="1200">
        <v>0.01</v>
      </c>
      <c r="F29" s="1208">
        <f>ROUND((E29*F26),0)</f>
        <v>223</v>
      </c>
      <c r="G29" s="323"/>
    </row>
    <row r="30" spans="1:7" ht="11.25" customHeight="1">
      <c r="A30" s="1199" t="s">
        <v>842</v>
      </c>
      <c r="B30" s="1199"/>
      <c r="C30" s="1199"/>
      <c r="D30" s="1200"/>
      <c r="E30" s="1200">
        <v>0.05</v>
      </c>
      <c r="F30" s="1208">
        <f>ROUND((E30*F26),0)</f>
        <v>1117</v>
      </c>
      <c r="G30" s="323"/>
    </row>
    <row r="31" spans="1:7" ht="11.25" customHeight="1">
      <c r="A31" s="1726" t="s">
        <v>1449</v>
      </c>
      <c r="B31" s="1727"/>
      <c r="C31" s="1727"/>
      <c r="D31" s="1727"/>
      <c r="E31" s="1728"/>
      <c r="F31" s="1208">
        <f>F30+F29+F28+F26</f>
        <v>29044</v>
      </c>
      <c r="G31" s="323"/>
    </row>
    <row r="32" spans="1:7" ht="11.25" customHeight="1">
      <c r="A32" s="478"/>
      <c r="B32" s="479"/>
      <c r="C32" s="479"/>
      <c r="D32" s="479"/>
      <c r="E32" s="479"/>
      <c r="F32" s="505"/>
      <c r="G32" s="323"/>
    </row>
    <row r="33" spans="1:7" ht="11.25" customHeight="1">
      <c r="A33" s="478"/>
      <c r="B33" s="479"/>
      <c r="C33" s="479"/>
      <c r="D33" s="479"/>
      <c r="E33" s="479"/>
      <c r="F33" s="505"/>
      <c r="G33" s="323"/>
    </row>
    <row r="34" spans="1:7" s="501" customFormat="1" ht="30.75" customHeight="1">
      <c r="A34" s="1663" t="s">
        <v>743</v>
      </c>
      <c r="B34" s="1663"/>
      <c r="C34" s="1663"/>
      <c r="D34" s="1663" t="s">
        <v>1031</v>
      </c>
      <c r="E34" s="1663"/>
      <c r="F34" s="1663"/>
      <c r="G34" s="1663"/>
    </row>
    <row r="35" spans="1:7" ht="16.5" customHeight="1">
      <c r="A35" s="1868"/>
      <c r="B35" s="1868"/>
      <c r="C35" s="1868"/>
      <c r="D35" s="1868"/>
      <c r="E35" s="1868"/>
      <c r="F35" s="1868"/>
      <c r="G35" s="1868"/>
    </row>
  </sheetData>
  <mergeCells count="22">
    <mergeCell ref="A1:C1"/>
    <mergeCell ref="D1:F1"/>
    <mergeCell ref="F2:F7"/>
    <mergeCell ref="F10:F17"/>
    <mergeCell ref="A8:A9"/>
    <mergeCell ref="B8:B9"/>
    <mergeCell ref="C8:C9"/>
    <mergeCell ref="D8:D9"/>
    <mergeCell ref="E8:E9"/>
    <mergeCell ref="A18:A19"/>
    <mergeCell ref="B18:B19"/>
    <mergeCell ref="C18:C19"/>
    <mergeCell ref="D18:D19"/>
    <mergeCell ref="E18:E19"/>
    <mergeCell ref="A26:E26"/>
    <mergeCell ref="A34:C34"/>
    <mergeCell ref="D34:G34"/>
    <mergeCell ref="A35:G35"/>
    <mergeCell ref="F20:F24"/>
    <mergeCell ref="A25:E25"/>
    <mergeCell ref="A27:D27"/>
    <mergeCell ref="A31:E31"/>
  </mergeCells>
  <pageMargins left="0.7" right="0.7" top="0.75" bottom="0.75" header="0.3" footer="0.3"/>
  <pageSetup paperSize="9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92FD7-5521-4A03-8FC7-41E066C74651}">
  <dimension ref="A1:G35"/>
  <sheetViews>
    <sheetView view="pageBreakPreview" topLeftCell="A16" zoomScaleNormal="100" zoomScaleSheetLayoutView="100" workbookViewId="0">
      <selection activeCell="F31" sqref="F31"/>
    </sheetView>
  </sheetViews>
  <sheetFormatPr baseColWidth="10" defaultColWidth="9.33203125" defaultRowHeight="13.2"/>
  <cols>
    <col min="1" max="1" width="32.77734375" style="318" customWidth="1"/>
    <col min="2" max="2" width="10" style="318" customWidth="1"/>
    <col min="3" max="3" width="12" style="318" customWidth="1"/>
    <col min="4" max="4" width="12.44140625" style="318" customWidth="1"/>
    <col min="5" max="5" width="13.44140625" style="318" customWidth="1"/>
    <col min="6" max="6" width="13.77734375" style="318" bestFit="1" customWidth="1"/>
    <col min="7" max="7" width="21.33203125" style="318" customWidth="1"/>
    <col min="8" max="16384" width="9.33203125" style="318"/>
  </cols>
  <sheetData>
    <row r="1" spans="1:7" ht="92.25" customHeight="1">
      <c r="A1" s="1643" t="s">
        <v>800</v>
      </c>
      <c r="B1" s="1643"/>
      <c r="C1" s="1643"/>
      <c r="D1" s="1850" t="s">
        <v>1451</v>
      </c>
      <c r="E1" s="1850"/>
      <c r="F1" s="1850"/>
      <c r="G1" s="390" t="s">
        <v>801</v>
      </c>
    </row>
    <row r="2" spans="1:7" ht="11.4" customHeight="1">
      <c r="A2" s="162" t="s">
        <v>10</v>
      </c>
      <c r="B2" s="319" t="s">
        <v>2</v>
      </c>
      <c r="C2" s="358" t="s">
        <v>1083</v>
      </c>
      <c r="D2" s="321" t="s">
        <v>4</v>
      </c>
      <c r="E2" s="162" t="s">
        <v>5</v>
      </c>
      <c r="F2" s="1605"/>
    </row>
    <row r="3" spans="1:7" ht="11.25" customHeight="1">
      <c r="A3" s="391" t="s">
        <v>158</v>
      </c>
      <c r="B3" s="7"/>
      <c r="C3" s="7"/>
      <c r="D3" s="1192">
        <v>0.03</v>
      </c>
      <c r="E3" s="163">
        <f>ROUND(D3*F25,0)</f>
        <v>1818</v>
      </c>
      <c r="F3" s="1834"/>
    </row>
    <row r="4" spans="1:7" ht="9.9" customHeight="1">
      <c r="A4" s="7"/>
      <c r="B4" s="7"/>
      <c r="C4" s="7"/>
      <c r="D4" s="61"/>
      <c r="E4" s="7"/>
      <c r="F4" s="1834"/>
    </row>
    <row r="5" spans="1:7" ht="10.35" customHeight="1">
      <c r="A5" s="7"/>
      <c r="B5" s="7"/>
      <c r="C5" s="7"/>
      <c r="D5" s="61"/>
      <c r="E5" s="7"/>
      <c r="F5" s="1834"/>
    </row>
    <row r="6" spans="1:7" ht="9.9" customHeight="1">
      <c r="A6" s="7"/>
      <c r="B6" s="7"/>
      <c r="C6" s="7"/>
      <c r="D6" s="61"/>
      <c r="E6" s="7"/>
      <c r="F6" s="1834"/>
    </row>
    <row r="7" spans="1:7" ht="8.85" customHeight="1">
      <c r="A7" s="7"/>
      <c r="B7" s="7"/>
      <c r="C7" s="7"/>
      <c r="D7" s="61"/>
      <c r="E7" s="7"/>
      <c r="F7" s="1606"/>
    </row>
    <row r="8" spans="1:7" ht="11.25" customHeight="1">
      <c r="A8" s="1855" t="s">
        <v>26</v>
      </c>
      <c r="B8" s="1605"/>
      <c r="C8" s="1605"/>
      <c r="D8" s="1607"/>
      <c r="E8" s="1866" t="s">
        <v>45</v>
      </c>
      <c r="F8" s="163">
        <f>SUM(E3:E7)</f>
        <v>1818</v>
      </c>
    </row>
    <row r="9" spans="1:7" ht="11.4" customHeight="1">
      <c r="A9" s="1856"/>
      <c r="B9" s="1606"/>
      <c r="C9" s="1606"/>
      <c r="D9" s="1609"/>
      <c r="E9" s="1867"/>
      <c r="F9" s="7"/>
    </row>
    <row r="10" spans="1:7" ht="11.25" customHeight="1">
      <c r="A10" s="165" t="s">
        <v>10</v>
      </c>
      <c r="B10" s="58" t="s">
        <v>11</v>
      </c>
      <c r="C10" s="165" t="s">
        <v>12</v>
      </c>
      <c r="D10" s="321" t="s">
        <v>13</v>
      </c>
      <c r="E10" s="162" t="s">
        <v>5</v>
      </c>
      <c r="F10" s="1605"/>
    </row>
    <row r="11" spans="1:7" ht="22.5" customHeight="1">
      <c r="A11" s="4" t="s">
        <v>164</v>
      </c>
      <c r="B11" s="681" t="s">
        <v>497</v>
      </c>
      <c r="C11" s="163">
        <f>+'EST MERCADO'!H91</f>
        <v>65450</v>
      </c>
      <c r="D11" s="1188">
        <v>3</v>
      </c>
      <c r="E11" s="163">
        <f>ROUND(+C11*D11,0)</f>
        <v>196350</v>
      </c>
      <c r="F11" s="1834"/>
    </row>
    <row r="12" spans="1:7" ht="24" customHeight="1">
      <c r="A12" s="682" t="s">
        <v>1076</v>
      </c>
      <c r="B12" s="681" t="s">
        <v>497</v>
      </c>
      <c r="C12" s="669">
        <v>1200</v>
      </c>
      <c r="D12" s="1190">
        <v>8</v>
      </c>
      <c r="E12" s="163">
        <f t="shared" ref="E12:E15" si="0">ROUND(+C12*D12,0)</f>
        <v>9600</v>
      </c>
      <c r="F12" s="1834"/>
    </row>
    <row r="13" spans="1:7" ht="26.25" customHeight="1">
      <c r="A13" s="682" t="s">
        <v>1077</v>
      </c>
      <c r="B13" s="353" t="s">
        <v>497</v>
      </c>
      <c r="C13" s="683">
        <f>+'EST MERCADO'!H44</f>
        <v>39210</v>
      </c>
      <c r="D13" s="1191">
        <v>1</v>
      </c>
      <c r="E13" s="163">
        <f t="shared" si="0"/>
        <v>39210</v>
      </c>
      <c r="F13" s="1834"/>
    </row>
    <row r="14" spans="1:7" ht="26.25" customHeight="1">
      <c r="A14" s="682" t="s">
        <v>1078</v>
      </c>
      <c r="B14" s="684" t="s">
        <v>497</v>
      </c>
      <c r="C14" s="683">
        <f>+'EST MERCADO'!H45</f>
        <v>37191</v>
      </c>
      <c r="D14" s="1184">
        <v>1</v>
      </c>
      <c r="E14" s="163">
        <f t="shared" si="0"/>
        <v>37191</v>
      </c>
      <c r="F14" s="1834"/>
    </row>
    <row r="15" spans="1:7" ht="26.25" customHeight="1">
      <c r="A15" s="682" t="s">
        <v>1079</v>
      </c>
      <c r="B15" s="684" t="s">
        <v>480</v>
      </c>
      <c r="C15" s="683">
        <f>+'EST MERCADO'!H41</f>
        <v>3883</v>
      </c>
      <c r="D15" s="1184">
        <v>10</v>
      </c>
      <c r="E15" s="163">
        <f t="shared" si="0"/>
        <v>38830</v>
      </c>
      <c r="F15" s="1834"/>
    </row>
    <row r="16" spans="1:7" ht="8.4" customHeight="1">
      <c r="A16" s="7"/>
      <c r="B16" s="7"/>
      <c r="C16" s="7"/>
      <c r="D16" s="61"/>
      <c r="E16" s="7"/>
      <c r="F16" s="1834"/>
    </row>
    <row r="17" spans="1:7" ht="9.9" customHeight="1">
      <c r="A17" s="7"/>
      <c r="B17" s="7"/>
      <c r="C17" s="7"/>
      <c r="D17" s="61"/>
      <c r="E17" s="7"/>
      <c r="F17" s="1606"/>
    </row>
    <row r="18" spans="1:7" ht="11.25" customHeight="1">
      <c r="A18" s="1855" t="s">
        <v>27</v>
      </c>
      <c r="B18" s="1605"/>
      <c r="C18" s="1605"/>
      <c r="D18" s="1607"/>
      <c r="E18" s="1603" t="s">
        <v>21</v>
      </c>
      <c r="F18" s="163">
        <f>SUM(E11:E17)</f>
        <v>321181</v>
      </c>
    </row>
    <row r="19" spans="1:7" ht="12.75" customHeight="1">
      <c r="A19" s="1856"/>
      <c r="B19" s="1606"/>
      <c r="C19" s="1606"/>
      <c r="D19" s="1609"/>
      <c r="E19" s="1604"/>
      <c r="F19" s="7"/>
    </row>
    <row r="20" spans="1:7" ht="11.25" customHeight="1">
      <c r="A20" s="162" t="s">
        <v>22</v>
      </c>
      <c r="B20" s="319" t="s">
        <v>23</v>
      </c>
      <c r="C20" s="162" t="s">
        <v>161</v>
      </c>
      <c r="D20" s="321" t="s">
        <v>4</v>
      </c>
      <c r="E20" s="162" t="s">
        <v>5</v>
      </c>
      <c r="F20" s="1605"/>
    </row>
    <row r="21" spans="1:7" ht="11.25" customHeight="1">
      <c r="A21" s="319" t="str">
        <f>+'Mano de obra - Cargos'!C95</f>
        <v>CUADRILLA TIPO III - (1 Of + 2 Ay)</v>
      </c>
      <c r="B21" s="381">
        <f>+'Mano de obra - Cargos'!F102</f>
        <v>204272.24728612456</v>
      </c>
      <c r="C21" s="163">
        <f>+'Mano de obra - Cargos'!J102</f>
        <v>363572.5</v>
      </c>
      <c r="D21" s="327">
        <v>6</v>
      </c>
      <c r="E21" s="163">
        <f>ROUND(+C21/D21,0)</f>
        <v>60595</v>
      </c>
      <c r="F21" s="1834"/>
    </row>
    <row r="22" spans="1:7" ht="11.25" customHeight="1">
      <c r="A22" s="319"/>
      <c r="B22" s="381"/>
      <c r="C22" s="163"/>
      <c r="D22" s="327"/>
      <c r="E22" s="163"/>
      <c r="F22" s="1834"/>
    </row>
    <row r="23" spans="1:7" ht="10.35" customHeight="1">
      <c r="A23" s="7"/>
      <c r="B23" s="7"/>
      <c r="C23" s="7"/>
      <c r="D23" s="61"/>
      <c r="E23" s="7"/>
      <c r="F23" s="1834"/>
    </row>
    <row r="24" spans="1:7" ht="10.65" customHeight="1">
      <c r="A24" s="7"/>
      <c r="B24" s="7"/>
      <c r="C24" s="7"/>
      <c r="D24" s="61"/>
      <c r="E24" s="7"/>
      <c r="F24" s="1606"/>
    </row>
    <row r="25" spans="1:7" ht="11.25" customHeight="1">
      <c r="A25" s="1624" t="s">
        <v>9</v>
      </c>
      <c r="B25" s="1624"/>
      <c r="C25" s="1624"/>
      <c r="D25" s="1624"/>
      <c r="E25" s="1625"/>
      <c r="F25" s="163">
        <f>SUM(E21:E24)</f>
        <v>60595</v>
      </c>
    </row>
    <row r="26" spans="1:7" ht="11.25" customHeight="1">
      <c r="A26" s="1622" t="s">
        <v>759</v>
      </c>
      <c r="B26" s="1623"/>
      <c r="C26" s="1623"/>
      <c r="D26" s="1623"/>
      <c r="E26" s="1623"/>
      <c r="F26" s="1212">
        <f>SUM(F4:F25)</f>
        <v>383594</v>
      </c>
      <c r="G26" s="797">
        <v>359411</v>
      </c>
    </row>
    <row r="27" spans="1:7" ht="11.25" customHeight="1">
      <c r="A27" s="1720" t="s">
        <v>237</v>
      </c>
      <c r="B27" s="1721"/>
      <c r="C27" s="1721"/>
      <c r="D27" s="1722"/>
      <c r="E27" s="1199"/>
      <c r="F27" s="508"/>
      <c r="G27" s="323"/>
    </row>
    <row r="28" spans="1:7" ht="11.25" customHeight="1">
      <c r="A28" s="1199" t="s">
        <v>1448</v>
      </c>
      <c r="B28" s="1199"/>
      <c r="C28" s="1199"/>
      <c r="D28" s="1200"/>
      <c r="E28" s="1200">
        <v>0.24</v>
      </c>
      <c r="F28" s="1208">
        <f>ROUND((E28*F26),0)</f>
        <v>92063</v>
      </c>
      <c r="G28" s="323"/>
    </row>
    <row r="29" spans="1:7" ht="11.25" customHeight="1">
      <c r="A29" s="1199" t="s">
        <v>840</v>
      </c>
      <c r="B29" s="1199"/>
      <c r="C29" s="1199"/>
      <c r="D29" s="1200"/>
      <c r="E29" s="1200">
        <v>0.01</v>
      </c>
      <c r="F29" s="1208">
        <f>ROUND((E29*F26),0)</f>
        <v>3836</v>
      </c>
      <c r="G29" s="323"/>
    </row>
    <row r="30" spans="1:7" ht="11.25" customHeight="1">
      <c r="A30" s="1199" t="s">
        <v>842</v>
      </c>
      <c r="B30" s="1199"/>
      <c r="C30" s="1199"/>
      <c r="D30" s="1200"/>
      <c r="E30" s="1200">
        <v>0.05</v>
      </c>
      <c r="F30" s="1208">
        <f>ROUND((E30*F26),0)</f>
        <v>19180</v>
      </c>
      <c r="G30" s="323"/>
    </row>
    <row r="31" spans="1:7" ht="11.25" customHeight="1">
      <c r="A31" s="1726" t="s">
        <v>1449</v>
      </c>
      <c r="B31" s="1727"/>
      <c r="C31" s="1727"/>
      <c r="D31" s="1727"/>
      <c r="E31" s="1728"/>
      <c r="F31" s="1208">
        <f>F30+F29+F28+F26</f>
        <v>498673</v>
      </c>
      <c r="G31" s="323"/>
    </row>
    <row r="32" spans="1:7" ht="11.25" customHeight="1">
      <c r="A32" s="1197"/>
      <c r="B32" s="1197"/>
      <c r="C32" s="1197"/>
      <c r="D32" s="1197"/>
      <c r="E32" s="1197"/>
      <c r="F32" s="1209"/>
      <c r="G32" s="323"/>
    </row>
    <row r="33" spans="1:7" ht="11.25" customHeight="1">
      <c r="A33" s="478"/>
      <c r="B33" s="479"/>
      <c r="C33" s="479"/>
      <c r="D33" s="479"/>
      <c r="E33" s="479"/>
      <c r="F33" s="505"/>
      <c r="G33" s="323"/>
    </row>
    <row r="34" spans="1:7" s="501" customFormat="1" ht="39.6" customHeight="1">
      <c r="A34" s="1663" t="s">
        <v>743</v>
      </c>
      <c r="B34" s="1663"/>
      <c r="C34" s="1663"/>
      <c r="D34" s="1663" t="s">
        <v>1031</v>
      </c>
      <c r="E34" s="1663"/>
      <c r="F34" s="1663"/>
      <c r="G34" s="506"/>
    </row>
    <row r="35" spans="1:7" ht="16.5" customHeight="1">
      <c r="A35" s="1868"/>
      <c r="B35" s="1868"/>
      <c r="C35" s="1868"/>
      <c r="D35" s="1868"/>
      <c r="E35" s="1868"/>
      <c r="F35" s="1868"/>
      <c r="G35" s="1868"/>
    </row>
  </sheetData>
  <mergeCells count="22">
    <mergeCell ref="A1:C1"/>
    <mergeCell ref="D1:F1"/>
    <mergeCell ref="F2:F7"/>
    <mergeCell ref="F10:F17"/>
    <mergeCell ref="A8:A9"/>
    <mergeCell ref="B8:B9"/>
    <mergeCell ref="C8:C9"/>
    <mergeCell ref="D8:D9"/>
    <mergeCell ref="E8:E9"/>
    <mergeCell ref="A18:A19"/>
    <mergeCell ref="B18:B19"/>
    <mergeCell ref="C18:C19"/>
    <mergeCell ref="D18:D19"/>
    <mergeCell ref="E18:E19"/>
    <mergeCell ref="A26:E26"/>
    <mergeCell ref="A34:C34"/>
    <mergeCell ref="A35:G35"/>
    <mergeCell ref="F20:F24"/>
    <mergeCell ref="A25:E25"/>
    <mergeCell ref="D34:F34"/>
    <mergeCell ref="A27:D27"/>
    <mergeCell ref="A31:E31"/>
  </mergeCells>
  <pageMargins left="0.7" right="0.7" top="0.75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6ADDC-A6A8-4478-B1CB-7B45C8C90157}">
  <dimension ref="A1:G35"/>
  <sheetViews>
    <sheetView view="pageBreakPreview" topLeftCell="A13" zoomScaleNormal="100" zoomScaleSheetLayoutView="100" workbookViewId="0">
      <selection activeCell="F31" sqref="F31"/>
    </sheetView>
  </sheetViews>
  <sheetFormatPr baseColWidth="10" defaultColWidth="9.33203125" defaultRowHeight="13.2"/>
  <cols>
    <col min="1" max="1" width="32.77734375" style="318" customWidth="1"/>
    <col min="2" max="2" width="10" style="318" customWidth="1"/>
    <col min="3" max="3" width="12" style="318" customWidth="1"/>
    <col min="4" max="4" width="12.44140625" style="318" customWidth="1"/>
    <col min="5" max="5" width="13.44140625" style="318" customWidth="1"/>
    <col min="6" max="6" width="13.77734375" style="318" bestFit="1" customWidth="1"/>
    <col min="7" max="7" width="44.109375" style="318" customWidth="1"/>
    <col min="8" max="16384" width="9.33203125" style="318"/>
  </cols>
  <sheetData>
    <row r="1" spans="1:7" ht="92.25" customHeight="1">
      <c r="A1" s="1643" t="s">
        <v>800</v>
      </c>
      <c r="B1" s="1643"/>
      <c r="C1" s="1643"/>
      <c r="D1" s="1850" t="s">
        <v>1451</v>
      </c>
      <c r="E1" s="1850"/>
      <c r="F1" s="1850"/>
      <c r="G1" s="390" t="s">
        <v>802</v>
      </c>
    </row>
    <row r="2" spans="1:7" ht="11.4" customHeight="1">
      <c r="A2" s="162" t="s">
        <v>10</v>
      </c>
      <c r="B2" s="319" t="s">
        <v>2</v>
      </c>
      <c r="C2" s="358" t="s">
        <v>1083</v>
      </c>
      <c r="D2" s="321" t="s">
        <v>4</v>
      </c>
      <c r="E2" s="162" t="s">
        <v>5</v>
      </c>
      <c r="F2" s="1605"/>
    </row>
    <row r="3" spans="1:7" ht="11.25" customHeight="1">
      <c r="A3" s="391" t="s">
        <v>158</v>
      </c>
      <c r="B3" s="7"/>
      <c r="C3" s="7"/>
      <c r="D3" s="685">
        <v>0.03</v>
      </c>
      <c r="E3" s="163">
        <f>ROUND(D3*F25,0)</f>
        <v>1363</v>
      </c>
      <c r="F3" s="1834"/>
    </row>
    <row r="4" spans="1:7" ht="9.9" customHeight="1">
      <c r="A4" s="7"/>
      <c r="B4" s="7"/>
      <c r="C4" s="7"/>
      <c r="D4" s="61"/>
      <c r="E4" s="7"/>
      <c r="F4" s="1834"/>
    </row>
    <row r="5" spans="1:7" ht="10.35" customHeight="1">
      <c r="A5" s="7"/>
      <c r="B5" s="7"/>
      <c r="C5" s="7"/>
      <c r="D5" s="61"/>
      <c r="E5" s="7"/>
      <c r="F5" s="1834"/>
    </row>
    <row r="6" spans="1:7" ht="9.9" customHeight="1">
      <c r="A6" s="7"/>
      <c r="B6" s="7"/>
      <c r="C6" s="7"/>
      <c r="D6" s="61"/>
      <c r="E6" s="7"/>
      <c r="F6" s="1834"/>
    </row>
    <row r="7" spans="1:7" ht="8.85" customHeight="1">
      <c r="A7" s="7"/>
      <c r="B7" s="7"/>
      <c r="C7" s="7"/>
      <c r="D7" s="61"/>
      <c r="E7" s="7"/>
      <c r="F7" s="1606"/>
    </row>
    <row r="8" spans="1:7" ht="11.25" customHeight="1">
      <c r="A8" s="1855" t="s">
        <v>26</v>
      </c>
      <c r="B8" s="1605"/>
      <c r="C8" s="1605"/>
      <c r="D8" s="1607"/>
      <c r="E8" s="1866" t="s">
        <v>45</v>
      </c>
      <c r="F8" s="163">
        <f>SUM(E3:E7)</f>
        <v>1363</v>
      </c>
    </row>
    <row r="9" spans="1:7" ht="11.4" customHeight="1">
      <c r="A9" s="1856"/>
      <c r="B9" s="1606"/>
      <c r="C9" s="1606"/>
      <c r="D9" s="1609"/>
      <c r="E9" s="1867"/>
      <c r="F9" s="7"/>
    </row>
    <row r="10" spans="1:7" ht="11.25" customHeight="1">
      <c r="A10" s="165" t="s">
        <v>10</v>
      </c>
      <c r="B10" s="58" t="s">
        <v>11</v>
      </c>
      <c r="C10" s="165" t="s">
        <v>12</v>
      </c>
      <c r="D10" s="321" t="s">
        <v>13</v>
      </c>
      <c r="E10" s="162" t="s">
        <v>5</v>
      </c>
      <c r="F10" s="1605"/>
    </row>
    <row r="11" spans="1:7">
      <c r="A11" s="152" t="s">
        <v>519</v>
      </c>
      <c r="B11" s="681" t="s">
        <v>497</v>
      </c>
      <c r="C11" s="163">
        <f>+'EST MERCADO'!H103</f>
        <v>258170</v>
      </c>
      <c r="D11" s="1188">
        <v>1</v>
      </c>
      <c r="E11" s="163">
        <f>ROUND(+C11*D11,0)</f>
        <v>258170</v>
      </c>
      <c r="F11" s="1834"/>
    </row>
    <row r="12" spans="1:7">
      <c r="A12" s="4"/>
      <c r="B12" s="393"/>
      <c r="C12" s="163"/>
      <c r="D12" s="1189"/>
      <c r="E12" s="163"/>
      <c r="F12" s="1834"/>
    </row>
    <row r="13" spans="1:7">
      <c r="A13" s="4"/>
      <c r="B13" s="353"/>
      <c r="C13" s="384"/>
      <c r="D13" s="1132"/>
      <c r="E13" s="163"/>
      <c r="F13" s="1834"/>
    </row>
    <row r="14" spans="1:7">
      <c r="A14" s="4"/>
      <c r="B14" s="324"/>
      <c r="C14" s="384"/>
      <c r="D14" s="389"/>
      <c r="E14" s="163"/>
      <c r="F14" s="1834"/>
    </row>
    <row r="15" spans="1:7">
      <c r="A15" s="4"/>
      <c r="B15" s="324"/>
      <c r="C15" s="384"/>
      <c r="D15" s="389"/>
      <c r="E15" s="163"/>
      <c r="F15" s="1834"/>
    </row>
    <row r="16" spans="1:7" ht="8.4" customHeight="1">
      <c r="A16" s="7"/>
      <c r="B16" s="7"/>
      <c r="C16" s="7"/>
      <c r="D16" s="61"/>
      <c r="E16" s="7"/>
      <c r="F16" s="1834"/>
    </row>
    <row r="17" spans="1:7" ht="9.9" customHeight="1">
      <c r="A17" s="7"/>
      <c r="B17" s="7"/>
      <c r="C17" s="7"/>
      <c r="D17" s="61"/>
      <c r="E17" s="7"/>
      <c r="F17" s="1606"/>
    </row>
    <row r="18" spans="1:7" ht="11.25" customHeight="1">
      <c r="A18" s="1855" t="s">
        <v>27</v>
      </c>
      <c r="B18" s="1605"/>
      <c r="C18" s="1605"/>
      <c r="D18" s="1607"/>
      <c r="E18" s="1603" t="s">
        <v>21</v>
      </c>
      <c r="F18" s="163">
        <f>SUM(E11:E17)</f>
        <v>258170</v>
      </c>
    </row>
    <row r="19" spans="1:7" ht="12.75" customHeight="1">
      <c r="A19" s="1856"/>
      <c r="B19" s="1606"/>
      <c r="C19" s="1606"/>
      <c r="D19" s="1609"/>
      <c r="E19" s="1604"/>
      <c r="F19" s="7"/>
    </row>
    <row r="20" spans="1:7" ht="11.25" customHeight="1">
      <c r="A20" s="162" t="s">
        <v>22</v>
      </c>
      <c r="B20" s="319" t="s">
        <v>23</v>
      </c>
      <c r="C20" s="162" t="s">
        <v>161</v>
      </c>
      <c r="D20" s="321" t="s">
        <v>4</v>
      </c>
      <c r="E20" s="162" t="s">
        <v>5</v>
      </c>
      <c r="F20" s="1605"/>
    </row>
    <row r="21" spans="1:7" ht="11.25" customHeight="1">
      <c r="A21" s="319" t="str">
        <f>+'Mano de obra - Cargos'!C95</f>
        <v>CUADRILLA TIPO III - (1 Of + 2 Ay)</v>
      </c>
      <c r="B21" s="381">
        <f>+'Mano de obra - Cargos'!F102</f>
        <v>204272.24728612456</v>
      </c>
      <c r="C21" s="163">
        <f>+'Mano de obra - Cargos'!J102</f>
        <v>363572.5</v>
      </c>
      <c r="D21" s="327">
        <v>8</v>
      </c>
      <c r="E21" s="163">
        <f>ROUND(+C21/D21,0)</f>
        <v>45447</v>
      </c>
      <c r="F21" s="1834"/>
    </row>
    <row r="22" spans="1:7" ht="11.25" customHeight="1">
      <c r="A22" s="319"/>
      <c r="B22" s="381"/>
      <c r="C22" s="163"/>
      <c r="D22" s="327"/>
      <c r="E22" s="163"/>
      <c r="F22" s="1834"/>
    </row>
    <row r="23" spans="1:7" ht="10.35" customHeight="1">
      <c r="A23" s="7"/>
      <c r="B23" s="7"/>
      <c r="C23" s="7"/>
      <c r="D23" s="61"/>
      <c r="E23" s="7"/>
      <c r="F23" s="1834"/>
    </row>
    <row r="24" spans="1:7" ht="10.65" customHeight="1">
      <c r="A24" s="7"/>
      <c r="B24" s="7"/>
      <c r="C24" s="7"/>
      <c r="D24" s="61"/>
      <c r="E24" s="7"/>
      <c r="F24" s="1606"/>
    </row>
    <row r="25" spans="1:7" ht="11.25" customHeight="1">
      <c r="A25" s="1624" t="s">
        <v>9</v>
      </c>
      <c r="B25" s="1624"/>
      <c r="C25" s="1624"/>
      <c r="D25" s="1624"/>
      <c r="E25" s="1625"/>
      <c r="F25" s="163">
        <f>SUM(E21:E24)</f>
        <v>45447</v>
      </c>
    </row>
    <row r="26" spans="1:7" ht="11.25" customHeight="1">
      <c r="A26" s="1622" t="s">
        <v>759</v>
      </c>
      <c r="B26" s="1623"/>
      <c r="C26" s="1623"/>
      <c r="D26" s="1623"/>
      <c r="E26" s="1623"/>
      <c r="F26" s="1215">
        <f>SUM(F4:F25)</f>
        <v>304980</v>
      </c>
      <c r="G26" s="323"/>
    </row>
    <row r="27" spans="1:7" ht="11.25" customHeight="1">
      <c r="A27" s="1720" t="s">
        <v>237</v>
      </c>
      <c r="B27" s="1721"/>
      <c r="C27" s="1721"/>
      <c r="D27" s="1722"/>
      <c r="E27" s="1199"/>
      <c r="F27" s="508"/>
      <c r="G27" s="323"/>
    </row>
    <row r="28" spans="1:7" ht="11.25" customHeight="1">
      <c r="A28" s="1199" t="s">
        <v>1448</v>
      </c>
      <c r="B28" s="1199"/>
      <c r="C28" s="1199"/>
      <c r="D28" s="1200"/>
      <c r="E28" s="1200">
        <v>0.24</v>
      </c>
      <c r="F28" s="1208">
        <f>ROUND((E28*F26),0)</f>
        <v>73195</v>
      </c>
      <c r="G28" s="323"/>
    </row>
    <row r="29" spans="1:7" ht="11.25" customHeight="1">
      <c r="A29" s="1199" t="s">
        <v>840</v>
      </c>
      <c r="B29" s="1199"/>
      <c r="C29" s="1199"/>
      <c r="D29" s="1200"/>
      <c r="E29" s="1200">
        <v>0.01</v>
      </c>
      <c r="F29" s="1208">
        <f>ROUND((E29*F26),0)</f>
        <v>3050</v>
      </c>
      <c r="G29" s="323"/>
    </row>
    <row r="30" spans="1:7" ht="11.25" customHeight="1">
      <c r="A30" s="1199" t="s">
        <v>842</v>
      </c>
      <c r="B30" s="1199"/>
      <c r="C30" s="1199"/>
      <c r="D30" s="1200"/>
      <c r="E30" s="1200">
        <v>0.05</v>
      </c>
      <c r="F30" s="1208">
        <f>ROUND((E30*F26),0)</f>
        <v>15249</v>
      </c>
      <c r="G30" s="323"/>
    </row>
    <row r="31" spans="1:7" ht="11.25" customHeight="1">
      <c r="A31" s="1726" t="s">
        <v>1449</v>
      </c>
      <c r="B31" s="1727"/>
      <c r="C31" s="1727"/>
      <c r="D31" s="1727"/>
      <c r="E31" s="1728"/>
      <c r="F31" s="1208">
        <f>F30+F29+F28+F26</f>
        <v>396474</v>
      </c>
      <c r="G31" s="323"/>
    </row>
    <row r="32" spans="1:7" ht="11.25" customHeight="1">
      <c r="A32" s="1197"/>
      <c r="B32" s="1197"/>
      <c r="C32" s="1197"/>
      <c r="D32" s="1197"/>
      <c r="E32" s="1197"/>
      <c r="F32" s="1209"/>
      <c r="G32" s="323"/>
    </row>
    <row r="33" spans="1:7" ht="11.25" customHeight="1">
      <c r="A33" s="478"/>
      <c r="B33" s="479"/>
      <c r="C33" s="479"/>
      <c r="D33" s="479"/>
      <c r="E33" s="479"/>
      <c r="F33" s="505"/>
      <c r="G33" s="323"/>
    </row>
    <row r="34" spans="1:7" s="501" customFormat="1" ht="43.2" customHeight="1">
      <c r="A34" s="1663" t="s">
        <v>743</v>
      </c>
      <c r="B34" s="1663"/>
      <c r="C34" s="1663"/>
      <c r="D34" s="1663" t="s">
        <v>1031</v>
      </c>
      <c r="E34" s="1663"/>
      <c r="F34" s="1663"/>
      <c r="G34" s="506"/>
    </row>
    <row r="35" spans="1:7" ht="16.5" customHeight="1">
      <c r="A35" s="1868"/>
      <c r="B35" s="1868"/>
      <c r="C35" s="1868"/>
      <c r="D35" s="1868"/>
      <c r="E35" s="1868"/>
      <c r="F35" s="1868"/>
      <c r="G35" s="1868"/>
    </row>
  </sheetData>
  <mergeCells count="22">
    <mergeCell ref="A1:C1"/>
    <mergeCell ref="D1:F1"/>
    <mergeCell ref="F2:F7"/>
    <mergeCell ref="F10:F17"/>
    <mergeCell ref="A8:A9"/>
    <mergeCell ref="B8:B9"/>
    <mergeCell ref="C8:C9"/>
    <mergeCell ref="D8:D9"/>
    <mergeCell ref="E8:E9"/>
    <mergeCell ref="A18:A19"/>
    <mergeCell ref="B18:B19"/>
    <mergeCell ref="C18:C19"/>
    <mergeCell ref="D18:D19"/>
    <mergeCell ref="E18:E19"/>
    <mergeCell ref="A26:E26"/>
    <mergeCell ref="A34:C34"/>
    <mergeCell ref="A35:G35"/>
    <mergeCell ref="F20:F24"/>
    <mergeCell ref="A25:E25"/>
    <mergeCell ref="D34:F34"/>
    <mergeCell ref="A27:D27"/>
    <mergeCell ref="A31:E31"/>
  </mergeCells>
  <pageMargins left="0.7" right="0.7" top="0.75" bottom="0.75" header="0.3" footer="0.3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B99FD-48BB-481F-AAA9-A1F8D08FDE6A}">
  <dimension ref="A1:G35"/>
  <sheetViews>
    <sheetView view="pageBreakPreview" topLeftCell="A10" zoomScaleNormal="100" zoomScaleSheetLayoutView="100" workbookViewId="0">
      <selection activeCell="F31" sqref="F31"/>
    </sheetView>
  </sheetViews>
  <sheetFormatPr baseColWidth="10" defaultColWidth="9.33203125" defaultRowHeight="13.2"/>
  <cols>
    <col min="1" max="1" width="32.77734375" style="318" customWidth="1"/>
    <col min="2" max="2" width="10" style="318" customWidth="1"/>
    <col min="3" max="3" width="12" style="318" customWidth="1"/>
    <col min="4" max="4" width="12.44140625" style="318" customWidth="1"/>
    <col min="5" max="5" width="13.44140625" style="318" customWidth="1"/>
    <col min="6" max="6" width="12.77734375" style="318" customWidth="1"/>
    <col min="7" max="7" width="20.77734375" style="318" customWidth="1"/>
    <col min="8" max="16384" width="9.33203125" style="318"/>
  </cols>
  <sheetData>
    <row r="1" spans="1:7" ht="92.25" customHeight="1">
      <c r="A1" s="1643" t="s">
        <v>803</v>
      </c>
      <c r="B1" s="1643"/>
      <c r="C1" s="1643"/>
      <c r="D1" s="1850" t="s">
        <v>1451</v>
      </c>
      <c r="E1" s="1850"/>
      <c r="F1" s="1850"/>
      <c r="G1" s="390" t="s">
        <v>804</v>
      </c>
    </row>
    <row r="2" spans="1:7" ht="11.4" customHeight="1">
      <c r="A2" s="162" t="s">
        <v>10</v>
      </c>
      <c r="B2" s="319" t="s">
        <v>2</v>
      </c>
      <c r="C2" s="358" t="s">
        <v>1083</v>
      </c>
      <c r="D2" s="321" t="s">
        <v>4</v>
      </c>
      <c r="E2" s="162" t="s">
        <v>5</v>
      </c>
      <c r="F2" s="1605"/>
    </row>
    <row r="3" spans="1:7" ht="11.25" customHeight="1">
      <c r="A3" s="391" t="s">
        <v>158</v>
      </c>
      <c r="B3" s="7"/>
      <c r="C3" s="7"/>
      <c r="D3" s="685">
        <v>0.03</v>
      </c>
      <c r="E3" s="163">
        <f>ROUND(D3*F25,0)</f>
        <v>1091</v>
      </c>
      <c r="F3" s="1834"/>
    </row>
    <row r="4" spans="1:7" ht="9.9" customHeight="1">
      <c r="A4" s="7"/>
      <c r="B4" s="7"/>
      <c r="C4" s="7"/>
      <c r="D4" s="61"/>
      <c r="E4" s="7"/>
      <c r="F4" s="1834"/>
    </row>
    <row r="5" spans="1:7" ht="10.35" customHeight="1">
      <c r="A5" s="7"/>
      <c r="B5" s="7"/>
      <c r="C5" s="7"/>
      <c r="D5" s="61"/>
      <c r="E5" s="7"/>
      <c r="F5" s="1834"/>
    </row>
    <row r="6" spans="1:7" ht="9.9" customHeight="1">
      <c r="A6" s="7"/>
      <c r="B6" s="7"/>
      <c r="C6" s="7"/>
      <c r="D6" s="61"/>
      <c r="E6" s="7"/>
      <c r="F6" s="1834"/>
    </row>
    <row r="7" spans="1:7" ht="8.85" customHeight="1">
      <c r="A7" s="7"/>
      <c r="B7" s="7"/>
      <c r="C7" s="7"/>
      <c r="D7" s="61"/>
      <c r="E7" s="7"/>
      <c r="F7" s="1606"/>
    </row>
    <row r="8" spans="1:7" ht="11.25" customHeight="1">
      <c r="A8" s="1855" t="s">
        <v>26</v>
      </c>
      <c r="B8" s="1605"/>
      <c r="C8" s="1605"/>
      <c r="D8" s="1607"/>
      <c r="E8" s="1866" t="s">
        <v>45</v>
      </c>
      <c r="F8" s="163">
        <f>SUM(E3:E7)</f>
        <v>1091</v>
      </c>
    </row>
    <row r="9" spans="1:7" ht="11.4" customHeight="1">
      <c r="A9" s="1856"/>
      <c r="B9" s="1606"/>
      <c r="C9" s="1606"/>
      <c r="D9" s="1609"/>
      <c r="E9" s="1867"/>
      <c r="F9" s="7"/>
    </row>
    <row r="10" spans="1:7" ht="11.25" customHeight="1">
      <c r="A10" s="165" t="s">
        <v>10</v>
      </c>
      <c r="B10" s="58" t="s">
        <v>11</v>
      </c>
      <c r="C10" s="165" t="s">
        <v>12</v>
      </c>
      <c r="D10" s="321" t="s">
        <v>13</v>
      </c>
      <c r="E10" s="162" t="s">
        <v>5</v>
      </c>
      <c r="F10" s="1605"/>
    </row>
    <row r="11" spans="1:7" ht="22.5" customHeight="1">
      <c r="A11" s="152" t="s">
        <v>520</v>
      </c>
      <c r="B11" s="681" t="s">
        <v>497</v>
      </c>
      <c r="C11" s="163">
        <f>+'EST MERCADO'!H78</f>
        <v>24310</v>
      </c>
      <c r="D11" s="1188">
        <v>1</v>
      </c>
      <c r="E11" s="163">
        <f>ROUND(+C11*D11,0)</f>
        <v>24310</v>
      </c>
      <c r="F11" s="1834"/>
    </row>
    <row r="12" spans="1:7" ht="24" customHeight="1">
      <c r="A12" s="4"/>
      <c r="B12" s="393"/>
      <c r="C12" s="163"/>
      <c r="D12" s="1189"/>
      <c r="E12" s="163"/>
      <c r="F12" s="1834"/>
    </row>
    <row r="13" spans="1:7" ht="26.25" customHeight="1">
      <c r="A13" s="4"/>
      <c r="B13" s="353"/>
      <c r="C13" s="384"/>
      <c r="D13" s="1132"/>
      <c r="E13" s="163"/>
      <c r="F13" s="1834"/>
    </row>
    <row r="14" spans="1:7" ht="26.25" customHeight="1">
      <c r="A14" s="4"/>
      <c r="B14" s="324"/>
      <c r="C14" s="384"/>
      <c r="D14" s="389"/>
      <c r="E14" s="163"/>
      <c r="F14" s="1834"/>
    </row>
    <row r="15" spans="1:7" ht="26.25" customHeight="1">
      <c r="A15" s="4"/>
      <c r="B15" s="324"/>
      <c r="C15" s="384"/>
      <c r="D15" s="389"/>
      <c r="E15" s="163"/>
      <c r="F15" s="1834"/>
    </row>
    <row r="16" spans="1:7" ht="8.4" customHeight="1">
      <c r="A16" s="7"/>
      <c r="B16" s="7"/>
      <c r="C16" s="7"/>
      <c r="D16" s="61"/>
      <c r="E16" s="7"/>
      <c r="F16" s="1834"/>
    </row>
    <row r="17" spans="1:7" ht="9.9" customHeight="1">
      <c r="A17" s="7"/>
      <c r="B17" s="7"/>
      <c r="C17" s="7"/>
      <c r="D17" s="61"/>
      <c r="E17" s="7"/>
      <c r="F17" s="1606"/>
    </row>
    <row r="18" spans="1:7" ht="11.25" customHeight="1">
      <c r="A18" s="1855" t="s">
        <v>27</v>
      </c>
      <c r="B18" s="1605"/>
      <c r="C18" s="1605"/>
      <c r="D18" s="1607"/>
      <c r="E18" s="1603" t="s">
        <v>21</v>
      </c>
      <c r="F18" s="163">
        <f>SUM(E11:E17)</f>
        <v>24310</v>
      </c>
    </row>
    <row r="19" spans="1:7" ht="12.75" customHeight="1">
      <c r="A19" s="1856"/>
      <c r="B19" s="1606"/>
      <c r="C19" s="1606"/>
      <c r="D19" s="1609"/>
      <c r="E19" s="1604"/>
      <c r="F19" s="7"/>
    </row>
    <row r="20" spans="1:7" ht="11.25" customHeight="1">
      <c r="A20" s="162" t="s">
        <v>22</v>
      </c>
      <c r="B20" s="319" t="s">
        <v>23</v>
      </c>
      <c r="C20" s="162" t="s">
        <v>161</v>
      </c>
      <c r="D20" s="321" t="s">
        <v>4</v>
      </c>
      <c r="E20" s="162" t="s">
        <v>5</v>
      </c>
      <c r="F20" s="1605"/>
    </row>
    <row r="21" spans="1:7" ht="11.25" customHeight="1">
      <c r="A21" s="319" t="str">
        <f>+'Mano de obra - Cargos'!C95</f>
        <v>CUADRILLA TIPO III - (1 Of + 2 Ay)</v>
      </c>
      <c r="B21" s="381">
        <f>+'Mano de obra - Cargos'!F102</f>
        <v>204272.24728612456</v>
      </c>
      <c r="C21" s="163">
        <f>+'Mano de obra - Cargos'!J102</f>
        <v>363572.5</v>
      </c>
      <c r="D21" s="327">
        <v>10</v>
      </c>
      <c r="E21" s="163">
        <f>ROUND(+C21/D21,0)</f>
        <v>36357</v>
      </c>
      <c r="F21" s="1834"/>
    </row>
    <row r="22" spans="1:7" ht="11.25" customHeight="1">
      <c r="A22" s="319"/>
      <c r="B22" s="381"/>
      <c r="C22" s="163"/>
      <c r="D22" s="327"/>
      <c r="E22" s="163"/>
      <c r="F22" s="1834"/>
    </row>
    <row r="23" spans="1:7" ht="10.35" customHeight="1">
      <c r="A23" s="7"/>
      <c r="B23" s="7"/>
      <c r="C23" s="7"/>
      <c r="D23" s="61"/>
      <c r="E23" s="7"/>
      <c r="F23" s="1834"/>
    </row>
    <row r="24" spans="1:7" ht="10.65" customHeight="1">
      <c r="A24" s="7"/>
      <c r="B24" s="7"/>
      <c r="C24" s="7"/>
      <c r="D24" s="61"/>
      <c r="E24" s="7"/>
      <c r="F24" s="1606"/>
    </row>
    <row r="25" spans="1:7" ht="11.25" customHeight="1">
      <c r="A25" s="1624" t="s">
        <v>9</v>
      </c>
      <c r="B25" s="1624"/>
      <c r="C25" s="1624"/>
      <c r="D25" s="1624"/>
      <c r="E25" s="1625"/>
      <c r="F25" s="163">
        <f>SUM(E21:E24)</f>
        <v>36357</v>
      </c>
    </row>
    <row r="26" spans="1:7" ht="11.25" customHeight="1">
      <c r="A26" s="1622" t="s">
        <v>759</v>
      </c>
      <c r="B26" s="1623"/>
      <c r="C26" s="1623"/>
      <c r="D26" s="1623"/>
      <c r="E26" s="1623"/>
      <c r="F26" s="1215">
        <f>SUM(F4:F25)</f>
        <v>61758</v>
      </c>
      <c r="G26" s="797">
        <v>64048</v>
      </c>
    </row>
    <row r="27" spans="1:7" ht="11.25" customHeight="1">
      <c r="A27" s="1720" t="s">
        <v>237</v>
      </c>
      <c r="B27" s="1721"/>
      <c r="C27" s="1721"/>
      <c r="D27" s="1722"/>
      <c r="E27" s="1199"/>
      <c r="F27" s="508"/>
      <c r="G27" s="323"/>
    </row>
    <row r="28" spans="1:7" ht="11.25" customHeight="1">
      <c r="A28" s="1199" t="s">
        <v>1448</v>
      </c>
      <c r="B28" s="1199"/>
      <c r="C28" s="1199"/>
      <c r="D28" s="1200"/>
      <c r="E28" s="1200">
        <v>0.24</v>
      </c>
      <c r="F28" s="1208">
        <f>ROUND((E28*F26),0)</f>
        <v>14822</v>
      </c>
      <c r="G28" s="323"/>
    </row>
    <row r="29" spans="1:7" ht="11.25" customHeight="1">
      <c r="A29" s="1199" t="s">
        <v>840</v>
      </c>
      <c r="B29" s="1199"/>
      <c r="C29" s="1199"/>
      <c r="D29" s="1200"/>
      <c r="E29" s="1200">
        <v>0.01</v>
      </c>
      <c r="F29" s="1208">
        <f>ROUND((E29*F26),0)</f>
        <v>618</v>
      </c>
      <c r="G29" s="323"/>
    </row>
    <row r="30" spans="1:7" ht="11.25" customHeight="1">
      <c r="A30" s="1199" t="s">
        <v>842</v>
      </c>
      <c r="B30" s="1199"/>
      <c r="C30" s="1199"/>
      <c r="D30" s="1200"/>
      <c r="E30" s="1200">
        <v>0.05</v>
      </c>
      <c r="F30" s="1208">
        <f>ROUND((E30*F26),0)</f>
        <v>3088</v>
      </c>
      <c r="G30" s="323"/>
    </row>
    <row r="31" spans="1:7" ht="11.25" customHeight="1">
      <c r="A31" s="1726" t="s">
        <v>1449</v>
      </c>
      <c r="B31" s="1727"/>
      <c r="C31" s="1727"/>
      <c r="D31" s="1727"/>
      <c r="E31" s="1728"/>
      <c r="F31" s="1208">
        <f>F30+F29+F28+F26</f>
        <v>80286</v>
      </c>
      <c r="G31" s="323"/>
    </row>
    <row r="32" spans="1:7" ht="11.25" customHeight="1">
      <c r="A32" s="478"/>
      <c r="B32" s="479"/>
      <c r="C32" s="479"/>
      <c r="D32" s="479"/>
      <c r="E32" s="479"/>
      <c r="F32" s="505"/>
      <c r="G32" s="323"/>
    </row>
    <row r="33" spans="1:7" ht="11.25" customHeight="1">
      <c r="A33" s="478"/>
      <c r="B33" s="479"/>
      <c r="C33" s="479"/>
      <c r="D33" s="479"/>
      <c r="E33" s="479"/>
      <c r="F33" s="505"/>
      <c r="G33" s="323"/>
    </row>
    <row r="34" spans="1:7" s="501" customFormat="1" ht="39.6" customHeight="1">
      <c r="A34" s="1663" t="s">
        <v>743</v>
      </c>
      <c r="B34" s="1663"/>
      <c r="C34" s="1663"/>
      <c r="D34" s="1663" t="s">
        <v>1031</v>
      </c>
      <c r="E34" s="1663"/>
      <c r="F34" s="1663"/>
      <c r="G34" s="506"/>
    </row>
    <row r="35" spans="1:7" ht="16.5" customHeight="1">
      <c r="A35" s="1868"/>
      <c r="B35" s="1868"/>
      <c r="C35" s="1868"/>
      <c r="D35" s="1868"/>
      <c r="E35" s="1868"/>
      <c r="F35" s="1868"/>
      <c r="G35" s="1868"/>
    </row>
  </sheetData>
  <mergeCells count="22">
    <mergeCell ref="A1:C1"/>
    <mergeCell ref="D1:F1"/>
    <mergeCell ref="F2:F7"/>
    <mergeCell ref="F10:F17"/>
    <mergeCell ref="A8:A9"/>
    <mergeCell ref="B8:B9"/>
    <mergeCell ref="C8:C9"/>
    <mergeCell ref="D8:D9"/>
    <mergeCell ref="E8:E9"/>
    <mergeCell ref="A18:A19"/>
    <mergeCell ref="B18:B19"/>
    <mergeCell ref="C18:C19"/>
    <mergeCell ref="D18:D19"/>
    <mergeCell ref="E18:E19"/>
    <mergeCell ref="A26:E26"/>
    <mergeCell ref="A34:C34"/>
    <mergeCell ref="A35:G35"/>
    <mergeCell ref="F20:F24"/>
    <mergeCell ref="A25:E25"/>
    <mergeCell ref="D34:F34"/>
    <mergeCell ref="A27:D27"/>
    <mergeCell ref="A31:E31"/>
  </mergeCells>
  <pageMargins left="0.7" right="0.7" top="0.75" bottom="0.75" header="0.3" footer="0.3"/>
  <pageSetup paperSize="9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FE6F2-1E83-4CD1-BB2D-6586E1A3CA32}">
  <dimension ref="A1:G35"/>
  <sheetViews>
    <sheetView view="pageBreakPreview" topLeftCell="A16" zoomScaleNormal="100" zoomScaleSheetLayoutView="100" workbookViewId="0">
      <selection activeCell="F31" sqref="F31"/>
    </sheetView>
  </sheetViews>
  <sheetFormatPr baseColWidth="10" defaultColWidth="9.33203125" defaultRowHeight="13.2"/>
  <cols>
    <col min="1" max="1" width="32.77734375" style="318" customWidth="1"/>
    <col min="2" max="2" width="10" style="318" customWidth="1"/>
    <col min="3" max="3" width="12" style="318" customWidth="1"/>
    <col min="4" max="4" width="12.44140625" style="318" customWidth="1"/>
    <col min="5" max="5" width="13.44140625" style="318" customWidth="1"/>
    <col min="6" max="6" width="13.77734375" style="318" bestFit="1" customWidth="1"/>
    <col min="7" max="7" width="21.109375" style="318" customWidth="1"/>
    <col min="8" max="16384" width="9.33203125" style="318"/>
  </cols>
  <sheetData>
    <row r="1" spans="1:7" ht="92.25" customHeight="1">
      <c r="A1" s="1643" t="s">
        <v>806</v>
      </c>
      <c r="B1" s="1643"/>
      <c r="C1" s="1643"/>
      <c r="D1" s="1850" t="s">
        <v>1451</v>
      </c>
      <c r="E1" s="1850"/>
      <c r="F1" s="1850"/>
      <c r="G1" s="390" t="s">
        <v>805</v>
      </c>
    </row>
    <row r="2" spans="1:7" ht="11.4" customHeight="1">
      <c r="A2" s="162" t="s">
        <v>10</v>
      </c>
      <c r="B2" s="319" t="s">
        <v>2</v>
      </c>
      <c r="C2" s="358" t="s">
        <v>1083</v>
      </c>
      <c r="D2" s="321" t="s">
        <v>4</v>
      </c>
      <c r="E2" s="162" t="s">
        <v>5</v>
      </c>
      <c r="F2" s="1605"/>
    </row>
    <row r="3" spans="1:7" ht="11.25" customHeight="1">
      <c r="A3" s="391" t="s">
        <v>158</v>
      </c>
      <c r="B3" s="7"/>
      <c r="C3" s="7"/>
      <c r="D3" s="685">
        <v>0.03</v>
      </c>
      <c r="E3" s="163">
        <f>ROUND(D3*F25,0)</f>
        <v>3636</v>
      </c>
      <c r="F3" s="1834"/>
    </row>
    <row r="4" spans="1:7" ht="9.9" customHeight="1">
      <c r="A4" s="7"/>
      <c r="B4" s="7"/>
      <c r="C4" s="7"/>
      <c r="D4" s="61"/>
      <c r="E4" s="7"/>
      <c r="F4" s="1834"/>
    </row>
    <row r="5" spans="1:7" ht="10.35" customHeight="1">
      <c r="A5" s="7"/>
      <c r="B5" s="7"/>
      <c r="C5" s="7"/>
      <c r="D5" s="61"/>
      <c r="E5" s="7"/>
      <c r="F5" s="1834"/>
    </row>
    <row r="6" spans="1:7" ht="9.9" customHeight="1">
      <c r="A6" s="7"/>
      <c r="B6" s="7"/>
      <c r="C6" s="7"/>
      <c r="D6" s="61"/>
      <c r="E6" s="7"/>
      <c r="F6" s="1834"/>
    </row>
    <row r="7" spans="1:7" ht="8.85" customHeight="1">
      <c r="A7" s="7"/>
      <c r="B7" s="7"/>
      <c r="C7" s="7"/>
      <c r="D7" s="61"/>
      <c r="E7" s="7"/>
      <c r="F7" s="1606"/>
    </row>
    <row r="8" spans="1:7" ht="11.25" customHeight="1">
      <c r="A8" s="1855" t="s">
        <v>26</v>
      </c>
      <c r="B8" s="1605"/>
      <c r="C8" s="1605"/>
      <c r="D8" s="1607"/>
      <c r="E8" s="1866" t="s">
        <v>45</v>
      </c>
      <c r="F8" s="163">
        <f>SUM(E3:E7)</f>
        <v>3636</v>
      </c>
    </row>
    <row r="9" spans="1:7" ht="11.4" customHeight="1">
      <c r="A9" s="1856"/>
      <c r="B9" s="1606"/>
      <c r="C9" s="1606"/>
      <c r="D9" s="1609"/>
      <c r="E9" s="1867"/>
      <c r="F9" s="7"/>
    </row>
    <row r="10" spans="1:7" ht="11.25" customHeight="1">
      <c r="A10" s="165" t="s">
        <v>10</v>
      </c>
      <c r="B10" s="58" t="s">
        <v>11</v>
      </c>
      <c r="C10" s="165" t="s">
        <v>12</v>
      </c>
      <c r="D10" s="321" t="s">
        <v>13</v>
      </c>
      <c r="E10" s="162" t="s">
        <v>5</v>
      </c>
      <c r="F10" s="1605"/>
    </row>
    <row r="11" spans="1:7" ht="43.95" customHeight="1">
      <c r="A11" s="319" t="s">
        <v>1080</v>
      </c>
      <c r="B11" s="681" t="s">
        <v>497</v>
      </c>
      <c r="C11" s="669">
        <f>+'EST MERCADO'!H30</f>
        <v>242000</v>
      </c>
      <c r="D11" s="1193">
        <v>1</v>
      </c>
      <c r="E11" s="669">
        <f>ROUND(+C11*D11,0)</f>
        <v>242000</v>
      </c>
      <c r="F11" s="1834"/>
    </row>
    <row r="12" spans="1:7" ht="24" customHeight="1">
      <c r="A12" s="4"/>
      <c r="B12" s="393"/>
      <c r="C12" s="163"/>
      <c r="D12" s="1189"/>
      <c r="E12" s="163"/>
      <c r="F12" s="1834"/>
    </row>
    <row r="13" spans="1:7" ht="26.25" customHeight="1">
      <c r="A13" s="4"/>
      <c r="B13" s="353"/>
      <c r="C13" s="384"/>
      <c r="D13" s="1132"/>
      <c r="E13" s="163"/>
      <c r="F13" s="1834"/>
    </row>
    <row r="14" spans="1:7" ht="26.25" customHeight="1">
      <c r="A14" s="4"/>
      <c r="B14" s="324"/>
      <c r="C14" s="384"/>
      <c r="D14" s="389"/>
      <c r="E14" s="163"/>
      <c r="F14" s="1834"/>
    </row>
    <row r="15" spans="1:7" ht="26.25" customHeight="1">
      <c r="A15" s="4"/>
      <c r="B15" s="324"/>
      <c r="C15" s="384"/>
      <c r="D15" s="389"/>
      <c r="E15" s="163"/>
      <c r="F15" s="1834"/>
    </row>
    <row r="16" spans="1:7" ht="8.4" customHeight="1">
      <c r="A16" s="7"/>
      <c r="B16" s="7"/>
      <c r="C16" s="7"/>
      <c r="D16" s="61"/>
      <c r="E16" s="7"/>
      <c r="F16" s="1834"/>
    </row>
    <row r="17" spans="1:7" ht="9.9" customHeight="1">
      <c r="A17" s="7"/>
      <c r="B17" s="7"/>
      <c r="C17" s="7"/>
      <c r="D17" s="61"/>
      <c r="E17" s="7"/>
      <c r="F17" s="1606"/>
    </row>
    <row r="18" spans="1:7" ht="11.25" customHeight="1">
      <c r="A18" s="1855" t="s">
        <v>27</v>
      </c>
      <c r="B18" s="1605"/>
      <c r="C18" s="1605"/>
      <c r="D18" s="1607"/>
      <c r="E18" s="1603" t="s">
        <v>21</v>
      </c>
      <c r="F18" s="163">
        <f>SUM(E11:E17)</f>
        <v>242000</v>
      </c>
    </row>
    <row r="19" spans="1:7" ht="12.75" customHeight="1">
      <c r="A19" s="1856"/>
      <c r="B19" s="1606"/>
      <c r="C19" s="1606"/>
      <c r="D19" s="1609"/>
      <c r="E19" s="1604"/>
      <c r="F19" s="7"/>
    </row>
    <row r="20" spans="1:7" ht="11.25" customHeight="1">
      <c r="A20" s="162" t="s">
        <v>22</v>
      </c>
      <c r="B20" s="319" t="s">
        <v>23</v>
      </c>
      <c r="C20" s="162" t="s">
        <v>161</v>
      </c>
      <c r="D20" s="321" t="s">
        <v>4</v>
      </c>
      <c r="E20" s="162" t="s">
        <v>5</v>
      </c>
      <c r="F20" s="1605"/>
    </row>
    <row r="21" spans="1:7" ht="11.25" customHeight="1">
      <c r="A21" s="319" t="str">
        <f>+'Mano de obra - Cargos'!C95</f>
        <v>CUADRILLA TIPO III - (1 Of + 2 Ay)</v>
      </c>
      <c r="B21" s="381">
        <f>+'Mano de obra - Cargos'!F102</f>
        <v>204272.24728612456</v>
      </c>
      <c r="C21" s="163">
        <f>+'Mano de obra - Cargos'!J102</f>
        <v>363572.5</v>
      </c>
      <c r="D21" s="327">
        <v>3</v>
      </c>
      <c r="E21" s="163">
        <f>ROUND(+C21/D21,0)</f>
        <v>121191</v>
      </c>
      <c r="F21" s="1834"/>
    </row>
    <row r="22" spans="1:7" ht="11.25" customHeight="1">
      <c r="A22" s="319"/>
      <c r="B22" s="381"/>
      <c r="C22" s="163"/>
      <c r="D22" s="327"/>
      <c r="E22" s="163"/>
      <c r="F22" s="1834"/>
    </row>
    <row r="23" spans="1:7" ht="10.35" customHeight="1">
      <c r="A23" s="7"/>
      <c r="B23" s="7"/>
      <c r="C23" s="7"/>
      <c r="D23" s="61"/>
      <c r="E23" s="7"/>
      <c r="F23" s="1834"/>
    </row>
    <row r="24" spans="1:7" ht="10.65" customHeight="1">
      <c r="A24" s="7"/>
      <c r="B24" s="7"/>
      <c r="C24" s="7"/>
      <c r="D24" s="61"/>
      <c r="E24" s="7"/>
      <c r="F24" s="1606"/>
    </row>
    <row r="25" spans="1:7" ht="11.25" customHeight="1">
      <c r="A25" s="1624" t="s">
        <v>9</v>
      </c>
      <c r="B25" s="1624"/>
      <c r="C25" s="1624"/>
      <c r="D25" s="1624"/>
      <c r="E25" s="1625"/>
      <c r="F25" s="163">
        <f>SUM(E21:E24)</f>
        <v>121191</v>
      </c>
    </row>
    <row r="26" spans="1:7" ht="11.25" customHeight="1">
      <c r="A26" s="1622" t="s">
        <v>759</v>
      </c>
      <c r="B26" s="1623"/>
      <c r="C26" s="1623"/>
      <c r="D26" s="1623"/>
      <c r="E26" s="1623"/>
      <c r="F26" s="1215">
        <f>SUM(F4:F25)</f>
        <v>366827</v>
      </c>
      <c r="G26" s="797">
        <v>359824</v>
      </c>
    </row>
    <row r="27" spans="1:7" ht="11.25" customHeight="1">
      <c r="A27" s="1720" t="s">
        <v>237</v>
      </c>
      <c r="B27" s="1721"/>
      <c r="C27" s="1721"/>
      <c r="D27" s="1722"/>
      <c r="E27" s="1199"/>
      <c r="F27" s="508"/>
      <c r="G27" s="323"/>
    </row>
    <row r="28" spans="1:7" ht="11.25" customHeight="1">
      <c r="A28" s="1199" t="s">
        <v>1448</v>
      </c>
      <c r="B28" s="1199"/>
      <c r="C28" s="1199"/>
      <c r="D28" s="1200"/>
      <c r="E28" s="1200">
        <v>0.24</v>
      </c>
      <c r="F28" s="1208">
        <f>ROUND((E28*F26),0)</f>
        <v>88038</v>
      </c>
      <c r="G28" s="323"/>
    </row>
    <row r="29" spans="1:7" ht="11.25" customHeight="1">
      <c r="A29" s="1199" t="s">
        <v>840</v>
      </c>
      <c r="B29" s="1199"/>
      <c r="C29" s="1199"/>
      <c r="D29" s="1200"/>
      <c r="E29" s="1200">
        <v>0.01</v>
      </c>
      <c r="F29" s="1208">
        <f>ROUND((E29*F26),0)</f>
        <v>3668</v>
      </c>
      <c r="G29" s="323"/>
    </row>
    <row r="30" spans="1:7" ht="11.25" customHeight="1">
      <c r="A30" s="1199" t="s">
        <v>842</v>
      </c>
      <c r="B30" s="1199"/>
      <c r="C30" s="1199"/>
      <c r="D30" s="1200"/>
      <c r="E30" s="1200">
        <v>0.05</v>
      </c>
      <c r="F30" s="1208">
        <f>ROUND((E30*F26),0)</f>
        <v>18341</v>
      </c>
      <c r="G30" s="323"/>
    </row>
    <row r="31" spans="1:7" ht="11.25" customHeight="1">
      <c r="A31" s="1726" t="s">
        <v>1449</v>
      </c>
      <c r="B31" s="1727"/>
      <c r="C31" s="1727"/>
      <c r="D31" s="1727"/>
      <c r="E31" s="1728"/>
      <c r="F31" s="1208">
        <f>F30+F29+F28+F26</f>
        <v>476874</v>
      </c>
      <c r="G31" s="323"/>
    </row>
    <row r="32" spans="1:7" ht="11.25" customHeight="1">
      <c r="A32" s="1197"/>
      <c r="B32" s="1197"/>
      <c r="C32" s="1197"/>
      <c r="D32" s="1197"/>
      <c r="E32" s="1197"/>
      <c r="F32" s="1209"/>
      <c r="G32" s="323"/>
    </row>
    <row r="33" spans="1:7" ht="11.25" customHeight="1">
      <c r="A33" s="478"/>
      <c r="B33" s="479"/>
      <c r="C33" s="479"/>
      <c r="D33" s="479"/>
      <c r="E33" s="479"/>
      <c r="F33" s="505"/>
      <c r="G33" s="323"/>
    </row>
    <row r="34" spans="1:7" s="501" customFormat="1" ht="34.950000000000003" customHeight="1">
      <c r="A34" s="1663" t="s">
        <v>743</v>
      </c>
      <c r="B34" s="1663"/>
      <c r="C34" s="1663"/>
      <c r="D34" s="1663" t="s">
        <v>1031</v>
      </c>
      <c r="E34" s="1663"/>
      <c r="F34" s="1663"/>
      <c r="G34" s="506"/>
    </row>
    <row r="35" spans="1:7" ht="16.5" customHeight="1">
      <c r="A35" s="1868"/>
      <c r="B35" s="1868"/>
      <c r="C35" s="1868"/>
      <c r="D35" s="1868"/>
      <c r="E35" s="1868"/>
      <c r="F35" s="1868"/>
      <c r="G35" s="1868"/>
    </row>
  </sheetData>
  <mergeCells count="22">
    <mergeCell ref="A1:C1"/>
    <mergeCell ref="D1:F1"/>
    <mergeCell ref="F2:F7"/>
    <mergeCell ref="F10:F17"/>
    <mergeCell ref="A8:A9"/>
    <mergeCell ref="B8:B9"/>
    <mergeCell ref="C8:C9"/>
    <mergeCell ref="D8:D9"/>
    <mergeCell ref="E8:E9"/>
    <mergeCell ref="A18:A19"/>
    <mergeCell ref="B18:B19"/>
    <mergeCell ref="C18:C19"/>
    <mergeCell ref="D18:D19"/>
    <mergeCell ref="E18:E19"/>
    <mergeCell ref="A26:E26"/>
    <mergeCell ref="A34:C34"/>
    <mergeCell ref="A35:G35"/>
    <mergeCell ref="F20:F24"/>
    <mergeCell ref="A25:E25"/>
    <mergeCell ref="D34:F34"/>
    <mergeCell ref="A27:D27"/>
    <mergeCell ref="A31:E31"/>
  </mergeCells>
  <pageMargins left="0.7" right="0.7" top="0.75" bottom="0.75" header="0.3" footer="0.3"/>
  <pageSetup paperSize="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A24C3-411B-4EEF-B533-EF99E49CD7D8}">
  <dimension ref="A1:G35"/>
  <sheetViews>
    <sheetView view="pageBreakPreview" topLeftCell="A16" zoomScaleNormal="100" zoomScaleSheetLayoutView="100" workbookViewId="0">
      <selection activeCell="F31" sqref="F31"/>
    </sheetView>
  </sheetViews>
  <sheetFormatPr baseColWidth="10" defaultColWidth="9.33203125" defaultRowHeight="13.2"/>
  <cols>
    <col min="1" max="1" width="32.77734375" style="318" customWidth="1"/>
    <col min="2" max="2" width="10" style="318" customWidth="1"/>
    <col min="3" max="3" width="12" style="318" customWidth="1"/>
    <col min="4" max="4" width="12.44140625" style="318" customWidth="1"/>
    <col min="5" max="5" width="13.44140625" style="318" customWidth="1"/>
    <col min="6" max="6" width="12.77734375" style="318" customWidth="1"/>
    <col min="7" max="7" width="19.33203125" style="318" customWidth="1"/>
    <col min="8" max="16384" width="9.33203125" style="318"/>
  </cols>
  <sheetData>
    <row r="1" spans="1:7" ht="92.25" customHeight="1">
      <c r="A1" s="1643" t="s">
        <v>807</v>
      </c>
      <c r="B1" s="1643"/>
      <c r="C1" s="1643"/>
      <c r="D1" s="1850" t="s">
        <v>1451</v>
      </c>
      <c r="E1" s="1850"/>
      <c r="F1" s="1850"/>
      <c r="G1" s="390" t="s">
        <v>808</v>
      </c>
    </row>
    <row r="2" spans="1:7" ht="11.4" customHeight="1">
      <c r="A2" s="162" t="s">
        <v>10</v>
      </c>
      <c r="B2" s="319" t="s">
        <v>2</v>
      </c>
      <c r="C2" s="358" t="s">
        <v>1083</v>
      </c>
      <c r="D2" s="321" t="s">
        <v>4</v>
      </c>
      <c r="E2" s="162" t="s">
        <v>5</v>
      </c>
      <c r="F2" s="1605"/>
    </row>
    <row r="3" spans="1:7" ht="11.25" customHeight="1">
      <c r="A3" s="391" t="s">
        <v>158</v>
      </c>
      <c r="B3" s="7"/>
      <c r="C3" s="7"/>
      <c r="D3" s="685">
        <v>0.03</v>
      </c>
      <c r="E3" s="163">
        <f>ROUND(D3*F25,0)</f>
        <v>273</v>
      </c>
      <c r="F3" s="1834"/>
    </row>
    <row r="4" spans="1:7" ht="9.9" customHeight="1">
      <c r="A4" s="7"/>
      <c r="B4" s="7"/>
      <c r="C4" s="7"/>
      <c r="D4" s="61"/>
      <c r="E4" s="7"/>
      <c r="F4" s="1834"/>
    </row>
    <row r="5" spans="1:7" ht="10.35" customHeight="1">
      <c r="A5" s="7"/>
      <c r="B5" s="7"/>
      <c r="C5" s="7"/>
      <c r="D5" s="61"/>
      <c r="E5" s="7"/>
      <c r="F5" s="1834"/>
    </row>
    <row r="6" spans="1:7" ht="9.9" customHeight="1">
      <c r="A6" s="7"/>
      <c r="B6" s="7"/>
      <c r="C6" s="7"/>
      <c r="D6" s="61"/>
      <c r="E6" s="7"/>
      <c r="F6" s="1834"/>
    </row>
    <row r="7" spans="1:7" ht="8.85" customHeight="1">
      <c r="A7" s="7"/>
      <c r="B7" s="7"/>
      <c r="C7" s="7"/>
      <c r="D7" s="61"/>
      <c r="E7" s="7"/>
      <c r="F7" s="1606"/>
    </row>
    <row r="8" spans="1:7" ht="11.25" customHeight="1">
      <c r="A8" s="1855" t="s">
        <v>26</v>
      </c>
      <c r="B8" s="1605"/>
      <c r="C8" s="1605"/>
      <c r="D8" s="1607"/>
      <c r="E8" s="1866" t="s">
        <v>45</v>
      </c>
      <c r="F8" s="163">
        <f>SUM(E3:E7)</f>
        <v>273</v>
      </c>
    </row>
    <row r="9" spans="1:7" ht="11.4" customHeight="1">
      <c r="A9" s="1856"/>
      <c r="B9" s="1606"/>
      <c r="C9" s="1606"/>
      <c r="D9" s="1609"/>
      <c r="E9" s="1867"/>
      <c r="F9" s="7"/>
    </row>
    <row r="10" spans="1:7" ht="11.25" customHeight="1">
      <c r="A10" s="165" t="s">
        <v>10</v>
      </c>
      <c r="B10" s="58" t="s">
        <v>11</v>
      </c>
      <c r="C10" s="165" t="s">
        <v>12</v>
      </c>
      <c r="D10" s="321" t="s">
        <v>13</v>
      </c>
      <c r="E10" s="162" t="s">
        <v>5</v>
      </c>
      <c r="F10" s="1605"/>
    </row>
    <row r="11" spans="1:7" ht="20.399999999999999">
      <c r="A11" s="152" t="s">
        <v>521</v>
      </c>
      <c r="B11" s="393" t="s">
        <v>416</v>
      </c>
      <c r="C11" s="163">
        <f>+'EST MERCADO'!H25</f>
        <v>57145</v>
      </c>
      <c r="D11" s="1188">
        <v>1</v>
      </c>
      <c r="E11" s="163">
        <f>ROUND(+C11*D11,0)</f>
        <v>57145</v>
      </c>
      <c r="F11" s="1834"/>
    </row>
    <row r="12" spans="1:7" ht="24" customHeight="1">
      <c r="A12" s="4"/>
      <c r="B12" s="393"/>
      <c r="C12" s="163"/>
      <c r="D12" s="1189"/>
      <c r="E12" s="163"/>
      <c r="F12" s="1834"/>
    </row>
    <row r="13" spans="1:7" ht="26.25" customHeight="1">
      <c r="A13" s="4"/>
      <c r="B13" s="353"/>
      <c r="C13" s="384"/>
      <c r="D13" s="1132"/>
      <c r="E13" s="163"/>
      <c r="F13" s="1834"/>
    </row>
    <row r="14" spans="1:7" ht="26.25" customHeight="1">
      <c r="A14" s="4"/>
      <c r="B14" s="324"/>
      <c r="C14" s="384"/>
      <c r="D14" s="389"/>
      <c r="E14" s="163"/>
      <c r="F14" s="1834"/>
    </row>
    <row r="15" spans="1:7" ht="26.25" customHeight="1">
      <c r="A15" s="4"/>
      <c r="B15" s="324"/>
      <c r="C15" s="384"/>
      <c r="D15" s="389"/>
      <c r="E15" s="163"/>
      <c r="F15" s="1834"/>
    </row>
    <row r="16" spans="1:7" ht="8.4" customHeight="1">
      <c r="A16" s="7"/>
      <c r="B16" s="7"/>
      <c r="C16" s="7"/>
      <c r="D16" s="61"/>
      <c r="E16" s="7"/>
      <c r="F16" s="1834"/>
    </row>
    <row r="17" spans="1:7" ht="9.9" customHeight="1">
      <c r="A17" s="7"/>
      <c r="B17" s="7"/>
      <c r="C17" s="7"/>
      <c r="D17" s="61"/>
      <c r="E17" s="7"/>
      <c r="F17" s="1606"/>
    </row>
    <row r="18" spans="1:7" ht="11.25" customHeight="1">
      <c r="A18" s="1855" t="s">
        <v>27</v>
      </c>
      <c r="B18" s="1605"/>
      <c r="C18" s="1605"/>
      <c r="D18" s="1607"/>
      <c r="E18" s="1603" t="s">
        <v>21</v>
      </c>
      <c r="F18" s="163">
        <f>SUM(E11:E17)</f>
        <v>57145</v>
      </c>
    </row>
    <row r="19" spans="1:7" ht="12.75" customHeight="1">
      <c r="A19" s="1856"/>
      <c r="B19" s="1606"/>
      <c r="C19" s="1606"/>
      <c r="D19" s="1609"/>
      <c r="E19" s="1604"/>
      <c r="F19" s="7"/>
    </row>
    <row r="20" spans="1:7" ht="11.25" customHeight="1">
      <c r="A20" s="162" t="s">
        <v>22</v>
      </c>
      <c r="B20" s="319" t="s">
        <v>23</v>
      </c>
      <c r="C20" s="162" t="s">
        <v>161</v>
      </c>
      <c r="D20" s="321" t="s">
        <v>4</v>
      </c>
      <c r="E20" s="162" t="s">
        <v>5</v>
      </c>
      <c r="F20" s="1605"/>
    </row>
    <row r="21" spans="1:7" ht="11.25" customHeight="1">
      <c r="A21" s="319" t="str">
        <f>+'Mano de obra - Cargos'!C95</f>
        <v>CUADRILLA TIPO III - (1 Of + 2 Ay)</v>
      </c>
      <c r="B21" s="381">
        <f>+'Mano de obra - Cargos'!F102</f>
        <v>204272.24728612456</v>
      </c>
      <c r="C21" s="163">
        <f>+'Mano de obra - Cargos'!J102</f>
        <v>363572.5</v>
      </c>
      <c r="D21" s="327">
        <v>40</v>
      </c>
      <c r="E21" s="163">
        <f>ROUND(+C21/D21,0)</f>
        <v>9089</v>
      </c>
      <c r="F21" s="1834"/>
    </row>
    <row r="22" spans="1:7" ht="11.25" customHeight="1">
      <c r="A22" s="319"/>
      <c r="B22" s="381"/>
      <c r="C22" s="163"/>
      <c r="D22" s="327"/>
      <c r="E22" s="163"/>
      <c r="F22" s="1834"/>
    </row>
    <row r="23" spans="1:7" ht="10.35" customHeight="1">
      <c r="A23" s="7"/>
      <c r="B23" s="7"/>
      <c r="C23" s="7"/>
      <c r="D23" s="61"/>
      <c r="E23" s="7"/>
      <c r="F23" s="1834"/>
    </row>
    <row r="24" spans="1:7" ht="10.65" customHeight="1">
      <c r="A24" s="7"/>
      <c r="B24" s="7"/>
      <c r="C24" s="7"/>
      <c r="D24" s="61"/>
      <c r="E24" s="7"/>
      <c r="F24" s="1606"/>
    </row>
    <row r="25" spans="1:7" ht="11.25" customHeight="1">
      <c r="A25" s="1624" t="s">
        <v>9</v>
      </c>
      <c r="B25" s="1624"/>
      <c r="C25" s="1624"/>
      <c r="D25" s="1624"/>
      <c r="E25" s="1625"/>
      <c r="F25" s="163">
        <f>SUM(E21:E24)</f>
        <v>9089</v>
      </c>
    </row>
    <row r="26" spans="1:7" ht="11.25" customHeight="1">
      <c r="A26" s="1622" t="s">
        <v>759</v>
      </c>
      <c r="B26" s="1623"/>
      <c r="C26" s="1623"/>
      <c r="D26" s="1623"/>
      <c r="E26" s="1623"/>
      <c r="F26" s="1212">
        <f>SUM(F4:F25)</f>
        <v>66507</v>
      </c>
      <c r="G26" s="797">
        <v>62436</v>
      </c>
    </row>
    <row r="27" spans="1:7" ht="11.25" customHeight="1">
      <c r="A27" s="1720" t="s">
        <v>237</v>
      </c>
      <c r="B27" s="1721"/>
      <c r="C27" s="1721"/>
      <c r="D27" s="1722"/>
      <c r="E27" s="1199"/>
      <c r="F27" s="508"/>
      <c r="G27" s="323"/>
    </row>
    <row r="28" spans="1:7" ht="11.25" customHeight="1">
      <c r="A28" s="1199" t="s">
        <v>1448</v>
      </c>
      <c r="B28" s="1199"/>
      <c r="C28" s="1199"/>
      <c r="D28" s="1200"/>
      <c r="E28" s="1200">
        <v>0.24</v>
      </c>
      <c r="F28" s="1208">
        <f>ROUND((E28*F26),0)</f>
        <v>15962</v>
      </c>
      <c r="G28" s="323"/>
    </row>
    <row r="29" spans="1:7" ht="11.25" customHeight="1">
      <c r="A29" s="1199" t="s">
        <v>840</v>
      </c>
      <c r="B29" s="1199"/>
      <c r="C29" s="1199"/>
      <c r="D29" s="1200"/>
      <c r="E29" s="1200">
        <v>0.01</v>
      </c>
      <c r="F29" s="1208">
        <f>ROUND((E29*F26),0)</f>
        <v>665</v>
      </c>
      <c r="G29" s="323"/>
    </row>
    <row r="30" spans="1:7" ht="11.25" customHeight="1">
      <c r="A30" s="1199" t="s">
        <v>842</v>
      </c>
      <c r="B30" s="1199"/>
      <c r="C30" s="1199"/>
      <c r="D30" s="1200"/>
      <c r="E30" s="1200">
        <v>0.05</v>
      </c>
      <c r="F30" s="1208">
        <f>ROUND((E30*F26),0)</f>
        <v>3325</v>
      </c>
      <c r="G30" s="323"/>
    </row>
    <row r="31" spans="1:7" ht="11.25" customHeight="1">
      <c r="A31" s="1726" t="s">
        <v>1449</v>
      </c>
      <c r="B31" s="1727"/>
      <c r="C31" s="1727"/>
      <c r="D31" s="1727"/>
      <c r="E31" s="1728"/>
      <c r="F31" s="1208">
        <f>F30+F29+F28+F26</f>
        <v>86459</v>
      </c>
      <c r="G31" s="323"/>
    </row>
    <row r="32" spans="1:7" ht="11.25" customHeight="1">
      <c r="A32" s="1197"/>
      <c r="B32" s="1197"/>
      <c r="C32" s="1197"/>
      <c r="D32" s="1197"/>
      <c r="E32" s="1197"/>
      <c r="F32" s="1209"/>
      <c r="G32" s="323"/>
    </row>
    <row r="33" spans="1:7" ht="11.25" customHeight="1">
      <c r="A33" s="478"/>
      <c r="B33" s="479"/>
      <c r="C33" s="479"/>
      <c r="D33" s="479"/>
      <c r="E33" s="479"/>
      <c r="F33" s="505"/>
      <c r="G33" s="323"/>
    </row>
    <row r="34" spans="1:7" s="501" customFormat="1" ht="30.75" customHeight="1">
      <c r="A34" s="1663" t="s">
        <v>743</v>
      </c>
      <c r="B34" s="1663"/>
      <c r="C34" s="1663"/>
      <c r="D34" s="1663" t="s">
        <v>1031</v>
      </c>
      <c r="E34" s="1663"/>
      <c r="F34" s="1663"/>
      <c r="G34" s="1663"/>
    </row>
    <row r="35" spans="1:7" ht="16.5" customHeight="1">
      <c r="A35" s="1868"/>
      <c r="B35" s="1868"/>
      <c r="C35" s="1868"/>
      <c r="D35" s="1868"/>
      <c r="E35" s="1868"/>
      <c r="F35" s="1868"/>
      <c r="G35" s="1868"/>
    </row>
  </sheetData>
  <mergeCells count="22">
    <mergeCell ref="A1:C1"/>
    <mergeCell ref="D1:F1"/>
    <mergeCell ref="F2:F7"/>
    <mergeCell ref="F10:F17"/>
    <mergeCell ref="A8:A9"/>
    <mergeCell ref="B8:B9"/>
    <mergeCell ref="C8:C9"/>
    <mergeCell ref="D8:D9"/>
    <mergeCell ref="E8:E9"/>
    <mergeCell ref="A18:A19"/>
    <mergeCell ref="B18:B19"/>
    <mergeCell ref="C18:C19"/>
    <mergeCell ref="D18:D19"/>
    <mergeCell ref="E18:E19"/>
    <mergeCell ref="A26:E26"/>
    <mergeCell ref="A34:C34"/>
    <mergeCell ref="D34:G34"/>
    <mergeCell ref="A35:G35"/>
    <mergeCell ref="F20:F24"/>
    <mergeCell ref="A25:E25"/>
    <mergeCell ref="A27:D27"/>
    <mergeCell ref="A31:E31"/>
  </mergeCells>
  <pageMargins left="0.7" right="0.7" top="0.75" bottom="0.75" header="0.3" footer="0.3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37EC2-A2DE-4FC7-88AE-93F7D9E84888}">
  <dimension ref="A1:G35"/>
  <sheetViews>
    <sheetView view="pageBreakPreview" topLeftCell="A19" zoomScaleNormal="100" zoomScaleSheetLayoutView="100" workbookViewId="0">
      <selection activeCell="F31" sqref="F31"/>
    </sheetView>
  </sheetViews>
  <sheetFormatPr baseColWidth="10" defaultColWidth="9.33203125" defaultRowHeight="13.2"/>
  <cols>
    <col min="1" max="1" width="32.77734375" style="318" customWidth="1"/>
    <col min="2" max="2" width="10" style="318" customWidth="1"/>
    <col min="3" max="3" width="12" style="318" customWidth="1"/>
    <col min="4" max="4" width="12.44140625" style="318" customWidth="1"/>
    <col min="5" max="5" width="13.44140625" style="318" customWidth="1"/>
    <col min="6" max="6" width="13.77734375" style="318" bestFit="1" customWidth="1"/>
    <col min="7" max="7" width="20.88671875" style="318" customWidth="1"/>
    <col min="8" max="16384" width="9.33203125" style="318"/>
  </cols>
  <sheetData>
    <row r="1" spans="1:7" ht="92.25" customHeight="1">
      <c r="A1" s="1643" t="s">
        <v>807</v>
      </c>
      <c r="B1" s="1643"/>
      <c r="C1" s="1643"/>
      <c r="D1" s="1850" t="s">
        <v>1451</v>
      </c>
      <c r="E1" s="1850"/>
      <c r="F1" s="1850"/>
      <c r="G1" s="390" t="s">
        <v>813</v>
      </c>
    </row>
    <row r="2" spans="1:7" ht="11.4" customHeight="1">
      <c r="A2" s="162" t="s">
        <v>10</v>
      </c>
      <c r="B2" s="319" t="s">
        <v>2</v>
      </c>
      <c r="C2" s="358" t="s">
        <v>1083</v>
      </c>
      <c r="D2" s="321" t="s">
        <v>4</v>
      </c>
      <c r="E2" s="162" t="s">
        <v>5</v>
      </c>
      <c r="F2" s="1605"/>
    </row>
    <row r="3" spans="1:7" ht="11.25" customHeight="1">
      <c r="A3" s="319" t="s">
        <v>1081</v>
      </c>
      <c r="B3" s="667"/>
      <c r="C3" s="667"/>
      <c r="D3" s="685">
        <v>0.03</v>
      </c>
      <c r="E3" s="669">
        <f>ROUND(D3*F25,0)</f>
        <v>5454</v>
      </c>
      <c r="F3" s="1834"/>
    </row>
    <row r="4" spans="1:7" ht="14.25" customHeight="1">
      <c r="A4" s="667" t="s">
        <v>810</v>
      </c>
      <c r="B4" s="667"/>
      <c r="C4" s="669">
        <v>6500</v>
      </c>
      <c r="D4" s="1184">
        <v>0.5</v>
      </c>
      <c r="E4" s="669">
        <f>ROUND(+C4/D4,0)</f>
        <v>13000</v>
      </c>
      <c r="F4" s="1834"/>
    </row>
    <row r="5" spans="1:7" ht="10.35" customHeight="1">
      <c r="A5" s="7"/>
      <c r="B5" s="7"/>
      <c r="C5" s="7"/>
      <c r="D5" s="61"/>
      <c r="E5" s="7"/>
      <c r="F5" s="1834"/>
    </row>
    <row r="6" spans="1:7" ht="9.9" customHeight="1">
      <c r="A6" s="7"/>
      <c r="B6" s="7"/>
      <c r="C6" s="7"/>
      <c r="D6" s="61"/>
      <c r="E6" s="7"/>
      <c r="F6" s="1834"/>
    </row>
    <row r="7" spans="1:7" ht="8.85" customHeight="1">
      <c r="A7" s="7"/>
      <c r="B7" s="7"/>
      <c r="C7" s="7"/>
      <c r="D7" s="61"/>
      <c r="E7" s="7"/>
      <c r="F7" s="1606"/>
    </row>
    <row r="8" spans="1:7" ht="11.25" customHeight="1">
      <c r="A8" s="1855" t="s">
        <v>26</v>
      </c>
      <c r="B8" s="1605"/>
      <c r="C8" s="1605"/>
      <c r="D8" s="1607"/>
      <c r="E8" s="1866" t="s">
        <v>45</v>
      </c>
      <c r="F8" s="163">
        <f>SUM(E3:E7)</f>
        <v>18454</v>
      </c>
    </row>
    <row r="9" spans="1:7" ht="11.4" customHeight="1">
      <c r="A9" s="1856"/>
      <c r="B9" s="1606"/>
      <c r="C9" s="1606"/>
      <c r="D9" s="1609"/>
      <c r="E9" s="1867"/>
      <c r="F9" s="7"/>
    </row>
    <row r="10" spans="1:7" ht="11.25" customHeight="1">
      <c r="A10" s="165" t="s">
        <v>10</v>
      </c>
      <c r="B10" s="58" t="s">
        <v>11</v>
      </c>
      <c r="C10" s="165" t="s">
        <v>12</v>
      </c>
      <c r="D10" s="321" t="s">
        <v>13</v>
      </c>
      <c r="E10" s="162" t="s">
        <v>5</v>
      </c>
      <c r="F10" s="1605"/>
    </row>
    <row r="11" spans="1:7" ht="55.5" customHeight="1">
      <c r="A11" s="152" t="s">
        <v>522</v>
      </c>
      <c r="B11" s="393" t="s">
        <v>456</v>
      </c>
      <c r="C11" s="163">
        <f>+'EST MERCADO'!H67</f>
        <v>462000</v>
      </c>
      <c r="D11" s="1188">
        <v>1</v>
      </c>
      <c r="E11" s="163">
        <f>ROUND(+C11*D11,0)</f>
        <v>462000</v>
      </c>
      <c r="F11" s="1834"/>
    </row>
    <row r="12" spans="1:7" ht="24" customHeight="1">
      <c r="A12" s="4"/>
      <c r="B12" s="393"/>
      <c r="C12" s="163"/>
      <c r="D12" s="1189"/>
      <c r="E12" s="163"/>
      <c r="F12" s="1834"/>
    </row>
    <row r="13" spans="1:7" ht="26.25" customHeight="1">
      <c r="A13" s="4"/>
      <c r="B13" s="353"/>
      <c r="C13" s="384"/>
      <c r="D13" s="1132"/>
      <c r="E13" s="163"/>
      <c r="F13" s="1834"/>
    </row>
    <row r="14" spans="1:7" ht="26.25" customHeight="1">
      <c r="A14" s="4"/>
      <c r="B14" s="324"/>
      <c r="C14" s="384"/>
      <c r="D14" s="389"/>
      <c r="E14" s="163"/>
      <c r="F14" s="1834"/>
    </row>
    <row r="15" spans="1:7" ht="26.25" customHeight="1">
      <c r="A15" s="4"/>
      <c r="B15" s="324"/>
      <c r="C15" s="384"/>
      <c r="D15" s="389"/>
      <c r="E15" s="163"/>
      <c r="F15" s="1834"/>
    </row>
    <row r="16" spans="1:7" ht="8.4" customHeight="1">
      <c r="A16" s="7"/>
      <c r="B16" s="7"/>
      <c r="C16" s="7"/>
      <c r="D16" s="61"/>
      <c r="E16" s="7"/>
      <c r="F16" s="1834"/>
    </row>
    <row r="17" spans="1:7" ht="9.9" customHeight="1">
      <c r="A17" s="7"/>
      <c r="B17" s="7"/>
      <c r="C17" s="7"/>
      <c r="D17" s="61"/>
      <c r="E17" s="7"/>
      <c r="F17" s="1606"/>
    </row>
    <row r="18" spans="1:7" ht="11.25" customHeight="1">
      <c r="A18" s="1855" t="s">
        <v>27</v>
      </c>
      <c r="B18" s="1605"/>
      <c r="C18" s="1605"/>
      <c r="D18" s="1607"/>
      <c r="E18" s="1603" t="s">
        <v>21</v>
      </c>
      <c r="F18" s="163">
        <f>SUM(E11:E17)</f>
        <v>462000</v>
      </c>
    </row>
    <row r="19" spans="1:7" ht="12.75" customHeight="1">
      <c r="A19" s="1856"/>
      <c r="B19" s="1606"/>
      <c r="C19" s="1606"/>
      <c r="D19" s="1609"/>
      <c r="E19" s="1604"/>
      <c r="F19" s="7"/>
    </row>
    <row r="20" spans="1:7" ht="11.25" customHeight="1">
      <c r="A20" s="162" t="s">
        <v>22</v>
      </c>
      <c r="B20" s="319" t="s">
        <v>23</v>
      </c>
      <c r="C20" s="162" t="s">
        <v>161</v>
      </c>
      <c r="D20" s="321" t="s">
        <v>4</v>
      </c>
      <c r="E20" s="162" t="s">
        <v>5</v>
      </c>
      <c r="F20" s="1605"/>
    </row>
    <row r="21" spans="1:7" ht="11.25" customHeight="1">
      <c r="A21" s="319" t="str">
        <f>+'Mano de obra - Cargos'!C95</f>
        <v>CUADRILLA TIPO III - (1 Of + 2 Ay)</v>
      </c>
      <c r="B21" s="381">
        <f>+'Mano de obra - Cargos'!F102</f>
        <v>204272.24728612456</v>
      </c>
      <c r="C21" s="163">
        <f>+'Mano de obra - Cargos'!J102</f>
        <v>363572.5</v>
      </c>
      <c r="D21" s="327">
        <v>2</v>
      </c>
      <c r="E21" s="163">
        <f>ROUND(+C21/D21,0)</f>
        <v>181786</v>
      </c>
      <c r="F21" s="1834"/>
    </row>
    <row r="22" spans="1:7" ht="11.25" customHeight="1">
      <c r="A22" s="319"/>
      <c r="B22" s="381"/>
      <c r="C22" s="163"/>
      <c r="D22" s="327"/>
      <c r="E22" s="163"/>
      <c r="F22" s="1834"/>
    </row>
    <row r="23" spans="1:7" ht="10.35" customHeight="1">
      <c r="A23" s="7"/>
      <c r="B23" s="7"/>
      <c r="C23" s="7"/>
      <c r="D23" s="61"/>
      <c r="E23" s="7"/>
      <c r="F23" s="1834"/>
    </row>
    <row r="24" spans="1:7" ht="10.65" customHeight="1">
      <c r="A24" s="7"/>
      <c r="B24" s="7"/>
      <c r="C24" s="7"/>
      <c r="D24" s="61"/>
      <c r="E24" s="7"/>
      <c r="F24" s="1606"/>
    </row>
    <row r="25" spans="1:7" ht="11.25" customHeight="1">
      <c r="A25" s="1624" t="s">
        <v>9</v>
      </c>
      <c r="B25" s="1624"/>
      <c r="C25" s="1624"/>
      <c r="D25" s="1624"/>
      <c r="E25" s="1625"/>
      <c r="F25" s="163">
        <f>SUM(E21:E24)</f>
        <v>181786</v>
      </c>
    </row>
    <row r="26" spans="1:7" ht="11.25" customHeight="1">
      <c r="A26" s="1622" t="s">
        <v>759</v>
      </c>
      <c r="B26" s="1623"/>
      <c r="C26" s="1623"/>
      <c r="D26" s="1623"/>
      <c r="E26" s="1623"/>
      <c r="F26" s="1215">
        <f>SUM(F4:F25)</f>
        <v>662240</v>
      </c>
      <c r="G26" s="797">
        <v>642736</v>
      </c>
    </row>
    <row r="27" spans="1:7" ht="11.25" customHeight="1">
      <c r="A27" s="1720" t="s">
        <v>237</v>
      </c>
      <c r="B27" s="1721"/>
      <c r="C27" s="1721"/>
      <c r="D27" s="1722"/>
      <c r="E27" s="1199"/>
      <c r="F27" s="508"/>
      <c r="G27" s="323"/>
    </row>
    <row r="28" spans="1:7" ht="11.25" customHeight="1">
      <c r="A28" s="1199" t="s">
        <v>1448</v>
      </c>
      <c r="B28" s="1199"/>
      <c r="C28" s="1199"/>
      <c r="D28" s="1200"/>
      <c r="E28" s="1200">
        <v>0.24</v>
      </c>
      <c r="F28" s="1208">
        <f>ROUND((E28*F26),0)</f>
        <v>158938</v>
      </c>
      <c r="G28" s="323"/>
    </row>
    <row r="29" spans="1:7" ht="11.25" customHeight="1">
      <c r="A29" s="1199" t="s">
        <v>840</v>
      </c>
      <c r="B29" s="1199"/>
      <c r="C29" s="1199"/>
      <c r="D29" s="1200"/>
      <c r="E29" s="1200">
        <v>0.01</v>
      </c>
      <c r="F29" s="1208">
        <f>ROUND((E29*F26),0)</f>
        <v>6622</v>
      </c>
      <c r="G29" s="323"/>
    </row>
    <row r="30" spans="1:7" ht="11.25" customHeight="1">
      <c r="A30" s="1199" t="s">
        <v>842</v>
      </c>
      <c r="B30" s="1199"/>
      <c r="C30" s="1199"/>
      <c r="D30" s="1200"/>
      <c r="E30" s="1200">
        <v>0.05</v>
      </c>
      <c r="F30" s="1208">
        <f>ROUND((E30*F26),0)</f>
        <v>33112</v>
      </c>
      <c r="G30" s="323"/>
    </row>
    <row r="31" spans="1:7" ht="11.25" customHeight="1">
      <c r="A31" s="1726" t="s">
        <v>1449</v>
      </c>
      <c r="B31" s="1727"/>
      <c r="C31" s="1727"/>
      <c r="D31" s="1727"/>
      <c r="E31" s="1728"/>
      <c r="F31" s="1208">
        <f>F30+F29+F28+F26</f>
        <v>860912</v>
      </c>
      <c r="G31" s="323"/>
    </row>
    <row r="32" spans="1:7" ht="11.25" customHeight="1">
      <c r="A32" s="478"/>
      <c r="B32" s="479"/>
      <c r="C32" s="479"/>
      <c r="D32" s="479"/>
      <c r="E32" s="479"/>
      <c r="F32" s="505"/>
      <c r="G32" s="323"/>
    </row>
    <row r="33" spans="1:7" ht="11.25" customHeight="1">
      <c r="A33" s="478"/>
      <c r="B33" s="479"/>
      <c r="C33" s="479"/>
      <c r="D33" s="479"/>
      <c r="E33" s="479"/>
      <c r="F33" s="505"/>
      <c r="G33" s="323"/>
    </row>
    <row r="34" spans="1:7" s="501" customFormat="1" ht="30.75" customHeight="1">
      <c r="A34" s="1663" t="s">
        <v>743</v>
      </c>
      <c r="B34" s="1663"/>
      <c r="C34" s="1663"/>
      <c r="D34" s="1663" t="s">
        <v>1031</v>
      </c>
      <c r="E34" s="1663"/>
      <c r="F34" s="1663"/>
      <c r="G34" s="506"/>
    </row>
    <row r="35" spans="1:7" ht="16.5" customHeight="1">
      <c r="A35" s="1868"/>
      <c r="B35" s="1868"/>
      <c r="C35" s="1868"/>
      <c r="D35" s="1868"/>
      <c r="E35" s="1868"/>
      <c r="F35" s="1868"/>
      <c r="G35" s="1868"/>
    </row>
  </sheetData>
  <mergeCells count="22">
    <mergeCell ref="A1:C1"/>
    <mergeCell ref="D1:F1"/>
    <mergeCell ref="F2:F7"/>
    <mergeCell ref="F10:F17"/>
    <mergeCell ref="A8:A9"/>
    <mergeCell ref="B8:B9"/>
    <mergeCell ref="C8:C9"/>
    <mergeCell ref="D8:D9"/>
    <mergeCell ref="E8:E9"/>
    <mergeCell ref="A18:A19"/>
    <mergeCell ref="B18:B19"/>
    <mergeCell ref="C18:C19"/>
    <mergeCell ref="D18:D19"/>
    <mergeCell ref="E18:E19"/>
    <mergeCell ref="A26:E26"/>
    <mergeCell ref="A34:C34"/>
    <mergeCell ref="A35:G35"/>
    <mergeCell ref="F20:F24"/>
    <mergeCell ref="A25:E25"/>
    <mergeCell ref="D34:F34"/>
    <mergeCell ref="A27:D27"/>
    <mergeCell ref="A31:E31"/>
  </mergeCells>
  <pageMargins left="0.7" right="0.7" top="0.75" bottom="0.75" header="0.3" footer="0.3"/>
  <pageSetup paperSize="9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A8EDA-098B-42FD-8C5A-849E9291428E}">
  <dimension ref="A1:G35"/>
  <sheetViews>
    <sheetView view="pageBreakPreview" topLeftCell="A19" zoomScale="115" zoomScaleNormal="100" zoomScaleSheetLayoutView="115" workbookViewId="0">
      <selection activeCell="F31" sqref="F31"/>
    </sheetView>
  </sheetViews>
  <sheetFormatPr baseColWidth="10" defaultColWidth="9.33203125" defaultRowHeight="13.2"/>
  <cols>
    <col min="1" max="1" width="32.77734375" style="318" customWidth="1"/>
    <col min="2" max="2" width="10" style="318" customWidth="1"/>
    <col min="3" max="3" width="12" style="318" customWidth="1"/>
    <col min="4" max="4" width="12.44140625" style="318" customWidth="1"/>
    <col min="5" max="5" width="13.44140625" style="318" customWidth="1"/>
    <col min="6" max="6" width="15.44140625" style="318" bestFit="1" customWidth="1"/>
    <col min="7" max="7" width="15" style="318" customWidth="1"/>
    <col min="8" max="16384" width="9.33203125" style="318"/>
  </cols>
  <sheetData>
    <row r="1" spans="1:7" ht="92.25" customHeight="1">
      <c r="A1" s="1643" t="s">
        <v>811</v>
      </c>
      <c r="B1" s="1643"/>
      <c r="C1" s="1643"/>
      <c r="D1" s="1850" t="s">
        <v>1451</v>
      </c>
      <c r="E1" s="1850"/>
      <c r="F1" s="1850"/>
      <c r="G1" s="390" t="s">
        <v>814</v>
      </c>
    </row>
    <row r="2" spans="1:7" ht="11.4" customHeight="1">
      <c r="A2" s="162" t="s">
        <v>10</v>
      </c>
      <c r="B2" s="319" t="s">
        <v>2</v>
      </c>
      <c r="C2" s="358" t="s">
        <v>1083</v>
      </c>
      <c r="D2" s="321" t="s">
        <v>4</v>
      </c>
      <c r="E2" s="162" t="s">
        <v>5</v>
      </c>
      <c r="F2" s="1605"/>
    </row>
    <row r="3" spans="1:7" ht="11.25" customHeight="1">
      <c r="A3" s="391" t="s">
        <v>158</v>
      </c>
      <c r="B3" s="7"/>
      <c r="C3" s="7"/>
      <c r="D3" s="685">
        <v>0.03</v>
      </c>
      <c r="E3" s="163">
        <f>ROUND(D3*F25,0)</f>
        <v>7271</v>
      </c>
      <c r="F3" s="1834"/>
    </row>
    <row r="4" spans="1:7" ht="14.25" customHeight="1">
      <c r="A4" s="154"/>
      <c r="B4" s="7"/>
      <c r="C4" s="163"/>
      <c r="D4" s="389"/>
      <c r="E4" s="163"/>
      <c r="F4" s="1834"/>
    </row>
    <row r="5" spans="1:7" ht="10.35" customHeight="1">
      <c r="A5" s="7"/>
      <c r="B5" s="7"/>
      <c r="C5" s="7"/>
      <c r="D5" s="61"/>
      <c r="E5" s="7"/>
      <c r="F5" s="1834"/>
    </row>
    <row r="6" spans="1:7" ht="9.9" customHeight="1">
      <c r="A6" s="7"/>
      <c r="B6" s="7"/>
      <c r="C6" s="7"/>
      <c r="D6" s="61"/>
      <c r="E6" s="7"/>
      <c r="F6" s="1834"/>
    </row>
    <row r="7" spans="1:7" ht="8.85" customHeight="1">
      <c r="A7" s="7"/>
      <c r="B7" s="7"/>
      <c r="C7" s="7"/>
      <c r="D7" s="61"/>
      <c r="E7" s="7"/>
      <c r="F7" s="1606"/>
    </row>
    <row r="8" spans="1:7" ht="11.25" customHeight="1">
      <c r="A8" s="1855" t="s">
        <v>26</v>
      </c>
      <c r="B8" s="1605"/>
      <c r="C8" s="1605"/>
      <c r="D8" s="1607"/>
      <c r="E8" s="1866" t="s">
        <v>45</v>
      </c>
      <c r="F8" s="163">
        <f>SUM(E3:E7)</f>
        <v>7271</v>
      </c>
    </row>
    <row r="9" spans="1:7" ht="11.4" customHeight="1">
      <c r="A9" s="1856"/>
      <c r="B9" s="1606"/>
      <c r="C9" s="1606"/>
      <c r="D9" s="1609"/>
      <c r="E9" s="1867"/>
      <c r="F9" s="7"/>
    </row>
    <row r="10" spans="1:7" ht="11.25" customHeight="1">
      <c r="A10" s="165" t="s">
        <v>10</v>
      </c>
      <c r="B10" s="58" t="s">
        <v>11</v>
      </c>
      <c r="C10" s="165" t="s">
        <v>12</v>
      </c>
      <c r="D10" s="321" t="s">
        <v>13</v>
      </c>
      <c r="E10" s="162" t="s">
        <v>5</v>
      </c>
      <c r="F10" s="1605"/>
    </row>
    <row r="11" spans="1:7" ht="25.2" customHeight="1">
      <c r="A11" s="319" t="s">
        <v>1111</v>
      </c>
      <c r="B11" s="319" t="s">
        <v>497</v>
      </c>
      <c r="C11" s="669">
        <f>+'EST MERCADO'!H47</f>
        <v>394350</v>
      </c>
      <c r="D11" s="1191">
        <v>1</v>
      </c>
      <c r="E11" s="669">
        <f>ROUND(+C11*D11,0)</f>
        <v>394350</v>
      </c>
      <c r="F11" s="1834"/>
    </row>
    <row r="12" spans="1:7">
      <c r="A12" s="319" t="s">
        <v>524</v>
      </c>
      <c r="B12" s="319" t="s">
        <v>497</v>
      </c>
      <c r="C12" s="669">
        <f>+'EST MERCADO'!H48</f>
        <v>47918</v>
      </c>
      <c r="D12" s="1191">
        <v>1</v>
      </c>
      <c r="E12" s="669">
        <f t="shared" ref="E12:E14" si="0">ROUND(+C12*D12,0)</f>
        <v>47918</v>
      </c>
      <c r="F12" s="1834"/>
    </row>
    <row r="13" spans="1:7">
      <c r="A13" s="319" t="s">
        <v>525</v>
      </c>
      <c r="B13" s="162" t="s">
        <v>425</v>
      </c>
      <c r="C13" s="669">
        <f>+'EST MERCADO'!H26</f>
        <v>4703</v>
      </c>
      <c r="D13" s="1191">
        <v>10</v>
      </c>
      <c r="E13" s="669">
        <f t="shared" si="0"/>
        <v>47030</v>
      </c>
      <c r="F13" s="1834"/>
    </row>
    <row r="14" spans="1:7">
      <c r="A14" s="319" t="s">
        <v>526</v>
      </c>
      <c r="B14" s="319" t="s">
        <v>497</v>
      </c>
      <c r="C14" s="669">
        <f>+'EST MERCADO'!H28</f>
        <v>168300</v>
      </c>
      <c r="D14" s="1191">
        <v>1</v>
      </c>
      <c r="E14" s="669">
        <f t="shared" si="0"/>
        <v>168300</v>
      </c>
      <c r="F14" s="1834"/>
    </row>
    <row r="15" spans="1:7">
      <c r="A15" s="7"/>
      <c r="B15" s="324"/>
      <c r="C15" s="384"/>
      <c r="D15" s="389"/>
      <c r="E15" s="163"/>
      <c r="F15" s="1834"/>
    </row>
    <row r="16" spans="1:7" ht="10.8" customHeight="1">
      <c r="A16" s="7"/>
      <c r="B16" s="7"/>
      <c r="C16" s="7"/>
      <c r="D16" s="61"/>
      <c r="E16" s="7"/>
      <c r="F16" s="1834"/>
    </row>
    <row r="17" spans="1:7" ht="9.9" customHeight="1">
      <c r="A17" s="7"/>
      <c r="B17" s="7"/>
      <c r="C17" s="7"/>
      <c r="D17" s="61"/>
      <c r="E17" s="7"/>
      <c r="F17" s="1606"/>
    </row>
    <row r="18" spans="1:7" ht="11.25" customHeight="1">
      <c r="A18" s="1855" t="s">
        <v>27</v>
      </c>
      <c r="B18" s="1605"/>
      <c r="C18" s="1605"/>
      <c r="D18" s="1607"/>
      <c r="E18" s="1603" t="s">
        <v>21</v>
      </c>
      <c r="F18" s="163">
        <f>SUM(E11:E17)</f>
        <v>657598</v>
      </c>
    </row>
    <row r="19" spans="1:7" ht="12.75" customHeight="1">
      <c r="A19" s="1856"/>
      <c r="B19" s="1606"/>
      <c r="C19" s="1606"/>
      <c r="D19" s="1609"/>
      <c r="E19" s="1604"/>
      <c r="F19" s="7"/>
    </row>
    <row r="20" spans="1:7" ht="11.25" customHeight="1">
      <c r="A20" s="162" t="s">
        <v>22</v>
      </c>
      <c r="B20" s="319" t="s">
        <v>23</v>
      </c>
      <c r="C20" s="162" t="s">
        <v>161</v>
      </c>
      <c r="D20" s="321" t="s">
        <v>4</v>
      </c>
      <c r="E20" s="162" t="s">
        <v>5</v>
      </c>
      <c r="F20" s="1605"/>
    </row>
    <row r="21" spans="1:7" ht="11.25" customHeight="1">
      <c r="A21" s="319" t="str">
        <f>+'Mano de obra - Cargos'!C95</f>
        <v>CUADRILLA TIPO III - (1 Of + 2 Ay)</v>
      </c>
      <c r="B21" s="381">
        <f>+'Mano de obra - Cargos'!F102</f>
        <v>204272.24728612456</v>
      </c>
      <c r="C21" s="163">
        <f>+'Mano de obra - Cargos'!J102</f>
        <v>363572.5</v>
      </c>
      <c r="D21" s="327">
        <v>1.5</v>
      </c>
      <c r="E21" s="163">
        <f>ROUND(+C21/D21,0)</f>
        <v>242382</v>
      </c>
      <c r="F21" s="1834"/>
    </row>
    <row r="22" spans="1:7" ht="11.25" customHeight="1">
      <c r="A22" s="319"/>
      <c r="B22" s="381"/>
      <c r="C22" s="163"/>
      <c r="D22" s="327"/>
      <c r="E22" s="163"/>
      <c r="F22" s="1834"/>
    </row>
    <row r="23" spans="1:7" ht="10.35" customHeight="1">
      <c r="A23" s="7"/>
      <c r="B23" s="7"/>
      <c r="C23" s="7"/>
      <c r="D23" s="61"/>
      <c r="E23" s="7"/>
      <c r="F23" s="1834"/>
    </row>
    <row r="24" spans="1:7" ht="10.65" customHeight="1">
      <c r="A24" s="7"/>
      <c r="B24" s="7"/>
      <c r="C24" s="7"/>
      <c r="D24" s="61"/>
      <c r="E24" s="7"/>
      <c r="F24" s="1606"/>
    </row>
    <row r="25" spans="1:7" ht="11.25" customHeight="1">
      <c r="A25" s="1624" t="s">
        <v>9</v>
      </c>
      <c r="B25" s="1624"/>
      <c r="C25" s="1624"/>
      <c r="D25" s="1624"/>
      <c r="E25" s="1625"/>
      <c r="F25" s="163">
        <f>SUM(E21:E24)</f>
        <v>242382</v>
      </c>
    </row>
    <row r="26" spans="1:7" ht="11.25" customHeight="1">
      <c r="A26" s="1622" t="s">
        <v>759</v>
      </c>
      <c r="B26" s="1623"/>
      <c r="C26" s="1623"/>
      <c r="D26" s="1623"/>
      <c r="E26" s="1623"/>
      <c r="F26" s="1215">
        <f>SUM(F4:F25)</f>
        <v>907251</v>
      </c>
      <c r="G26" s="797">
        <v>877461</v>
      </c>
    </row>
    <row r="27" spans="1:7" ht="11.25" customHeight="1">
      <c r="A27" s="1720" t="s">
        <v>237</v>
      </c>
      <c r="B27" s="1721"/>
      <c r="C27" s="1721"/>
      <c r="D27" s="1722"/>
      <c r="E27" s="1199"/>
      <c r="F27" s="508"/>
      <c r="G27" s="323"/>
    </row>
    <row r="28" spans="1:7" ht="11.25" customHeight="1">
      <c r="A28" s="1199" t="s">
        <v>1448</v>
      </c>
      <c r="B28" s="1199"/>
      <c r="C28" s="1199"/>
      <c r="D28" s="1200"/>
      <c r="E28" s="1200">
        <v>0.24</v>
      </c>
      <c r="F28" s="1208">
        <f>ROUND((E28*F26),0)</f>
        <v>217740</v>
      </c>
      <c r="G28" s="323"/>
    </row>
    <row r="29" spans="1:7" ht="11.25" customHeight="1">
      <c r="A29" s="1199" t="s">
        <v>840</v>
      </c>
      <c r="B29" s="1199"/>
      <c r="C29" s="1199"/>
      <c r="D29" s="1200"/>
      <c r="E29" s="1200">
        <v>0.01</v>
      </c>
      <c r="F29" s="1208">
        <f>ROUND((E29*F26),0)</f>
        <v>9073</v>
      </c>
      <c r="G29" s="323"/>
    </row>
    <row r="30" spans="1:7" ht="11.25" customHeight="1">
      <c r="A30" s="1199" t="s">
        <v>842</v>
      </c>
      <c r="B30" s="1199"/>
      <c r="C30" s="1199"/>
      <c r="D30" s="1200"/>
      <c r="E30" s="1200">
        <v>0.05</v>
      </c>
      <c r="F30" s="1208">
        <f>ROUND((E30*F26),0)</f>
        <v>45363</v>
      </c>
      <c r="G30" s="323"/>
    </row>
    <row r="31" spans="1:7" ht="11.25" customHeight="1">
      <c r="A31" s="1726" t="s">
        <v>1449</v>
      </c>
      <c r="B31" s="1727"/>
      <c r="C31" s="1727"/>
      <c r="D31" s="1727"/>
      <c r="E31" s="1728"/>
      <c r="F31" s="1208">
        <f>F30+F29+F28+F26</f>
        <v>1179427</v>
      </c>
      <c r="G31" s="323"/>
    </row>
    <row r="32" spans="1:7" ht="11.25" customHeight="1">
      <c r="A32" s="478"/>
      <c r="B32" s="479"/>
      <c r="C32" s="479"/>
      <c r="D32" s="479"/>
      <c r="E32" s="479"/>
      <c r="F32" s="505"/>
      <c r="G32" s="323"/>
    </row>
    <row r="33" spans="1:7" ht="11.25" customHeight="1">
      <c r="A33" s="478"/>
      <c r="B33" s="479"/>
      <c r="C33" s="479"/>
      <c r="D33" s="479"/>
      <c r="E33" s="479"/>
      <c r="F33" s="505"/>
      <c r="G33" s="323"/>
    </row>
    <row r="34" spans="1:7" s="501" customFormat="1" ht="30.75" customHeight="1">
      <c r="A34" s="1663" t="s">
        <v>743</v>
      </c>
      <c r="B34" s="1663"/>
      <c r="C34" s="1663"/>
      <c r="D34" s="1663" t="s">
        <v>1031</v>
      </c>
      <c r="E34" s="1663"/>
      <c r="F34" s="1663"/>
      <c r="G34" s="1663"/>
    </row>
    <row r="35" spans="1:7" ht="16.5" customHeight="1">
      <c r="A35" s="1868"/>
      <c r="B35" s="1868"/>
      <c r="C35" s="1868"/>
      <c r="D35" s="1868"/>
      <c r="E35" s="1868"/>
      <c r="F35" s="1868"/>
      <c r="G35" s="1868"/>
    </row>
  </sheetData>
  <mergeCells count="22">
    <mergeCell ref="A1:C1"/>
    <mergeCell ref="D1:F1"/>
    <mergeCell ref="F2:F7"/>
    <mergeCell ref="F10:F17"/>
    <mergeCell ref="A8:A9"/>
    <mergeCell ref="B8:B9"/>
    <mergeCell ref="C8:C9"/>
    <mergeCell ref="D8:D9"/>
    <mergeCell ref="E8:E9"/>
    <mergeCell ref="A18:A19"/>
    <mergeCell ref="B18:B19"/>
    <mergeCell ref="C18:C19"/>
    <mergeCell ref="D18:D19"/>
    <mergeCell ref="E18:E19"/>
    <mergeCell ref="A26:E26"/>
    <mergeCell ref="A34:C34"/>
    <mergeCell ref="D34:G34"/>
    <mergeCell ref="A35:G35"/>
    <mergeCell ref="F20:F24"/>
    <mergeCell ref="A25:E25"/>
    <mergeCell ref="A27:D27"/>
    <mergeCell ref="A31:E31"/>
  </mergeCells>
  <pageMargins left="0.7" right="0.7" top="0.75" bottom="0.75" header="0.3" footer="0.3"/>
  <pageSetup paperSize="9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BA53A-DE98-4BB8-AD8E-69F3E1BD285D}">
  <dimension ref="A1:G40"/>
  <sheetViews>
    <sheetView view="pageBreakPreview" topLeftCell="A13" zoomScaleNormal="100" zoomScaleSheetLayoutView="100" workbookViewId="0">
      <selection activeCell="F36" sqref="F36"/>
    </sheetView>
  </sheetViews>
  <sheetFormatPr baseColWidth="10" defaultColWidth="9.33203125" defaultRowHeight="13.2"/>
  <cols>
    <col min="1" max="1" width="32.77734375" style="318" customWidth="1"/>
    <col min="2" max="2" width="10" style="318" customWidth="1"/>
    <col min="3" max="3" width="12" style="318" customWidth="1"/>
    <col min="4" max="4" width="12.44140625" style="318" customWidth="1"/>
    <col min="5" max="5" width="13.44140625" style="318" customWidth="1"/>
    <col min="6" max="6" width="15.44140625" style="318" bestFit="1" customWidth="1"/>
    <col min="7" max="7" width="18.21875" style="318" customWidth="1"/>
    <col min="8" max="16384" width="9.33203125" style="318"/>
  </cols>
  <sheetData>
    <row r="1" spans="1:7" ht="92.25" customHeight="1">
      <c r="A1" s="1643" t="s">
        <v>812</v>
      </c>
      <c r="B1" s="1643"/>
      <c r="C1" s="1643"/>
      <c r="D1" s="1850" t="s">
        <v>1451</v>
      </c>
      <c r="E1" s="1850"/>
      <c r="F1" s="1850"/>
      <c r="G1" s="390" t="s">
        <v>815</v>
      </c>
    </row>
    <row r="2" spans="1:7" ht="11.4" customHeight="1">
      <c r="A2" s="162" t="s">
        <v>10</v>
      </c>
      <c r="B2" s="319" t="s">
        <v>2</v>
      </c>
      <c r="C2" s="358" t="s">
        <v>1083</v>
      </c>
      <c r="D2" s="321" t="s">
        <v>4</v>
      </c>
      <c r="E2" s="162" t="s">
        <v>5</v>
      </c>
      <c r="F2" s="1605"/>
    </row>
    <row r="3" spans="1:7" ht="11.25" customHeight="1">
      <c r="A3" s="391" t="s">
        <v>158</v>
      </c>
      <c r="B3" s="7"/>
      <c r="C3" s="7"/>
      <c r="D3" s="685">
        <v>0.03</v>
      </c>
      <c r="E3" s="163">
        <f>ROUND(D3*F30,0)</f>
        <v>10907</v>
      </c>
      <c r="F3" s="1834"/>
    </row>
    <row r="4" spans="1:7" ht="14.25" customHeight="1">
      <c r="A4" s="154"/>
      <c r="B4" s="7"/>
      <c r="C4" s="163"/>
      <c r="D4" s="389"/>
      <c r="E4" s="163"/>
      <c r="F4" s="1834"/>
    </row>
    <row r="5" spans="1:7" ht="10.35" customHeight="1">
      <c r="A5" s="7"/>
      <c r="B5" s="7"/>
      <c r="C5" s="7"/>
      <c r="D5" s="61"/>
      <c r="E5" s="7"/>
      <c r="F5" s="1834"/>
    </row>
    <row r="6" spans="1:7" ht="9.9" customHeight="1">
      <c r="A6" s="7"/>
      <c r="B6" s="7"/>
      <c r="C6" s="7"/>
      <c r="D6" s="61"/>
      <c r="E6" s="7"/>
      <c r="F6" s="1834"/>
    </row>
    <row r="7" spans="1:7" ht="8.85" customHeight="1">
      <c r="A7" s="7"/>
      <c r="B7" s="7"/>
      <c r="C7" s="7"/>
      <c r="D7" s="61"/>
      <c r="E7" s="7"/>
      <c r="F7" s="1606"/>
    </row>
    <row r="8" spans="1:7" ht="11.25" customHeight="1">
      <c r="A8" s="1855" t="s">
        <v>26</v>
      </c>
      <c r="B8" s="1605"/>
      <c r="C8" s="1605"/>
      <c r="D8" s="1607"/>
      <c r="E8" s="1866" t="s">
        <v>45</v>
      </c>
      <c r="F8" s="163">
        <f>SUM(E3:E7)</f>
        <v>10907</v>
      </c>
    </row>
    <row r="9" spans="1:7" ht="11.4" customHeight="1">
      <c r="A9" s="1856"/>
      <c r="B9" s="1606"/>
      <c r="C9" s="1606"/>
      <c r="D9" s="1609"/>
      <c r="E9" s="1867"/>
      <c r="F9" s="7"/>
    </row>
    <row r="10" spans="1:7" ht="11.25" customHeight="1">
      <c r="A10" s="165" t="s">
        <v>10</v>
      </c>
      <c r="B10" s="58" t="s">
        <v>11</v>
      </c>
      <c r="C10" s="165" t="s">
        <v>12</v>
      </c>
      <c r="D10" s="321" t="s">
        <v>13</v>
      </c>
      <c r="E10" s="162" t="s">
        <v>5</v>
      </c>
      <c r="F10" s="1605"/>
    </row>
    <row r="11" spans="1:7" ht="14.25" customHeight="1">
      <c r="A11" s="394" t="s">
        <v>165</v>
      </c>
      <c r="B11" s="57" t="s">
        <v>65</v>
      </c>
      <c r="C11" s="10">
        <f>+'EST MERCADO'!H70</f>
        <v>29392</v>
      </c>
      <c r="D11" s="357">
        <v>1</v>
      </c>
      <c r="E11" s="163">
        <f>ROUND(+C11*D11,0)</f>
        <v>29392</v>
      </c>
      <c r="F11" s="1834"/>
    </row>
    <row r="12" spans="1:7" ht="14.25" customHeight="1">
      <c r="A12" s="394" t="s">
        <v>166</v>
      </c>
      <c r="B12" s="3" t="s">
        <v>65</v>
      </c>
      <c r="C12" s="10">
        <f>+'EST MERCADO'!H71</f>
        <v>36134</v>
      </c>
      <c r="D12" s="357">
        <v>3</v>
      </c>
      <c r="E12" s="163">
        <f t="shared" ref="E12:E15" si="0">ROUND(+C12*D12,0)</f>
        <v>108402</v>
      </c>
      <c r="F12" s="1834"/>
    </row>
    <row r="13" spans="1:7" ht="14.25" customHeight="1">
      <c r="A13" s="394" t="s">
        <v>167</v>
      </c>
      <c r="B13" s="3" t="s">
        <v>65</v>
      </c>
      <c r="C13" s="10">
        <f>+'EST MERCADO'!H20</f>
        <v>9460</v>
      </c>
      <c r="D13" s="357">
        <v>3</v>
      </c>
      <c r="E13" s="163">
        <f t="shared" si="0"/>
        <v>28380</v>
      </c>
      <c r="F13" s="1834"/>
    </row>
    <row r="14" spans="1:7" ht="14.25" customHeight="1">
      <c r="A14" s="394" t="s">
        <v>168</v>
      </c>
      <c r="B14" s="3" t="s">
        <v>65</v>
      </c>
      <c r="C14" s="10">
        <f>+'EST MERCADO'!H51</f>
        <v>2200</v>
      </c>
      <c r="D14" s="324">
        <v>5</v>
      </c>
      <c r="E14" s="163">
        <f t="shared" si="0"/>
        <v>11000</v>
      </c>
      <c r="F14" s="1834"/>
    </row>
    <row r="15" spans="1:7" ht="14.25" customHeight="1">
      <c r="A15" s="394" t="s">
        <v>169</v>
      </c>
      <c r="B15" s="3" t="s">
        <v>65</v>
      </c>
      <c r="C15" s="10">
        <f>+'EST MERCADO'!H40</f>
        <v>429000</v>
      </c>
      <c r="D15" s="324">
        <v>1</v>
      </c>
      <c r="E15" s="163">
        <f t="shared" si="0"/>
        <v>429000</v>
      </c>
      <c r="F15" s="1834"/>
    </row>
    <row r="16" spans="1:7" ht="14.25" customHeight="1">
      <c r="A16" s="394" t="s">
        <v>170</v>
      </c>
      <c r="B16" s="3" t="s">
        <v>65</v>
      </c>
      <c r="C16" s="10">
        <f>+'EST MERCADO'!H19</f>
        <v>20900</v>
      </c>
      <c r="D16" s="357">
        <v>4</v>
      </c>
      <c r="E16" s="163">
        <f>ROUND(+C16*D16,0)</f>
        <v>83600</v>
      </c>
      <c r="F16" s="1834"/>
    </row>
    <row r="17" spans="1:7" ht="14.25" customHeight="1">
      <c r="A17" s="394" t="s">
        <v>171</v>
      </c>
      <c r="B17" s="3" t="s">
        <v>65</v>
      </c>
      <c r="C17" s="10">
        <f>+'EST MERCADO'!H11</f>
        <v>22000</v>
      </c>
      <c r="D17" s="357">
        <v>1</v>
      </c>
      <c r="E17" s="163">
        <f t="shared" ref="E17:E19" si="1">ROUND(+C17*D17,0)</f>
        <v>22000</v>
      </c>
      <c r="F17" s="1834"/>
    </row>
    <row r="18" spans="1:7" ht="14.25" customHeight="1">
      <c r="A18" s="394" t="s">
        <v>172</v>
      </c>
      <c r="B18" s="3" t="s">
        <v>65</v>
      </c>
      <c r="C18" s="10">
        <f>+'EST MERCADO'!H59</f>
        <v>118800</v>
      </c>
      <c r="D18" s="357">
        <v>4</v>
      </c>
      <c r="E18" s="163">
        <f t="shared" si="1"/>
        <v>475200</v>
      </c>
      <c r="F18" s="1834"/>
    </row>
    <row r="19" spans="1:7" ht="14.25" customHeight="1">
      <c r="A19" s="394" t="s">
        <v>173</v>
      </c>
      <c r="B19" s="3" t="s">
        <v>65</v>
      </c>
      <c r="C19" s="10">
        <f>+'EST MERCADO'!H58</f>
        <v>47559</v>
      </c>
      <c r="D19" s="357">
        <v>2</v>
      </c>
      <c r="E19" s="163">
        <f t="shared" si="1"/>
        <v>95118</v>
      </c>
      <c r="F19" s="1834"/>
    </row>
    <row r="20" spans="1:7" ht="14.25" customHeight="1">
      <c r="A20" s="7"/>
      <c r="B20" s="324"/>
      <c r="C20" s="384"/>
      <c r="D20" s="389"/>
      <c r="E20" s="163"/>
      <c r="F20" s="1834"/>
    </row>
    <row r="21" spans="1:7" ht="14.25" customHeight="1">
      <c r="A21" s="7"/>
      <c r="B21" s="7"/>
      <c r="C21" s="7"/>
      <c r="D21" s="61"/>
      <c r="E21" s="7"/>
      <c r="F21" s="1834"/>
    </row>
    <row r="22" spans="1:7" ht="9.9" customHeight="1">
      <c r="A22" s="7"/>
      <c r="B22" s="7"/>
      <c r="C22" s="7"/>
      <c r="D22" s="61"/>
      <c r="E22" s="7"/>
      <c r="F22" s="1606"/>
    </row>
    <row r="23" spans="1:7" ht="11.25" customHeight="1">
      <c r="A23" s="1855" t="s">
        <v>27</v>
      </c>
      <c r="B23" s="1605"/>
      <c r="C23" s="1605"/>
      <c r="D23" s="1607"/>
      <c r="E23" s="1603" t="s">
        <v>21</v>
      </c>
      <c r="F23" s="163">
        <f>SUM(E11:E22)</f>
        <v>1282092</v>
      </c>
    </row>
    <row r="24" spans="1:7" ht="12.75" customHeight="1">
      <c r="A24" s="1856"/>
      <c r="B24" s="1606"/>
      <c r="C24" s="1606"/>
      <c r="D24" s="1609"/>
      <c r="E24" s="1604"/>
      <c r="F24" s="7"/>
    </row>
    <row r="25" spans="1:7" ht="11.25" customHeight="1">
      <c r="A25" s="162" t="s">
        <v>22</v>
      </c>
      <c r="B25" s="319" t="s">
        <v>23</v>
      </c>
      <c r="C25" s="162" t="s">
        <v>161</v>
      </c>
      <c r="D25" s="321" t="s">
        <v>4</v>
      </c>
      <c r="E25" s="162" t="s">
        <v>5</v>
      </c>
      <c r="F25" s="1605"/>
    </row>
    <row r="26" spans="1:7" ht="11.25" customHeight="1">
      <c r="A26" s="319" t="str">
        <f>+'Mano de obra - Cargos'!C95</f>
        <v>CUADRILLA TIPO III - (1 Of + 2 Ay)</v>
      </c>
      <c r="B26" s="381">
        <f>+'Mano de obra - Cargos'!F102</f>
        <v>204272.24728612456</v>
      </c>
      <c r="C26" s="163">
        <f>+'Mano de obra - Cargos'!J102</f>
        <v>363572.5</v>
      </c>
      <c r="D26" s="327">
        <v>1</v>
      </c>
      <c r="E26" s="163">
        <f>ROUND(+C26/D26,0)</f>
        <v>363573</v>
      </c>
      <c r="F26" s="1834"/>
    </row>
    <row r="27" spans="1:7" ht="11.25" customHeight="1">
      <c r="A27" s="319"/>
      <c r="B27" s="381"/>
      <c r="C27" s="163"/>
      <c r="D27" s="327"/>
      <c r="E27" s="163"/>
      <c r="F27" s="1834"/>
    </row>
    <row r="28" spans="1:7" ht="10.35" customHeight="1">
      <c r="A28" s="7"/>
      <c r="B28" s="7"/>
      <c r="C28" s="7"/>
      <c r="D28" s="61"/>
      <c r="E28" s="7"/>
      <c r="F28" s="1834"/>
    </row>
    <row r="29" spans="1:7" ht="10.65" customHeight="1">
      <c r="A29" s="7"/>
      <c r="B29" s="7"/>
      <c r="C29" s="7"/>
      <c r="D29" s="61"/>
      <c r="E29" s="7"/>
      <c r="F29" s="1606"/>
    </row>
    <row r="30" spans="1:7" ht="11.25" customHeight="1">
      <c r="A30" s="1624" t="s">
        <v>9</v>
      </c>
      <c r="B30" s="1624"/>
      <c r="C30" s="1624"/>
      <c r="D30" s="1624"/>
      <c r="E30" s="1625"/>
      <c r="F30" s="163">
        <f>SUM(E26:E29)</f>
        <v>363573</v>
      </c>
    </row>
    <row r="31" spans="1:7" ht="11.25" customHeight="1">
      <c r="A31" s="1622" t="s">
        <v>759</v>
      </c>
      <c r="B31" s="1623"/>
      <c r="C31" s="1623"/>
      <c r="D31" s="1623"/>
      <c r="E31" s="1623"/>
      <c r="F31" s="1212">
        <f>SUM(F4:F30)</f>
        <v>1656572</v>
      </c>
      <c r="G31" s="797">
        <v>1585010</v>
      </c>
    </row>
    <row r="32" spans="1:7" ht="11.25" customHeight="1">
      <c r="A32" s="1720" t="s">
        <v>237</v>
      </c>
      <c r="B32" s="1721"/>
      <c r="C32" s="1721"/>
      <c r="D32" s="1722"/>
      <c r="E32" s="1199"/>
      <c r="F32" s="508"/>
      <c r="G32" s="323"/>
    </row>
    <row r="33" spans="1:7" ht="11.25" customHeight="1">
      <c r="A33" s="1199" t="s">
        <v>1448</v>
      </c>
      <c r="B33" s="1199"/>
      <c r="C33" s="1199"/>
      <c r="D33" s="1200"/>
      <c r="E33" s="1200">
        <v>0.24</v>
      </c>
      <c r="F33" s="1208">
        <f>ROUND((E33*F31),0)</f>
        <v>397577</v>
      </c>
      <c r="G33" s="323"/>
    </row>
    <row r="34" spans="1:7" ht="11.25" customHeight="1">
      <c r="A34" s="1199" t="s">
        <v>840</v>
      </c>
      <c r="B34" s="1199"/>
      <c r="C34" s="1199"/>
      <c r="D34" s="1200"/>
      <c r="E34" s="1200">
        <v>0.01</v>
      </c>
      <c r="F34" s="1208">
        <f>ROUND((E34*F31),0)</f>
        <v>16566</v>
      </c>
      <c r="G34" s="323"/>
    </row>
    <row r="35" spans="1:7" ht="11.25" customHeight="1">
      <c r="A35" s="1199" t="s">
        <v>842</v>
      </c>
      <c r="B35" s="1199"/>
      <c r="C35" s="1199"/>
      <c r="D35" s="1200"/>
      <c r="E35" s="1200">
        <v>0.05</v>
      </c>
      <c r="F35" s="1208">
        <f>ROUND((E35*F31),0)</f>
        <v>82829</v>
      </c>
      <c r="G35" s="323"/>
    </row>
    <row r="36" spans="1:7" ht="11.25" customHeight="1">
      <c r="A36" s="1726" t="s">
        <v>1449</v>
      </c>
      <c r="B36" s="1727"/>
      <c r="C36" s="1727"/>
      <c r="D36" s="1727"/>
      <c r="E36" s="1728"/>
      <c r="F36" s="1208">
        <f>F35+F34+F33+F31</f>
        <v>2153544</v>
      </c>
      <c r="G36" s="323"/>
    </row>
    <row r="37" spans="1:7" ht="11.25" customHeight="1">
      <c r="A37" s="1197"/>
      <c r="B37" s="1197"/>
      <c r="C37" s="1197"/>
      <c r="D37" s="1197"/>
      <c r="E37" s="1197"/>
      <c r="F37" s="1209"/>
      <c r="G37" s="323"/>
    </row>
    <row r="38" spans="1:7" ht="11.25" customHeight="1">
      <c r="A38" s="478"/>
      <c r="B38" s="479"/>
      <c r="C38" s="479"/>
      <c r="D38" s="479"/>
      <c r="E38" s="479"/>
      <c r="F38" s="505"/>
      <c r="G38" s="323"/>
    </row>
    <row r="39" spans="1:7" s="501" customFormat="1" ht="39.6" customHeight="1">
      <c r="A39" s="1663" t="s">
        <v>743</v>
      </c>
      <c r="B39" s="1663"/>
      <c r="C39" s="1663"/>
      <c r="D39" s="1663" t="s">
        <v>1031</v>
      </c>
      <c r="E39" s="1663"/>
      <c r="F39" s="1663"/>
      <c r="G39" s="506"/>
    </row>
    <row r="40" spans="1:7" ht="10.8" customHeight="1">
      <c r="A40" s="1868"/>
      <c r="B40" s="1868"/>
      <c r="C40" s="1868"/>
      <c r="D40" s="1868"/>
      <c r="E40" s="1868"/>
      <c r="F40" s="1868"/>
      <c r="G40" s="1868"/>
    </row>
  </sheetData>
  <mergeCells count="22">
    <mergeCell ref="A1:C1"/>
    <mergeCell ref="D1:F1"/>
    <mergeCell ref="F2:F7"/>
    <mergeCell ref="F10:F22"/>
    <mergeCell ref="A8:A9"/>
    <mergeCell ref="B8:B9"/>
    <mergeCell ref="C8:C9"/>
    <mergeCell ref="D8:D9"/>
    <mergeCell ref="E8:E9"/>
    <mergeCell ref="A23:A24"/>
    <mergeCell ref="B23:B24"/>
    <mergeCell ref="C23:C24"/>
    <mergeCell ref="D23:D24"/>
    <mergeCell ref="E23:E24"/>
    <mergeCell ref="A31:E31"/>
    <mergeCell ref="A39:C39"/>
    <mergeCell ref="A40:G40"/>
    <mergeCell ref="F25:F29"/>
    <mergeCell ref="A30:E30"/>
    <mergeCell ref="D39:F39"/>
    <mergeCell ref="A32:D32"/>
    <mergeCell ref="A36:E36"/>
  </mergeCells>
  <pageMargins left="0.7" right="0.7" top="0.75" bottom="0.75" header="0.3" footer="0.3"/>
  <pageSetup paperSize="9"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E8357-A294-43F6-8B0B-51E5E8DAFB62}">
  <dimension ref="A1:G36"/>
  <sheetViews>
    <sheetView view="pageBreakPreview" topLeftCell="A16" zoomScaleNormal="100" zoomScaleSheetLayoutView="100" workbookViewId="0">
      <selection activeCell="F32" sqref="F32"/>
    </sheetView>
  </sheetViews>
  <sheetFormatPr baseColWidth="10" defaultColWidth="9.33203125" defaultRowHeight="13.2"/>
  <cols>
    <col min="1" max="1" width="32.77734375" style="318" customWidth="1"/>
    <col min="2" max="2" width="10" style="318" customWidth="1"/>
    <col min="3" max="3" width="12" style="318" customWidth="1"/>
    <col min="4" max="4" width="12.44140625" style="318" customWidth="1"/>
    <col min="5" max="5" width="13.44140625" style="318" customWidth="1"/>
    <col min="6" max="6" width="12.77734375" style="318" customWidth="1"/>
    <col min="7" max="7" width="44.109375" style="318" customWidth="1"/>
    <col min="8" max="16384" width="9.33203125" style="318"/>
  </cols>
  <sheetData>
    <row r="1" spans="1:7" ht="92.25" customHeight="1">
      <c r="A1" s="1643" t="s">
        <v>1296</v>
      </c>
      <c r="B1" s="1643"/>
      <c r="C1" s="1643"/>
      <c r="D1" s="1850" t="s">
        <v>1451</v>
      </c>
      <c r="E1" s="1850"/>
      <c r="F1" s="1850"/>
      <c r="G1" s="330">
        <v>5.0999999999999996</v>
      </c>
    </row>
    <row r="2" spans="1:7" ht="11.4" customHeight="1">
      <c r="A2" s="162" t="s">
        <v>10</v>
      </c>
      <c r="B2" s="319" t="s">
        <v>2</v>
      </c>
      <c r="C2" s="358" t="s">
        <v>1083</v>
      </c>
      <c r="D2" s="321" t="s">
        <v>4</v>
      </c>
      <c r="E2" s="162" t="s">
        <v>5</v>
      </c>
      <c r="F2" s="1605"/>
    </row>
    <row r="3" spans="1:7" ht="11.25" customHeight="1">
      <c r="A3" s="391" t="s">
        <v>158</v>
      </c>
      <c r="B3" s="7"/>
      <c r="C3" s="7"/>
      <c r="D3" s="685">
        <v>0.03</v>
      </c>
      <c r="E3" s="163">
        <f>ROUND(D3*F26,0)</f>
        <v>545</v>
      </c>
      <c r="F3" s="1834"/>
    </row>
    <row r="4" spans="1:7" ht="14.25" customHeight="1">
      <c r="A4" s="33" t="s">
        <v>174</v>
      </c>
      <c r="B4" s="7"/>
      <c r="C4" s="868">
        <v>6500</v>
      </c>
      <c r="D4" s="869">
        <v>0.6</v>
      </c>
      <c r="E4" s="868">
        <f>ROUND(+C4/D4,0)</f>
        <v>10833</v>
      </c>
      <c r="F4" s="1834"/>
    </row>
    <row r="5" spans="1:7" ht="10.35" customHeight="1">
      <c r="A5" s="7"/>
      <c r="B5" s="7"/>
      <c r="C5" s="7"/>
      <c r="D5" s="61"/>
      <c r="E5" s="7"/>
      <c r="F5" s="1834"/>
    </row>
    <row r="6" spans="1:7" ht="9.9" customHeight="1">
      <c r="A6" s="7"/>
      <c r="B6" s="7"/>
      <c r="C6" s="7"/>
      <c r="D6" s="61"/>
      <c r="E6" s="7"/>
      <c r="F6" s="1834"/>
    </row>
    <row r="7" spans="1:7" ht="8.85" customHeight="1">
      <c r="A7" s="7"/>
      <c r="B7" s="7"/>
      <c r="C7" s="7"/>
      <c r="D7" s="61"/>
      <c r="E7" s="7"/>
      <c r="F7" s="1606"/>
    </row>
    <row r="8" spans="1:7" ht="11.25" customHeight="1">
      <c r="A8" s="1855" t="s">
        <v>26</v>
      </c>
      <c r="B8" s="1605"/>
      <c r="C8" s="1605"/>
      <c r="D8" s="1607"/>
      <c r="E8" s="1866" t="s">
        <v>45</v>
      </c>
      <c r="F8" s="163">
        <f>SUM(E3:E7)</f>
        <v>11378</v>
      </c>
    </row>
    <row r="9" spans="1:7" ht="11.4" customHeight="1">
      <c r="A9" s="1856"/>
      <c r="B9" s="1606"/>
      <c r="C9" s="1606"/>
      <c r="D9" s="1609"/>
      <c r="E9" s="1867"/>
      <c r="F9" s="7"/>
    </row>
    <row r="10" spans="1:7" ht="11.25" customHeight="1">
      <c r="A10" s="165" t="s">
        <v>10</v>
      </c>
      <c r="B10" s="58" t="s">
        <v>11</v>
      </c>
      <c r="C10" s="165" t="s">
        <v>12</v>
      </c>
      <c r="D10" s="321" t="s">
        <v>13</v>
      </c>
      <c r="E10" s="162" t="s">
        <v>5</v>
      </c>
      <c r="F10" s="1605"/>
    </row>
    <row r="11" spans="1:7" ht="14.25" customHeight="1">
      <c r="A11" s="395" t="s">
        <v>537</v>
      </c>
      <c r="B11" s="56" t="s">
        <v>470</v>
      </c>
      <c r="C11" s="10">
        <f>+'EST MERCADO'!H52</f>
        <v>4950</v>
      </c>
      <c r="D11" s="159">
        <v>3.5</v>
      </c>
      <c r="E11" s="163">
        <f>ROUND(+C11*D11,0)</f>
        <v>17325</v>
      </c>
      <c r="F11" s="1834"/>
    </row>
    <row r="12" spans="1:7" ht="14.25" customHeight="1">
      <c r="A12" s="388" t="s">
        <v>536</v>
      </c>
      <c r="B12" s="2" t="s">
        <v>443</v>
      </c>
      <c r="C12" s="10">
        <f>+'EST MERCADO'!H50</f>
        <v>11220</v>
      </c>
      <c r="D12" s="159">
        <v>0.1</v>
      </c>
      <c r="E12" s="163">
        <f t="shared" ref="E12:E13" si="0">ROUND(+C12*D12,0)</f>
        <v>1122</v>
      </c>
      <c r="F12" s="1834"/>
      <c r="G12" s="867"/>
    </row>
    <row r="13" spans="1:7" ht="14.25" customHeight="1">
      <c r="A13" s="394" t="str">
        <f>+'EST MERCADO'!B109</f>
        <v>Pasta o textura para aplicación de graniplast</v>
      </c>
      <c r="B13" s="2" t="s">
        <v>470</v>
      </c>
      <c r="C13" s="10">
        <f>+'EST MERCADO'!H109</f>
        <v>2420</v>
      </c>
      <c r="D13" s="159">
        <v>0.5</v>
      </c>
      <c r="E13" s="163">
        <f t="shared" si="0"/>
        <v>1210</v>
      </c>
      <c r="F13" s="1834"/>
    </row>
    <row r="14" spans="1:7" ht="14.25" customHeight="1">
      <c r="A14" s="394"/>
      <c r="B14" s="3"/>
      <c r="C14" s="10"/>
      <c r="D14" s="357"/>
      <c r="E14" s="163"/>
      <c r="F14" s="1834"/>
    </row>
    <row r="15" spans="1:7" ht="14.25" customHeight="1">
      <c r="A15" s="394"/>
      <c r="B15" s="3"/>
      <c r="C15" s="10"/>
      <c r="D15" s="357"/>
      <c r="E15" s="163"/>
      <c r="F15" s="1834"/>
    </row>
    <row r="16" spans="1:7" ht="14.25" customHeight="1">
      <c r="A16" s="7"/>
      <c r="B16" s="324"/>
      <c r="C16" s="384"/>
      <c r="D16" s="389"/>
      <c r="E16" s="163"/>
      <c r="F16" s="1834"/>
    </row>
    <row r="17" spans="1:7" ht="14.25" customHeight="1">
      <c r="A17" s="7"/>
      <c r="B17" s="7"/>
      <c r="C17" s="7"/>
      <c r="D17" s="61"/>
      <c r="E17" s="7"/>
      <c r="F17" s="1834"/>
    </row>
    <row r="18" spans="1:7" ht="9.9" customHeight="1">
      <c r="A18" s="7"/>
      <c r="B18" s="7"/>
      <c r="C18" s="7"/>
      <c r="D18" s="61"/>
      <c r="E18" s="7"/>
      <c r="F18" s="1606"/>
    </row>
    <row r="19" spans="1:7" ht="11.25" customHeight="1">
      <c r="A19" s="1855" t="s">
        <v>27</v>
      </c>
      <c r="B19" s="1605"/>
      <c r="C19" s="1605"/>
      <c r="D19" s="1607"/>
      <c r="E19" s="1603" t="s">
        <v>21</v>
      </c>
      <c r="F19" s="163">
        <f>SUM(E11:E18)</f>
        <v>19657</v>
      </c>
    </row>
    <row r="20" spans="1:7" ht="12.75" customHeight="1">
      <c r="A20" s="1856"/>
      <c r="B20" s="1606"/>
      <c r="C20" s="1606"/>
      <c r="D20" s="1609"/>
      <c r="E20" s="1604"/>
      <c r="F20" s="7"/>
    </row>
    <row r="21" spans="1:7" ht="11.25" customHeight="1">
      <c r="A21" s="162" t="s">
        <v>22</v>
      </c>
      <c r="B21" s="319" t="s">
        <v>23</v>
      </c>
      <c r="C21" s="162" t="s">
        <v>161</v>
      </c>
      <c r="D21" s="321" t="s">
        <v>4</v>
      </c>
      <c r="E21" s="162" t="s">
        <v>5</v>
      </c>
      <c r="F21" s="1605"/>
    </row>
    <row r="22" spans="1:7" ht="11.25" customHeight="1">
      <c r="A22" s="319" t="str">
        <f>+'Mano de obra - Cargos'!C95</f>
        <v>CUADRILLA TIPO III - (1 Of + 2 Ay)</v>
      </c>
      <c r="B22" s="381">
        <f>+'Mano de obra - Cargos'!F102</f>
        <v>204272.24728612456</v>
      </c>
      <c r="C22" s="163">
        <f>+'Mano de obra - Cargos'!J102</f>
        <v>363572.5</v>
      </c>
      <c r="D22" s="322">
        <v>20</v>
      </c>
      <c r="E22" s="163">
        <f>ROUND(+C22/D22,0)</f>
        <v>18179</v>
      </c>
      <c r="F22" s="1834"/>
    </row>
    <row r="23" spans="1:7" ht="11.25" customHeight="1">
      <c r="A23" s="319"/>
      <c r="B23" s="381"/>
      <c r="C23" s="163"/>
      <c r="D23" s="327"/>
      <c r="E23" s="163"/>
      <c r="F23" s="1834"/>
    </row>
    <row r="24" spans="1:7" ht="10.35" customHeight="1">
      <c r="A24" s="7"/>
      <c r="B24" s="7"/>
      <c r="C24" s="7"/>
      <c r="D24" s="61"/>
      <c r="E24" s="7"/>
      <c r="F24" s="1834"/>
    </row>
    <row r="25" spans="1:7" ht="10.65" customHeight="1">
      <c r="A25" s="7"/>
      <c r="B25" s="7"/>
      <c r="C25" s="7"/>
      <c r="D25" s="61"/>
      <c r="E25" s="7"/>
      <c r="F25" s="1606"/>
    </row>
    <row r="26" spans="1:7" ht="11.25" customHeight="1">
      <c r="A26" s="1624" t="s">
        <v>9</v>
      </c>
      <c r="B26" s="1624"/>
      <c r="C26" s="1624"/>
      <c r="D26" s="1624"/>
      <c r="E26" s="1625"/>
      <c r="F26" s="163">
        <f>SUM(E22:E25)</f>
        <v>18179</v>
      </c>
    </row>
    <row r="27" spans="1:7" ht="11.25" customHeight="1">
      <c r="A27" s="1622" t="s">
        <v>759</v>
      </c>
      <c r="B27" s="1623"/>
      <c r="C27" s="1623"/>
      <c r="D27" s="1623"/>
      <c r="E27" s="1623"/>
      <c r="F27" s="1212">
        <f>SUM(F4:F26)</f>
        <v>49214</v>
      </c>
      <c r="G27" s="323"/>
    </row>
    <row r="28" spans="1:7" ht="11.25" customHeight="1">
      <c r="A28" s="1720" t="s">
        <v>237</v>
      </c>
      <c r="B28" s="1721"/>
      <c r="C28" s="1721"/>
      <c r="D28" s="1722"/>
      <c r="E28" s="1199"/>
      <c r="F28" s="508"/>
      <c r="G28" s="323"/>
    </row>
    <row r="29" spans="1:7" ht="11.25" customHeight="1">
      <c r="A29" s="1199" t="s">
        <v>1448</v>
      </c>
      <c r="B29" s="1199"/>
      <c r="C29" s="1199"/>
      <c r="D29" s="1200"/>
      <c r="E29" s="1200">
        <v>0.24</v>
      </c>
      <c r="F29" s="1208">
        <f>ROUND((E29*F27),0)</f>
        <v>11811</v>
      </c>
      <c r="G29" s="323"/>
    </row>
    <row r="30" spans="1:7" ht="11.25" customHeight="1">
      <c r="A30" s="1199" t="s">
        <v>840</v>
      </c>
      <c r="B30" s="1199"/>
      <c r="C30" s="1199"/>
      <c r="D30" s="1200"/>
      <c r="E30" s="1200">
        <v>0.01</v>
      </c>
      <c r="F30" s="1208">
        <f>ROUND((E30*F27),0)</f>
        <v>492</v>
      </c>
      <c r="G30" s="323"/>
    </row>
    <row r="31" spans="1:7" ht="11.25" customHeight="1">
      <c r="A31" s="1199" t="s">
        <v>842</v>
      </c>
      <c r="B31" s="1199"/>
      <c r="C31" s="1199"/>
      <c r="D31" s="1200"/>
      <c r="E31" s="1200">
        <v>0.05</v>
      </c>
      <c r="F31" s="1208">
        <f>ROUND((E31*F27),0)</f>
        <v>2461</v>
      </c>
      <c r="G31" s="323"/>
    </row>
    <row r="32" spans="1:7" ht="11.25" customHeight="1">
      <c r="A32" s="1726" t="s">
        <v>1449</v>
      </c>
      <c r="B32" s="1727"/>
      <c r="C32" s="1727"/>
      <c r="D32" s="1727"/>
      <c r="E32" s="1728"/>
      <c r="F32" s="1208">
        <f>F31+F30+F29+F27</f>
        <v>63978</v>
      </c>
      <c r="G32" s="323"/>
    </row>
    <row r="33" spans="1:7" ht="11.25" customHeight="1">
      <c r="A33" s="478"/>
      <c r="B33" s="479"/>
      <c r="C33" s="479"/>
      <c r="D33" s="479"/>
      <c r="E33" s="479"/>
      <c r="F33" s="505"/>
      <c r="G33" s="323"/>
    </row>
    <row r="34" spans="1:7" ht="11.25" customHeight="1">
      <c r="A34" s="478"/>
      <c r="B34" s="479"/>
      <c r="C34" s="479"/>
      <c r="D34" s="479"/>
      <c r="E34" s="479"/>
      <c r="F34" s="505"/>
      <c r="G34" s="323"/>
    </row>
    <row r="35" spans="1:7" s="501" customFormat="1" ht="30.75" customHeight="1">
      <c r="A35" s="1663" t="s">
        <v>743</v>
      </c>
      <c r="B35" s="1663"/>
      <c r="C35" s="1663"/>
      <c r="D35" s="1663" t="s">
        <v>1031</v>
      </c>
      <c r="E35" s="1663"/>
      <c r="F35" s="1663"/>
      <c r="G35" s="506"/>
    </row>
    <row r="36" spans="1:7" ht="16.5" customHeight="1">
      <c r="A36" s="1868"/>
      <c r="B36" s="1868"/>
      <c r="C36" s="1868"/>
      <c r="D36" s="1868"/>
      <c r="E36" s="1868"/>
      <c r="F36" s="1868"/>
      <c r="G36" s="1868"/>
    </row>
  </sheetData>
  <mergeCells count="22">
    <mergeCell ref="A1:C1"/>
    <mergeCell ref="D1:F1"/>
    <mergeCell ref="F2:F7"/>
    <mergeCell ref="A8:A9"/>
    <mergeCell ref="B8:B9"/>
    <mergeCell ref="C8:C9"/>
    <mergeCell ref="D8:D9"/>
    <mergeCell ref="E8:E9"/>
    <mergeCell ref="A36:G36"/>
    <mergeCell ref="F10:F18"/>
    <mergeCell ref="A19:A20"/>
    <mergeCell ref="B19:B20"/>
    <mergeCell ref="C19:C20"/>
    <mergeCell ref="D19:D20"/>
    <mergeCell ref="E19:E20"/>
    <mergeCell ref="F21:F25"/>
    <mergeCell ref="A26:E26"/>
    <mergeCell ref="A27:E27"/>
    <mergeCell ref="A35:C35"/>
    <mergeCell ref="D35:F35"/>
    <mergeCell ref="A28:D28"/>
    <mergeCell ref="A32:E32"/>
  </mergeCells>
  <pageMargins left="0.7" right="0.7" top="0.75" bottom="0.75" header="0.3" footer="0.3"/>
  <pageSetup paperSize="9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D9F58-0269-44A0-8F79-600E01DE7344}">
  <dimension ref="A1:G36"/>
  <sheetViews>
    <sheetView view="pageBreakPreview" topLeftCell="A7" zoomScaleNormal="100" zoomScaleSheetLayoutView="100" workbookViewId="0">
      <selection activeCell="F32" sqref="F32"/>
    </sheetView>
  </sheetViews>
  <sheetFormatPr baseColWidth="10" defaultColWidth="9.33203125" defaultRowHeight="13.2"/>
  <cols>
    <col min="1" max="1" width="32.77734375" style="318" customWidth="1"/>
    <col min="2" max="2" width="10" style="318" customWidth="1"/>
    <col min="3" max="3" width="12" style="318" customWidth="1"/>
    <col min="4" max="4" width="12.44140625" style="318" customWidth="1"/>
    <col min="5" max="5" width="13.44140625" style="318" customWidth="1"/>
    <col min="6" max="6" width="12.77734375" style="318" customWidth="1"/>
    <col min="7" max="7" width="25.88671875" style="318" customWidth="1"/>
    <col min="8" max="16384" width="9.33203125" style="318"/>
  </cols>
  <sheetData>
    <row r="1" spans="1:7" ht="92.25" customHeight="1">
      <c r="A1" s="1643" t="s">
        <v>1314</v>
      </c>
      <c r="B1" s="1643"/>
      <c r="C1" s="1643"/>
      <c r="D1" s="1850" t="s">
        <v>1451</v>
      </c>
      <c r="E1" s="1850"/>
      <c r="F1" s="1850"/>
      <c r="G1" s="330">
        <v>5.2</v>
      </c>
    </row>
    <row r="2" spans="1:7" ht="11.4" customHeight="1">
      <c r="A2" s="162" t="s">
        <v>10</v>
      </c>
      <c r="B2" s="319" t="s">
        <v>2</v>
      </c>
      <c r="C2" s="358" t="s">
        <v>1083</v>
      </c>
      <c r="D2" s="321" t="s">
        <v>4</v>
      </c>
      <c r="E2" s="162" t="s">
        <v>5</v>
      </c>
      <c r="F2" s="1605"/>
    </row>
    <row r="3" spans="1:7" ht="11.25" customHeight="1">
      <c r="A3" s="391" t="s">
        <v>158</v>
      </c>
      <c r="B3" s="7"/>
      <c r="C3" s="7"/>
      <c r="D3" s="685">
        <v>0.03</v>
      </c>
      <c r="E3" s="163">
        <f>ROUND(D3*F26,0)</f>
        <v>364</v>
      </c>
      <c r="F3" s="1834"/>
    </row>
    <row r="4" spans="1:7" ht="14.25" customHeight="1">
      <c r="A4" s="33" t="s">
        <v>174</v>
      </c>
      <c r="B4" s="7"/>
      <c r="C4" s="163">
        <v>6500</v>
      </c>
      <c r="D4" s="164">
        <v>1</v>
      </c>
      <c r="E4" s="163">
        <f>ROUND(+C4/D4,0)</f>
        <v>6500</v>
      </c>
      <c r="F4" s="1834"/>
    </row>
    <row r="5" spans="1:7" ht="10.35" customHeight="1">
      <c r="A5" s="7"/>
      <c r="B5" s="7"/>
      <c r="C5" s="7"/>
      <c r="D5" s="61"/>
      <c r="E5" s="7"/>
      <c r="F5" s="1834"/>
    </row>
    <row r="6" spans="1:7" ht="9.9" customHeight="1">
      <c r="A6" s="7"/>
      <c r="B6" s="7"/>
      <c r="C6" s="7"/>
      <c r="D6" s="61"/>
      <c r="E6" s="7"/>
      <c r="F6" s="1834"/>
    </row>
    <row r="7" spans="1:7" ht="8.85" customHeight="1">
      <c r="A7" s="7"/>
      <c r="B7" s="7"/>
      <c r="C7" s="7"/>
      <c r="D7" s="61"/>
      <c r="E7" s="7"/>
      <c r="F7" s="1606"/>
    </row>
    <row r="8" spans="1:7" ht="11.25" customHeight="1">
      <c r="A8" s="1855" t="s">
        <v>26</v>
      </c>
      <c r="B8" s="1605"/>
      <c r="C8" s="1605"/>
      <c r="D8" s="1607"/>
      <c r="E8" s="1866" t="s">
        <v>45</v>
      </c>
      <c r="F8" s="163">
        <f>SUM(E3:E7)</f>
        <v>6864</v>
      </c>
    </row>
    <row r="9" spans="1:7" ht="11.4" customHeight="1">
      <c r="A9" s="1856"/>
      <c r="B9" s="1606"/>
      <c r="C9" s="1606"/>
      <c r="D9" s="1609"/>
      <c r="E9" s="1867"/>
      <c r="F9" s="7"/>
    </row>
    <row r="10" spans="1:7" ht="11.25" customHeight="1">
      <c r="A10" s="165" t="s">
        <v>10</v>
      </c>
      <c r="B10" s="58" t="s">
        <v>11</v>
      </c>
      <c r="C10" s="165" t="s">
        <v>12</v>
      </c>
      <c r="D10" s="321" t="s">
        <v>13</v>
      </c>
      <c r="E10" s="162" t="s">
        <v>5</v>
      </c>
      <c r="F10" s="1605"/>
    </row>
    <row r="11" spans="1:7" ht="14.25" customHeight="1">
      <c r="A11" s="395" t="s">
        <v>1313</v>
      </c>
      <c r="B11" s="56" t="s">
        <v>444</v>
      </c>
      <c r="C11" s="10">
        <f>+'EST MERCADO'!H110</f>
        <v>148500</v>
      </c>
      <c r="D11" s="164">
        <v>0.1</v>
      </c>
      <c r="E11" s="163">
        <f>ROUND(+C11*D11,0)</f>
        <v>14850</v>
      </c>
      <c r="F11" s="1834"/>
    </row>
    <row r="12" spans="1:7" ht="14.25" customHeight="1">
      <c r="A12" s="388"/>
      <c r="B12" s="2"/>
      <c r="C12" s="10"/>
      <c r="D12" s="357"/>
      <c r="E12" s="163"/>
      <c r="F12" s="1834"/>
    </row>
    <row r="13" spans="1:7" ht="14.25" customHeight="1">
      <c r="A13" s="394"/>
      <c r="B13" s="3"/>
      <c r="C13" s="10"/>
      <c r="D13" s="357"/>
      <c r="E13" s="163"/>
      <c r="F13" s="1834"/>
    </row>
    <row r="14" spans="1:7" ht="14.25" customHeight="1">
      <c r="A14" s="394"/>
      <c r="B14" s="3"/>
      <c r="C14" s="10"/>
      <c r="D14" s="357"/>
      <c r="E14" s="163"/>
      <c r="F14" s="1834"/>
    </row>
    <row r="15" spans="1:7" ht="14.25" customHeight="1">
      <c r="A15" s="394"/>
      <c r="B15" s="3"/>
      <c r="C15" s="10"/>
      <c r="D15" s="357"/>
      <c r="E15" s="163"/>
      <c r="F15" s="1834"/>
    </row>
    <row r="16" spans="1:7" ht="14.25" customHeight="1">
      <c r="A16" s="7"/>
      <c r="B16" s="324"/>
      <c r="C16" s="384"/>
      <c r="D16" s="389"/>
      <c r="E16" s="163"/>
      <c r="F16" s="1834"/>
    </row>
    <row r="17" spans="1:7" ht="14.25" customHeight="1">
      <c r="A17" s="7"/>
      <c r="B17" s="7"/>
      <c r="C17" s="7"/>
      <c r="D17" s="61"/>
      <c r="E17" s="7"/>
      <c r="F17" s="1834"/>
    </row>
    <row r="18" spans="1:7" ht="9.9" customHeight="1">
      <c r="A18" s="7"/>
      <c r="B18" s="7"/>
      <c r="C18" s="7"/>
      <c r="D18" s="61"/>
      <c r="E18" s="7"/>
      <c r="F18" s="1606"/>
    </row>
    <row r="19" spans="1:7" ht="11.25" customHeight="1">
      <c r="A19" s="1855" t="s">
        <v>27</v>
      </c>
      <c r="B19" s="1605"/>
      <c r="C19" s="1605"/>
      <c r="D19" s="1607"/>
      <c r="E19" s="1603" t="s">
        <v>21</v>
      </c>
      <c r="F19" s="163">
        <f>SUM(E11:E18)</f>
        <v>14850</v>
      </c>
    </row>
    <row r="20" spans="1:7" ht="12.75" customHeight="1">
      <c r="A20" s="1856"/>
      <c r="B20" s="1606"/>
      <c r="C20" s="1606"/>
      <c r="D20" s="1609"/>
      <c r="E20" s="1604"/>
      <c r="F20" s="7"/>
    </row>
    <row r="21" spans="1:7" ht="11.25" customHeight="1">
      <c r="A21" s="162" t="s">
        <v>22</v>
      </c>
      <c r="B21" s="319" t="s">
        <v>23</v>
      </c>
      <c r="C21" s="162" t="s">
        <v>161</v>
      </c>
      <c r="D21" s="321" t="s">
        <v>4</v>
      </c>
      <c r="E21" s="162" t="s">
        <v>5</v>
      </c>
      <c r="F21" s="1605"/>
    </row>
    <row r="22" spans="1:7" ht="11.25" customHeight="1">
      <c r="A22" s="319" t="str">
        <f>+'Mano de obra - Cargos'!C95</f>
        <v>CUADRILLA TIPO III - (1 Of + 2 Ay)</v>
      </c>
      <c r="B22" s="381">
        <f>+'Mano de obra - Cargos'!F102</f>
        <v>204272.24728612456</v>
      </c>
      <c r="C22" s="163">
        <f>+'Mano de obra - Cargos'!J102</f>
        <v>363572.5</v>
      </c>
      <c r="D22" s="322">
        <v>30</v>
      </c>
      <c r="E22" s="163">
        <f>ROUND(+C22/D22,0)</f>
        <v>12119</v>
      </c>
      <c r="F22" s="1834"/>
    </row>
    <row r="23" spans="1:7" ht="11.25" customHeight="1">
      <c r="A23" s="319"/>
      <c r="B23" s="381"/>
      <c r="C23" s="163"/>
      <c r="D23" s="327"/>
      <c r="E23" s="163"/>
      <c r="F23" s="1834"/>
    </row>
    <row r="24" spans="1:7" ht="10.35" customHeight="1">
      <c r="A24" s="7"/>
      <c r="B24" s="7"/>
      <c r="C24" s="7"/>
      <c r="D24" s="61"/>
      <c r="E24" s="7"/>
      <c r="F24" s="1834"/>
    </row>
    <row r="25" spans="1:7" ht="10.65" customHeight="1">
      <c r="A25" s="7"/>
      <c r="B25" s="7"/>
      <c r="C25" s="7"/>
      <c r="D25" s="61"/>
      <c r="E25" s="7"/>
      <c r="F25" s="1606"/>
    </row>
    <row r="26" spans="1:7" ht="11.25" customHeight="1">
      <c r="A26" s="1624" t="s">
        <v>9</v>
      </c>
      <c r="B26" s="1624"/>
      <c r="C26" s="1624"/>
      <c r="D26" s="1624"/>
      <c r="E26" s="1625"/>
      <c r="F26" s="163">
        <f>SUM(E22:E25)</f>
        <v>12119</v>
      </c>
    </row>
    <row r="27" spans="1:7" ht="11.25" customHeight="1">
      <c r="A27" s="1622" t="s">
        <v>759</v>
      </c>
      <c r="B27" s="1623"/>
      <c r="C27" s="1623"/>
      <c r="D27" s="1623"/>
      <c r="E27" s="1623"/>
      <c r="F27" s="1212">
        <f>SUM(F4:F26)</f>
        <v>33833</v>
      </c>
      <c r="G27" s="797">
        <v>30173</v>
      </c>
    </row>
    <row r="28" spans="1:7" ht="11.25" customHeight="1">
      <c r="A28" s="1720" t="s">
        <v>237</v>
      </c>
      <c r="B28" s="1721"/>
      <c r="C28" s="1721"/>
      <c r="D28" s="1722"/>
      <c r="E28" s="1199"/>
      <c r="F28" s="508"/>
      <c r="G28" s="323"/>
    </row>
    <row r="29" spans="1:7" ht="11.25" customHeight="1">
      <c r="A29" s="1199" t="s">
        <v>1448</v>
      </c>
      <c r="B29" s="1199"/>
      <c r="C29" s="1199"/>
      <c r="D29" s="1200"/>
      <c r="E29" s="1200">
        <v>0.24</v>
      </c>
      <c r="F29" s="1208">
        <f>ROUND((E29*F27),0)</f>
        <v>8120</v>
      </c>
      <c r="G29" s="323"/>
    </row>
    <row r="30" spans="1:7" ht="11.25" customHeight="1">
      <c r="A30" s="1199" t="s">
        <v>840</v>
      </c>
      <c r="B30" s="1199"/>
      <c r="C30" s="1199"/>
      <c r="D30" s="1200"/>
      <c r="E30" s="1200">
        <v>0.01</v>
      </c>
      <c r="F30" s="1208">
        <f>ROUND((E30*F27),0)</f>
        <v>338</v>
      </c>
      <c r="G30" s="323"/>
    </row>
    <row r="31" spans="1:7" ht="11.25" customHeight="1">
      <c r="A31" s="1199" t="s">
        <v>842</v>
      </c>
      <c r="B31" s="1199"/>
      <c r="C31" s="1199"/>
      <c r="D31" s="1200"/>
      <c r="E31" s="1200">
        <v>0.05</v>
      </c>
      <c r="F31" s="1208">
        <f>ROUND((E31*F27),0)</f>
        <v>1692</v>
      </c>
      <c r="G31" s="323"/>
    </row>
    <row r="32" spans="1:7" ht="11.25" customHeight="1">
      <c r="A32" s="1726" t="s">
        <v>1449</v>
      </c>
      <c r="B32" s="1727"/>
      <c r="C32" s="1727"/>
      <c r="D32" s="1727"/>
      <c r="E32" s="1728"/>
      <c r="F32" s="1208">
        <f>F31+F30+F29+F27</f>
        <v>43983</v>
      </c>
      <c r="G32" s="323"/>
    </row>
    <row r="33" spans="1:7" ht="11.25" customHeight="1">
      <c r="A33" s="478"/>
      <c r="B33" s="479"/>
      <c r="C33" s="479"/>
      <c r="D33" s="479"/>
      <c r="E33" s="479"/>
      <c r="F33" s="505"/>
      <c r="G33" s="323"/>
    </row>
    <row r="34" spans="1:7" ht="11.25" customHeight="1">
      <c r="A34" s="478"/>
      <c r="B34" s="479"/>
      <c r="C34" s="479"/>
      <c r="D34" s="479"/>
      <c r="E34" s="479"/>
      <c r="F34" s="505"/>
      <c r="G34" s="323"/>
    </row>
    <row r="35" spans="1:7" s="501" customFormat="1" ht="30.75" customHeight="1">
      <c r="A35" s="1663" t="s">
        <v>743</v>
      </c>
      <c r="B35" s="1663"/>
      <c r="C35" s="1663" t="s">
        <v>1031</v>
      </c>
      <c r="D35" s="1663"/>
      <c r="E35" s="1663"/>
      <c r="F35" s="1663"/>
      <c r="G35" s="506"/>
    </row>
    <row r="36" spans="1:7" ht="16.5" customHeight="1">
      <c r="A36" s="1868"/>
      <c r="B36" s="1868"/>
      <c r="C36" s="1868"/>
      <c r="D36" s="1868"/>
      <c r="E36" s="1868"/>
      <c r="F36" s="1868"/>
      <c r="G36" s="1868"/>
    </row>
  </sheetData>
  <mergeCells count="22">
    <mergeCell ref="A1:C1"/>
    <mergeCell ref="D1:F1"/>
    <mergeCell ref="F2:F7"/>
    <mergeCell ref="A8:A9"/>
    <mergeCell ref="B8:B9"/>
    <mergeCell ref="C8:C9"/>
    <mergeCell ref="D8:D9"/>
    <mergeCell ref="E8:E9"/>
    <mergeCell ref="A36:G36"/>
    <mergeCell ref="F10:F18"/>
    <mergeCell ref="A19:A20"/>
    <mergeCell ref="B19:B20"/>
    <mergeCell ref="C19:C20"/>
    <mergeCell ref="D19:D20"/>
    <mergeCell ref="E19:E20"/>
    <mergeCell ref="F21:F25"/>
    <mergeCell ref="A26:E26"/>
    <mergeCell ref="A27:E27"/>
    <mergeCell ref="A35:B35"/>
    <mergeCell ref="C35:F35"/>
    <mergeCell ref="A28:D28"/>
    <mergeCell ref="A32:E32"/>
  </mergeCells>
  <pageMargins left="0.7" right="0.7" top="0.75" bottom="0.75" header="0.3" footer="0.3"/>
  <pageSetup paperSize="9"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CF00C-D099-4E95-87C8-6FE49484400D}">
  <dimension ref="A1:G36"/>
  <sheetViews>
    <sheetView view="pageBreakPreview" topLeftCell="A13" zoomScaleNormal="100" zoomScaleSheetLayoutView="100" workbookViewId="0">
      <selection activeCell="F32" sqref="F32"/>
    </sheetView>
  </sheetViews>
  <sheetFormatPr baseColWidth="10" defaultColWidth="9.33203125" defaultRowHeight="13.2"/>
  <cols>
    <col min="1" max="1" width="32.77734375" style="318" customWidth="1"/>
    <col min="2" max="2" width="10" style="318" customWidth="1"/>
    <col min="3" max="3" width="12" style="318" customWidth="1"/>
    <col min="4" max="4" width="12.44140625" style="318" customWidth="1"/>
    <col min="5" max="5" width="13.44140625" style="318" customWidth="1"/>
    <col min="6" max="6" width="12.77734375" style="318" customWidth="1"/>
    <col min="7" max="7" width="14.77734375" style="318" customWidth="1"/>
    <col min="8" max="16384" width="9.33203125" style="318"/>
  </cols>
  <sheetData>
    <row r="1" spans="1:7" ht="92.25" customHeight="1">
      <c r="A1" s="1643" t="s">
        <v>816</v>
      </c>
      <c r="B1" s="1643"/>
      <c r="C1" s="1643"/>
      <c r="D1" s="1850" t="s">
        <v>1451</v>
      </c>
      <c r="E1" s="1850"/>
      <c r="F1" s="1850"/>
      <c r="G1" s="330">
        <v>5.3</v>
      </c>
    </row>
    <row r="2" spans="1:7" ht="11.4" customHeight="1">
      <c r="A2" s="162" t="s">
        <v>10</v>
      </c>
      <c r="B2" s="319" t="s">
        <v>2</v>
      </c>
      <c r="C2" s="358" t="s">
        <v>1083</v>
      </c>
      <c r="D2" s="321" t="s">
        <v>4</v>
      </c>
      <c r="E2" s="162" t="s">
        <v>5</v>
      </c>
      <c r="F2" s="1605"/>
    </row>
    <row r="3" spans="1:7" ht="11.25" customHeight="1">
      <c r="A3" s="391" t="s">
        <v>158</v>
      </c>
      <c r="B3" s="7"/>
      <c r="C3" s="7"/>
      <c r="D3" s="685">
        <v>0.03</v>
      </c>
      <c r="E3" s="163">
        <f>ROUND(D3*F26,0)</f>
        <v>606</v>
      </c>
      <c r="F3" s="1834"/>
    </row>
    <row r="4" spans="1:7" ht="14.25" customHeight="1">
      <c r="A4" s="361"/>
      <c r="B4" s="7"/>
      <c r="C4" s="163"/>
      <c r="D4" s="389"/>
      <c r="E4" s="163"/>
      <c r="F4" s="1834"/>
    </row>
    <row r="5" spans="1:7" ht="10.35" customHeight="1">
      <c r="A5" s="7"/>
      <c r="B5" s="7"/>
      <c r="C5" s="7"/>
      <c r="D5" s="61"/>
      <c r="E5" s="7"/>
      <c r="F5" s="1834"/>
    </row>
    <row r="6" spans="1:7" ht="9.9" customHeight="1">
      <c r="A6" s="7"/>
      <c r="B6" s="7"/>
      <c r="C6" s="7"/>
      <c r="D6" s="61"/>
      <c r="E6" s="7"/>
      <c r="F6" s="1834"/>
    </row>
    <row r="7" spans="1:7" ht="8.85" customHeight="1">
      <c r="A7" s="7"/>
      <c r="B7" s="7"/>
      <c r="C7" s="7"/>
      <c r="D7" s="61"/>
      <c r="E7" s="7"/>
      <c r="F7" s="1606"/>
    </row>
    <row r="8" spans="1:7" ht="11.25" customHeight="1">
      <c r="A8" s="1855" t="s">
        <v>26</v>
      </c>
      <c r="B8" s="1605"/>
      <c r="C8" s="1605"/>
      <c r="D8" s="1607"/>
      <c r="E8" s="1866" t="s">
        <v>45</v>
      </c>
      <c r="F8" s="163">
        <f>SUM(E3:E7)</f>
        <v>606</v>
      </c>
    </row>
    <row r="9" spans="1:7" ht="11.4" customHeight="1">
      <c r="A9" s="1856"/>
      <c r="B9" s="1606"/>
      <c r="C9" s="1606"/>
      <c r="D9" s="1609"/>
      <c r="E9" s="1867"/>
      <c r="F9" s="7"/>
    </row>
    <row r="10" spans="1:7" ht="11.25" customHeight="1">
      <c r="A10" s="165" t="s">
        <v>10</v>
      </c>
      <c r="B10" s="58" t="s">
        <v>11</v>
      </c>
      <c r="C10" s="165" t="s">
        <v>12</v>
      </c>
      <c r="D10" s="321" t="s">
        <v>13</v>
      </c>
      <c r="E10" s="162" t="s">
        <v>5</v>
      </c>
      <c r="F10" s="1605"/>
    </row>
    <row r="11" spans="1:7" ht="29.25" customHeight="1">
      <c r="A11" s="396" t="s">
        <v>1297</v>
      </c>
      <c r="B11" s="320" t="s">
        <v>444</v>
      </c>
      <c r="C11" s="163">
        <f>+'EST MERCADO'!H63</f>
        <v>185350</v>
      </c>
      <c r="D11" s="164">
        <v>0.04</v>
      </c>
      <c r="E11" s="163">
        <f>ROUND(+C11*D11,0)</f>
        <v>7414</v>
      </c>
      <c r="F11" s="1834"/>
    </row>
    <row r="12" spans="1:7" ht="14.25" customHeight="1">
      <c r="A12" s="397" t="s">
        <v>541</v>
      </c>
      <c r="B12" s="162" t="s">
        <v>444</v>
      </c>
      <c r="C12" s="163">
        <f>+'EST MERCADO'!H87</f>
        <v>31520</v>
      </c>
      <c r="D12" s="164">
        <v>0.1</v>
      </c>
      <c r="E12" s="163">
        <f>ROUND(+C12*D12,0)</f>
        <v>3152</v>
      </c>
      <c r="F12" s="1834"/>
    </row>
    <row r="13" spans="1:7" ht="14.25" customHeight="1">
      <c r="A13" s="398" t="s">
        <v>817</v>
      </c>
      <c r="B13" s="162" t="s">
        <v>818</v>
      </c>
      <c r="C13" s="163">
        <f>+'EST MERCADO'!H38</f>
        <v>9900</v>
      </c>
      <c r="D13" s="164">
        <v>0.1</v>
      </c>
      <c r="E13" s="163">
        <f>ROUND(+C13*D13,0)</f>
        <v>990</v>
      </c>
      <c r="F13" s="1834"/>
    </row>
    <row r="14" spans="1:7" ht="14.25" customHeight="1">
      <c r="A14" s="398"/>
      <c r="B14" s="319"/>
      <c r="C14" s="163"/>
      <c r="D14" s="357"/>
      <c r="E14" s="163"/>
      <c r="F14" s="1834"/>
    </row>
    <row r="15" spans="1:7" ht="14.25" customHeight="1">
      <c r="A15" s="398"/>
      <c r="B15" s="319"/>
      <c r="C15" s="163"/>
      <c r="D15" s="357"/>
      <c r="E15" s="163"/>
      <c r="F15" s="1834"/>
    </row>
    <row r="16" spans="1:7" ht="14.25" customHeight="1">
      <c r="A16" s="7"/>
      <c r="B16" s="324"/>
      <c r="C16" s="384"/>
      <c r="D16" s="389"/>
      <c r="E16" s="163"/>
      <c r="F16" s="1834"/>
    </row>
    <row r="17" spans="1:7" ht="14.25" customHeight="1">
      <c r="A17" s="7"/>
      <c r="B17" s="7"/>
      <c r="C17" s="7"/>
      <c r="D17" s="61"/>
      <c r="E17" s="7"/>
      <c r="F17" s="1834"/>
    </row>
    <row r="18" spans="1:7" ht="9.9" customHeight="1">
      <c r="A18" s="7"/>
      <c r="B18" s="7"/>
      <c r="C18" s="7"/>
      <c r="D18" s="61"/>
      <c r="E18" s="7"/>
      <c r="F18" s="1606"/>
    </row>
    <row r="19" spans="1:7" ht="11.25" customHeight="1">
      <c r="A19" s="1855" t="s">
        <v>27</v>
      </c>
      <c r="B19" s="1605"/>
      <c r="C19" s="1605"/>
      <c r="D19" s="1607"/>
      <c r="E19" s="1603" t="s">
        <v>21</v>
      </c>
      <c r="F19" s="163">
        <f>SUM(E11:E18)</f>
        <v>11556</v>
      </c>
    </row>
    <row r="20" spans="1:7" ht="12.75" customHeight="1">
      <c r="A20" s="1856"/>
      <c r="B20" s="1606"/>
      <c r="C20" s="1606"/>
      <c r="D20" s="1609"/>
      <c r="E20" s="1604"/>
      <c r="F20" s="7"/>
    </row>
    <row r="21" spans="1:7" ht="11.25" customHeight="1">
      <c r="A21" s="162" t="s">
        <v>22</v>
      </c>
      <c r="B21" s="162" t="s">
        <v>23</v>
      </c>
      <c r="C21" s="162" t="s">
        <v>161</v>
      </c>
      <c r="D21" s="686" t="s">
        <v>4</v>
      </c>
      <c r="E21" s="162" t="s">
        <v>5</v>
      </c>
      <c r="F21" s="1605"/>
    </row>
    <row r="22" spans="1:7" ht="11.25" customHeight="1">
      <c r="A22" s="319" t="str">
        <f>+'Mano de obra - Cargos'!C95</f>
        <v>CUADRILLA TIPO III - (1 Of + 2 Ay)</v>
      </c>
      <c r="B22" s="381">
        <f>+'Mano de obra - Cargos'!F102</f>
        <v>204272.24728612456</v>
      </c>
      <c r="C22" s="163">
        <f>+'Mano de obra - Cargos'!J102</f>
        <v>363572.5</v>
      </c>
      <c r="D22" s="322">
        <v>18</v>
      </c>
      <c r="E22" s="163">
        <f>ROUND(+C22/D22,0)</f>
        <v>20198</v>
      </c>
      <c r="F22" s="1834"/>
    </row>
    <row r="23" spans="1:7" ht="11.25" customHeight="1">
      <c r="A23" s="319"/>
      <c r="B23" s="381"/>
      <c r="C23" s="163"/>
      <c r="D23" s="327"/>
      <c r="E23" s="163"/>
      <c r="F23" s="1834"/>
    </row>
    <row r="24" spans="1:7" ht="10.35" customHeight="1">
      <c r="A24" s="7"/>
      <c r="B24" s="7"/>
      <c r="C24" s="7"/>
      <c r="D24" s="61"/>
      <c r="E24" s="7"/>
      <c r="F24" s="1834"/>
    </row>
    <row r="25" spans="1:7" ht="10.65" customHeight="1">
      <c r="A25" s="7"/>
      <c r="B25" s="7"/>
      <c r="C25" s="7"/>
      <c r="D25" s="61"/>
      <c r="E25" s="7"/>
      <c r="F25" s="1606"/>
    </row>
    <row r="26" spans="1:7" ht="11.25" customHeight="1">
      <c r="A26" s="1624" t="s">
        <v>9</v>
      </c>
      <c r="B26" s="1624"/>
      <c r="C26" s="1624"/>
      <c r="D26" s="1624"/>
      <c r="E26" s="1625"/>
      <c r="F26" s="163">
        <f>SUM(E22:E25)</f>
        <v>20198</v>
      </c>
    </row>
    <row r="27" spans="1:7" ht="11.25" customHeight="1">
      <c r="A27" s="1622" t="s">
        <v>759</v>
      </c>
      <c r="B27" s="1623"/>
      <c r="C27" s="1623"/>
      <c r="D27" s="1623"/>
      <c r="E27" s="1623"/>
      <c r="F27" s="1212">
        <f>SUM(F4:F26)</f>
        <v>32360</v>
      </c>
      <c r="G27" s="797">
        <v>33810</v>
      </c>
    </row>
    <row r="28" spans="1:7" ht="11.25" customHeight="1">
      <c r="A28" s="1720" t="s">
        <v>237</v>
      </c>
      <c r="B28" s="1721"/>
      <c r="C28" s="1721"/>
      <c r="D28" s="1722"/>
      <c r="E28" s="1199"/>
      <c r="F28" s="508"/>
      <c r="G28" s="323"/>
    </row>
    <row r="29" spans="1:7" ht="11.25" customHeight="1">
      <c r="A29" s="1199" t="s">
        <v>1448</v>
      </c>
      <c r="B29" s="1199"/>
      <c r="C29" s="1199"/>
      <c r="D29" s="1200"/>
      <c r="E29" s="1200">
        <v>0.24</v>
      </c>
      <c r="F29" s="1208">
        <f>ROUND((E29*F27),0)</f>
        <v>7766</v>
      </c>
      <c r="G29" s="323"/>
    </row>
    <row r="30" spans="1:7" ht="11.25" customHeight="1">
      <c r="A30" s="1199" t="s">
        <v>840</v>
      </c>
      <c r="B30" s="1199"/>
      <c r="C30" s="1199"/>
      <c r="D30" s="1200"/>
      <c r="E30" s="1200">
        <v>0.01</v>
      </c>
      <c r="F30" s="1208">
        <f>ROUND((E30*F27),0)</f>
        <v>324</v>
      </c>
      <c r="G30" s="323"/>
    </row>
    <row r="31" spans="1:7" ht="11.25" customHeight="1">
      <c r="A31" s="1199" t="s">
        <v>842</v>
      </c>
      <c r="B31" s="1199"/>
      <c r="C31" s="1199"/>
      <c r="D31" s="1200"/>
      <c r="E31" s="1200">
        <v>0.05</v>
      </c>
      <c r="F31" s="1208">
        <f>ROUND((E31*F27),0)</f>
        <v>1618</v>
      </c>
      <c r="G31" s="323"/>
    </row>
    <row r="32" spans="1:7" ht="11.25" customHeight="1">
      <c r="A32" s="1726" t="s">
        <v>1449</v>
      </c>
      <c r="B32" s="1727"/>
      <c r="C32" s="1727"/>
      <c r="D32" s="1727"/>
      <c r="E32" s="1728"/>
      <c r="F32" s="1208">
        <f>F31+F30+F29+F27</f>
        <v>42068</v>
      </c>
      <c r="G32" s="323"/>
    </row>
    <row r="33" spans="1:7" ht="11.25" customHeight="1">
      <c r="A33" s="478"/>
      <c r="B33" s="479"/>
      <c r="C33" s="479"/>
      <c r="D33" s="479"/>
      <c r="E33" s="479"/>
      <c r="F33" s="505"/>
      <c r="G33" s="323"/>
    </row>
    <row r="34" spans="1:7" ht="11.25" customHeight="1">
      <c r="A34" s="478"/>
      <c r="B34" s="479"/>
      <c r="C34" s="479"/>
      <c r="D34" s="479"/>
      <c r="E34" s="479"/>
      <c r="F34" s="505"/>
      <c r="G34" s="323"/>
    </row>
    <row r="35" spans="1:7" s="501" customFormat="1" ht="30.75" customHeight="1">
      <c r="A35" s="1663" t="s">
        <v>743</v>
      </c>
      <c r="B35" s="1663"/>
      <c r="C35" s="1663" t="s">
        <v>1031</v>
      </c>
      <c r="D35" s="1663"/>
      <c r="E35" s="1663"/>
      <c r="F35" s="1663"/>
      <c r="G35" s="506"/>
    </row>
    <row r="36" spans="1:7" ht="16.5" customHeight="1">
      <c r="A36" s="1868"/>
      <c r="B36" s="1868"/>
      <c r="C36" s="1868"/>
      <c r="D36" s="1868"/>
      <c r="E36" s="1868"/>
      <c r="F36" s="1868"/>
      <c r="G36" s="1868"/>
    </row>
  </sheetData>
  <mergeCells count="22">
    <mergeCell ref="A1:C1"/>
    <mergeCell ref="D1:F1"/>
    <mergeCell ref="F2:F7"/>
    <mergeCell ref="A8:A9"/>
    <mergeCell ref="B8:B9"/>
    <mergeCell ref="C8:C9"/>
    <mergeCell ref="D8:D9"/>
    <mergeCell ref="E8:E9"/>
    <mergeCell ref="A36:G36"/>
    <mergeCell ref="F10:F18"/>
    <mergeCell ref="A19:A20"/>
    <mergeCell ref="B19:B20"/>
    <mergeCell ref="C19:C20"/>
    <mergeCell ref="D19:D20"/>
    <mergeCell ref="E19:E20"/>
    <mergeCell ref="F21:F25"/>
    <mergeCell ref="A26:E26"/>
    <mergeCell ref="A27:E27"/>
    <mergeCell ref="A35:B35"/>
    <mergeCell ref="C35:F35"/>
    <mergeCell ref="A28:D28"/>
    <mergeCell ref="A32:E32"/>
  </mergeCells>
  <pageMargins left="0.7" right="0.7" top="0.75" bottom="0.75" header="0.3" footer="0.3"/>
  <pageSetup paperSize="9"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8B6F4-59AC-4C96-861D-51FF830F072C}">
  <dimension ref="A1:G34"/>
  <sheetViews>
    <sheetView view="pageBreakPreview" topLeftCell="A13" zoomScale="110" zoomScaleNormal="100" zoomScaleSheetLayoutView="110" workbookViewId="0">
      <selection activeCell="F30" sqref="F30"/>
    </sheetView>
  </sheetViews>
  <sheetFormatPr baseColWidth="10" defaultColWidth="9.33203125" defaultRowHeight="13.2"/>
  <cols>
    <col min="1" max="1" width="32.77734375" style="511" customWidth="1"/>
    <col min="2" max="2" width="10" style="511" customWidth="1"/>
    <col min="3" max="3" width="12" style="511" customWidth="1"/>
    <col min="4" max="4" width="12.44140625" style="511" customWidth="1"/>
    <col min="5" max="5" width="13.44140625" style="511" customWidth="1"/>
    <col min="6" max="6" width="12.77734375" style="511" customWidth="1"/>
    <col min="7" max="7" width="44.109375" style="511" customWidth="1"/>
    <col min="8" max="16384" width="9.33203125" style="511"/>
  </cols>
  <sheetData>
    <row r="1" spans="1:7" ht="92.25" customHeight="1">
      <c r="A1" s="1869" t="s">
        <v>1443</v>
      </c>
      <c r="B1" s="1869"/>
      <c r="C1" s="1869"/>
      <c r="D1" s="1870" t="s">
        <v>1451</v>
      </c>
      <c r="E1" s="1870"/>
      <c r="F1" s="1870"/>
      <c r="G1" s="510">
        <v>5.4</v>
      </c>
    </row>
    <row r="2" spans="1:7" ht="11.4" customHeight="1">
      <c r="A2" s="512" t="s">
        <v>10</v>
      </c>
      <c r="B2" s="513" t="s">
        <v>2</v>
      </c>
      <c r="C2" s="690" t="s">
        <v>1083</v>
      </c>
      <c r="D2" s="514" t="s">
        <v>4</v>
      </c>
      <c r="E2" s="512" t="s">
        <v>5</v>
      </c>
      <c r="F2" s="1871"/>
    </row>
    <row r="3" spans="1:7" ht="14.4" customHeight="1">
      <c r="A3" s="515" t="s">
        <v>158</v>
      </c>
      <c r="B3" s="516"/>
      <c r="C3" s="516"/>
      <c r="D3" s="685">
        <v>0.03</v>
      </c>
      <c r="E3" s="517">
        <f>ROUND(D3*F24,0)</f>
        <v>103</v>
      </c>
      <c r="F3" s="1872"/>
    </row>
    <row r="4" spans="1:7" ht="14.4" customHeight="1">
      <c r="A4" s="515" t="s">
        <v>1444</v>
      </c>
      <c r="B4" s="516"/>
      <c r="C4" s="517">
        <v>9800</v>
      </c>
      <c r="D4" s="1119">
        <v>0.15</v>
      </c>
      <c r="E4" s="517">
        <f>C4*D4</f>
        <v>1470</v>
      </c>
      <c r="F4" s="1872"/>
    </row>
    <row r="5" spans="1:7" ht="14.4" customHeight="1">
      <c r="A5" s="515" t="s">
        <v>1445</v>
      </c>
      <c r="B5" s="516"/>
      <c r="C5" s="517">
        <v>8400</v>
      </c>
      <c r="D5" s="1119">
        <v>0.15</v>
      </c>
      <c r="E5" s="517">
        <f>C5*D5</f>
        <v>1260</v>
      </c>
      <c r="F5" s="1872"/>
    </row>
    <row r="6" spans="1:7" ht="9.9" customHeight="1">
      <c r="A6" s="516"/>
      <c r="B6" s="516"/>
      <c r="C6" s="516"/>
      <c r="D6" s="519"/>
      <c r="E6" s="516"/>
      <c r="F6" s="1872"/>
    </row>
    <row r="7" spans="1:7" ht="8.85" customHeight="1">
      <c r="A7" s="516"/>
      <c r="B7" s="516"/>
      <c r="C7" s="516"/>
      <c r="D7" s="519"/>
      <c r="E7" s="516"/>
      <c r="F7" s="1873"/>
    </row>
    <row r="8" spans="1:7" ht="11.25" customHeight="1">
      <c r="A8" s="1874" t="s">
        <v>26</v>
      </c>
      <c r="B8" s="1871"/>
      <c r="C8" s="1871"/>
      <c r="D8" s="1876"/>
      <c r="E8" s="1878" t="s">
        <v>45</v>
      </c>
      <c r="F8" s="517">
        <f>SUM(E3:E7)</f>
        <v>2833</v>
      </c>
    </row>
    <row r="9" spans="1:7" ht="11.4" customHeight="1">
      <c r="A9" s="1875"/>
      <c r="B9" s="1873"/>
      <c r="C9" s="1873"/>
      <c r="D9" s="1877"/>
      <c r="E9" s="1879"/>
      <c r="F9" s="516"/>
    </row>
    <row r="10" spans="1:7" ht="11.25" customHeight="1">
      <c r="A10" s="520" t="s">
        <v>10</v>
      </c>
      <c r="B10" s="521" t="s">
        <v>11</v>
      </c>
      <c r="C10" s="520" t="s">
        <v>12</v>
      </c>
      <c r="D10" s="522" t="s">
        <v>13</v>
      </c>
      <c r="E10" s="512" t="s">
        <v>5</v>
      </c>
      <c r="F10" s="1871"/>
    </row>
    <row r="11" spans="1:7" ht="29.25" customHeight="1">
      <c r="A11" s="826" t="s">
        <v>1442</v>
      </c>
      <c r="B11" s="523" t="s">
        <v>474</v>
      </c>
      <c r="C11" s="517">
        <v>185350</v>
      </c>
      <c r="D11" s="1118">
        <v>8.0000000000000002E-3</v>
      </c>
      <c r="E11" s="517">
        <f>ROUND(+C11*D11,0)</f>
        <v>1483</v>
      </c>
      <c r="F11" s="1872"/>
    </row>
    <row r="12" spans="1:7" ht="14.25" customHeight="1">
      <c r="A12" s="527"/>
      <c r="B12" s="513"/>
      <c r="C12" s="517"/>
      <c r="D12" s="526"/>
      <c r="E12" s="517"/>
      <c r="F12" s="1872"/>
    </row>
    <row r="13" spans="1:7" ht="14.25" customHeight="1">
      <c r="A13" s="527"/>
      <c r="B13" s="513"/>
      <c r="C13" s="517"/>
      <c r="D13" s="526"/>
      <c r="E13" s="517"/>
      <c r="F13" s="1872"/>
    </row>
    <row r="14" spans="1:7" ht="14.25" customHeight="1">
      <c r="A14" s="516"/>
      <c r="B14" s="528"/>
      <c r="C14" s="529"/>
      <c r="D14" s="518"/>
      <c r="E14" s="517"/>
      <c r="F14" s="1872"/>
    </row>
    <row r="15" spans="1:7" ht="14.25" customHeight="1">
      <c r="A15" s="516"/>
      <c r="B15" s="516"/>
      <c r="C15" s="516"/>
      <c r="D15" s="519"/>
      <c r="E15" s="516"/>
      <c r="F15" s="1872"/>
    </row>
    <row r="16" spans="1:7" ht="9.9" customHeight="1">
      <c r="A16" s="516"/>
      <c r="B16" s="516"/>
      <c r="C16" s="516"/>
      <c r="D16" s="519"/>
      <c r="E16" s="516"/>
      <c r="F16" s="1873"/>
    </row>
    <row r="17" spans="1:7" ht="11.25" customHeight="1">
      <c r="A17" s="1874" t="s">
        <v>27</v>
      </c>
      <c r="B17" s="1871"/>
      <c r="C17" s="1871"/>
      <c r="D17" s="1876"/>
      <c r="E17" s="1881" t="s">
        <v>21</v>
      </c>
      <c r="F17" s="517">
        <f>SUM(E11:E16)</f>
        <v>1483</v>
      </c>
    </row>
    <row r="18" spans="1:7" ht="12.75" customHeight="1">
      <c r="A18" s="1875"/>
      <c r="B18" s="1873"/>
      <c r="C18" s="1873"/>
      <c r="D18" s="1877"/>
      <c r="E18" s="1882"/>
      <c r="F18" s="516"/>
    </row>
    <row r="19" spans="1:7" ht="11.25" customHeight="1">
      <c r="A19" s="512" t="s">
        <v>22</v>
      </c>
      <c r="B19" s="513" t="s">
        <v>23</v>
      </c>
      <c r="C19" s="512" t="s">
        <v>161</v>
      </c>
      <c r="D19" s="514" t="s">
        <v>4</v>
      </c>
      <c r="E19" s="512" t="s">
        <v>5</v>
      </c>
      <c r="F19" s="1871"/>
    </row>
    <row r="20" spans="1:7" ht="11.25" customHeight="1">
      <c r="A20" s="513" t="str">
        <f>'Mano de obra - Cargos'!C85</f>
        <v>CUADRILLA TIPO II - (1 Of + 1 Ay)</v>
      </c>
      <c r="B20" s="530">
        <f>'Mano de obra - Cargos'!F92</f>
        <v>145908.75063760404</v>
      </c>
      <c r="C20" s="517">
        <f>'Mano de obra - Cargos'!H92</f>
        <v>258506.53333333333</v>
      </c>
      <c r="D20" s="531">
        <v>75</v>
      </c>
      <c r="E20" s="517">
        <f>ROUND(+C20/D20,0)</f>
        <v>3447</v>
      </c>
      <c r="F20" s="1872"/>
    </row>
    <row r="21" spans="1:7" ht="11.25" customHeight="1">
      <c r="A21" s="513"/>
      <c r="B21" s="530"/>
      <c r="C21" s="517"/>
      <c r="D21" s="532"/>
      <c r="E21" s="517"/>
      <c r="F21" s="1872"/>
    </row>
    <row r="22" spans="1:7" ht="10.35" customHeight="1">
      <c r="A22" s="516"/>
      <c r="B22" s="516"/>
      <c r="C22" s="516"/>
      <c r="D22" s="519"/>
      <c r="E22" s="516"/>
      <c r="F22" s="1872"/>
    </row>
    <row r="23" spans="1:7" ht="10.65" customHeight="1">
      <c r="A23" s="516"/>
      <c r="B23" s="516"/>
      <c r="C23" s="516"/>
      <c r="D23" s="519"/>
      <c r="E23" s="516"/>
      <c r="F23" s="1873"/>
    </row>
    <row r="24" spans="1:7" ht="11.25" customHeight="1">
      <c r="A24" s="1884" t="s">
        <v>9</v>
      </c>
      <c r="B24" s="1884"/>
      <c r="C24" s="1884"/>
      <c r="D24" s="1884"/>
      <c r="E24" s="1885"/>
      <c r="F24" s="517">
        <f>SUM(E20:E23)</f>
        <v>3447</v>
      </c>
    </row>
    <row r="25" spans="1:7" ht="11.25" customHeight="1">
      <c r="A25" s="1886" t="s">
        <v>759</v>
      </c>
      <c r="B25" s="1887"/>
      <c r="C25" s="1887"/>
      <c r="D25" s="1887"/>
      <c r="E25" s="1887"/>
      <c r="F25" s="1220">
        <f>ROUND(SUM(F4:F24),0)</f>
        <v>7763</v>
      </c>
      <c r="G25" s="535"/>
    </row>
    <row r="26" spans="1:7" ht="11.25" customHeight="1">
      <c r="A26" s="1720" t="s">
        <v>237</v>
      </c>
      <c r="B26" s="1721"/>
      <c r="C26" s="1721"/>
      <c r="D26" s="1722"/>
      <c r="E26" s="1199"/>
      <c r="F26" s="508"/>
      <c r="G26" s="535"/>
    </row>
    <row r="27" spans="1:7" ht="11.25" customHeight="1">
      <c r="A27" s="1199" t="s">
        <v>1448</v>
      </c>
      <c r="B27" s="1199"/>
      <c r="C27" s="1199"/>
      <c r="D27" s="1200"/>
      <c r="E27" s="1200">
        <v>0.24</v>
      </c>
      <c r="F27" s="1208">
        <f>ROUND((E27*F25),0)</f>
        <v>1863</v>
      </c>
      <c r="G27" s="535"/>
    </row>
    <row r="28" spans="1:7" ht="11.25" customHeight="1">
      <c r="A28" s="1199" t="s">
        <v>840</v>
      </c>
      <c r="B28" s="1199"/>
      <c r="C28" s="1199"/>
      <c r="D28" s="1200"/>
      <c r="E28" s="1200">
        <v>0.01</v>
      </c>
      <c r="F28" s="1208">
        <f>ROUND((E28*F25),0)</f>
        <v>78</v>
      </c>
      <c r="G28" s="535"/>
    </row>
    <row r="29" spans="1:7" ht="11.25" customHeight="1">
      <c r="A29" s="1199" t="s">
        <v>842</v>
      </c>
      <c r="B29" s="1199"/>
      <c r="C29" s="1199"/>
      <c r="D29" s="1200"/>
      <c r="E29" s="1200">
        <v>0.05</v>
      </c>
      <c r="F29" s="1208">
        <f>ROUND((E29*F25),0)</f>
        <v>388</v>
      </c>
      <c r="G29" s="535"/>
    </row>
    <row r="30" spans="1:7" ht="11.25" customHeight="1">
      <c r="A30" s="1726" t="s">
        <v>1449</v>
      </c>
      <c r="B30" s="1727"/>
      <c r="C30" s="1727"/>
      <c r="D30" s="1727"/>
      <c r="E30" s="1728"/>
      <c r="F30" s="1208">
        <f>F29+F28+F27+F25</f>
        <v>10092</v>
      </c>
      <c r="G30" s="535"/>
    </row>
    <row r="31" spans="1:7" ht="11.25" customHeight="1">
      <c r="A31" s="533"/>
      <c r="B31" s="534"/>
      <c r="C31" s="534"/>
      <c r="D31" s="534"/>
      <c r="E31" s="534"/>
      <c r="F31" s="647"/>
      <c r="G31" s="535"/>
    </row>
    <row r="32" spans="1:7" ht="11.25" customHeight="1">
      <c r="A32" s="533"/>
      <c r="B32" s="534"/>
      <c r="C32" s="534"/>
      <c r="D32" s="534"/>
      <c r="E32" s="534"/>
      <c r="F32" s="647"/>
      <c r="G32" s="535"/>
    </row>
    <row r="33" spans="1:7" ht="30.75" customHeight="1">
      <c r="A33" s="1883" t="s">
        <v>1034</v>
      </c>
      <c r="B33" s="1883"/>
      <c r="C33" s="1883" t="s">
        <v>1033</v>
      </c>
      <c r="D33" s="1883"/>
      <c r="E33" s="1883"/>
      <c r="F33" s="1883"/>
      <c r="G33" s="535"/>
    </row>
    <row r="34" spans="1:7" ht="16.5" customHeight="1">
      <c r="A34" s="1880"/>
      <c r="B34" s="1880"/>
      <c r="C34" s="1880"/>
      <c r="D34" s="1880"/>
      <c r="E34" s="1880"/>
      <c r="F34" s="1880"/>
      <c r="G34" s="1880"/>
    </row>
  </sheetData>
  <mergeCells count="22">
    <mergeCell ref="A34:G34"/>
    <mergeCell ref="F10:F16"/>
    <mergeCell ref="A17:A18"/>
    <mergeCell ref="B17:B18"/>
    <mergeCell ref="C17:C18"/>
    <mergeCell ref="D17:D18"/>
    <mergeCell ref="E17:E18"/>
    <mergeCell ref="A33:B33"/>
    <mergeCell ref="C33:F33"/>
    <mergeCell ref="F19:F23"/>
    <mergeCell ref="A24:E24"/>
    <mergeCell ref="A25:E25"/>
    <mergeCell ref="A26:D26"/>
    <mergeCell ref="A30:E30"/>
    <mergeCell ref="A1:C1"/>
    <mergeCell ref="D1:F1"/>
    <mergeCell ref="F2:F7"/>
    <mergeCell ref="A8:A9"/>
    <mergeCell ref="B8:B9"/>
    <mergeCell ref="C8:C9"/>
    <mergeCell ref="D8:D9"/>
    <mergeCell ref="E8:E9"/>
  </mergeCells>
  <pageMargins left="0.7" right="0.7" top="0.75" bottom="0.75" header="0.3" footer="0.3"/>
  <pageSetup paperSize="9" orientation="portrait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5931B-220A-4C8D-81B4-429D259EAA5D}">
  <dimension ref="A1:G36"/>
  <sheetViews>
    <sheetView view="pageBreakPreview" topLeftCell="A19" zoomScaleNormal="100" zoomScaleSheetLayoutView="100" workbookViewId="0">
      <selection activeCell="F32" sqref="F32"/>
    </sheetView>
  </sheetViews>
  <sheetFormatPr baseColWidth="10" defaultColWidth="9.33203125" defaultRowHeight="13.2"/>
  <cols>
    <col min="1" max="1" width="32.77734375" style="511" customWidth="1"/>
    <col min="2" max="2" width="10" style="511" customWidth="1"/>
    <col min="3" max="3" width="12" style="511" customWidth="1"/>
    <col min="4" max="4" width="12.44140625" style="511" customWidth="1"/>
    <col min="5" max="5" width="13.44140625" style="511" customWidth="1"/>
    <col min="6" max="6" width="15.44140625" style="511" bestFit="1" customWidth="1"/>
    <col min="7" max="7" width="44.109375" style="511" customWidth="1"/>
    <col min="8" max="16384" width="9.33203125" style="511"/>
  </cols>
  <sheetData>
    <row r="1" spans="1:7" ht="92.25" customHeight="1">
      <c r="A1" s="1869" t="s">
        <v>1318</v>
      </c>
      <c r="B1" s="1869"/>
      <c r="C1" s="1869"/>
      <c r="D1" s="1870" t="s">
        <v>1451</v>
      </c>
      <c r="E1" s="1870"/>
      <c r="F1" s="1870"/>
      <c r="G1" s="510">
        <v>5.5</v>
      </c>
    </row>
    <row r="2" spans="1:7" ht="11.4" customHeight="1">
      <c r="A2" s="512" t="s">
        <v>10</v>
      </c>
      <c r="B2" s="513" t="s">
        <v>2</v>
      </c>
      <c r="C2" s="690" t="s">
        <v>1083</v>
      </c>
      <c r="D2" s="514" t="s">
        <v>4</v>
      </c>
      <c r="E2" s="512" t="s">
        <v>5</v>
      </c>
      <c r="F2" s="1871"/>
    </row>
    <row r="3" spans="1:7" ht="11.25" customHeight="1">
      <c r="A3" s="515" t="s">
        <v>158</v>
      </c>
      <c r="B3" s="516"/>
      <c r="C3" s="516"/>
      <c r="D3" s="685">
        <v>0.03</v>
      </c>
      <c r="E3" s="517">
        <f>ROUND(D3*F26,0)</f>
        <v>5267</v>
      </c>
      <c r="F3" s="1872"/>
    </row>
    <row r="4" spans="1:7" ht="11.4" customHeight="1">
      <c r="A4" s="33" t="s">
        <v>174</v>
      </c>
      <c r="B4" s="7"/>
      <c r="C4" s="163">
        <v>6500</v>
      </c>
      <c r="D4" s="164">
        <v>1</v>
      </c>
      <c r="E4" s="163">
        <f>ROUND(+C4/D4,0)</f>
        <v>6500</v>
      </c>
      <c r="F4" s="1872"/>
    </row>
    <row r="5" spans="1:7" ht="10.35" customHeight="1">
      <c r="A5" s="516"/>
      <c r="B5" s="516"/>
      <c r="C5" s="516"/>
      <c r="D5" s="519"/>
      <c r="E5" s="516"/>
      <c r="F5" s="1872"/>
    </row>
    <row r="6" spans="1:7" ht="9.9" customHeight="1">
      <c r="A6" s="516"/>
      <c r="B6" s="516"/>
      <c r="C6" s="516"/>
      <c r="D6" s="519"/>
      <c r="E6" s="516"/>
      <c r="F6" s="1872"/>
    </row>
    <row r="7" spans="1:7" ht="8.85" customHeight="1">
      <c r="A7" s="516"/>
      <c r="B7" s="516"/>
      <c r="C7" s="516"/>
      <c r="D7" s="519"/>
      <c r="E7" s="516"/>
      <c r="F7" s="1873"/>
    </row>
    <row r="8" spans="1:7" ht="11.25" customHeight="1">
      <c r="A8" s="1874" t="s">
        <v>26</v>
      </c>
      <c r="B8" s="1871"/>
      <c r="C8" s="1871"/>
      <c r="D8" s="1876"/>
      <c r="E8" s="1878" t="s">
        <v>45</v>
      </c>
      <c r="F8" s="517">
        <f>SUM(E3:E7)</f>
        <v>11767</v>
      </c>
    </row>
    <row r="9" spans="1:7" ht="11.4" customHeight="1">
      <c r="A9" s="1875"/>
      <c r="B9" s="1873"/>
      <c r="C9" s="1873"/>
      <c r="D9" s="1877"/>
      <c r="E9" s="1879"/>
      <c r="F9" s="516"/>
    </row>
    <row r="10" spans="1:7" ht="11.25" customHeight="1">
      <c r="A10" s="520" t="s">
        <v>10</v>
      </c>
      <c r="B10" s="521" t="s">
        <v>11</v>
      </c>
      <c r="C10" s="520" t="s">
        <v>12</v>
      </c>
      <c r="D10" s="522" t="s">
        <v>13</v>
      </c>
      <c r="E10" s="512" t="s">
        <v>5</v>
      </c>
      <c r="F10" s="1871"/>
    </row>
    <row r="11" spans="1:7" ht="21" customHeight="1">
      <c r="A11" s="826" t="s">
        <v>1319</v>
      </c>
      <c r="B11" s="523" t="s">
        <v>443</v>
      </c>
      <c r="C11" s="517">
        <f>+'EST MERCADO'!H104</f>
        <v>610000</v>
      </c>
      <c r="D11" s="524">
        <v>1</v>
      </c>
      <c r="E11" s="517">
        <f>ROUND(+C11*D11,0)</f>
        <v>610000</v>
      </c>
      <c r="F11" s="1872"/>
    </row>
    <row r="12" spans="1:7" ht="21.6" customHeight="1">
      <c r="A12" s="828" t="s">
        <v>1320</v>
      </c>
      <c r="B12" s="512" t="s">
        <v>443</v>
      </c>
      <c r="C12" s="517">
        <f>+'EST MERCADO'!H105</f>
        <v>109000</v>
      </c>
      <c r="D12" s="524">
        <v>1</v>
      </c>
      <c r="E12" s="517">
        <f>ROUND(+C12*D12,0)</f>
        <v>109000</v>
      </c>
      <c r="F12" s="1872"/>
    </row>
    <row r="13" spans="1:7" ht="14.25" customHeight="1">
      <c r="A13" s="827" t="s">
        <v>1321</v>
      </c>
      <c r="B13" s="512" t="s">
        <v>443</v>
      </c>
      <c r="C13" s="517">
        <f>+'EST MERCADO'!H106</f>
        <v>12500</v>
      </c>
      <c r="D13" s="526">
        <v>1</v>
      </c>
      <c r="E13" s="517">
        <f>ROUND(+C13*D13,0)</f>
        <v>12500</v>
      </c>
      <c r="F13" s="1872"/>
    </row>
    <row r="14" spans="1:7" ht="14.25" customHeight="1">
      <c r="A14" s="527" t="s">
        <v>1322</v>
      </c>
      <c r="B14" s="512" t="s">
        <v>456</v>
      </c>
      <c r="C14" s="517">
        <f>+'EST MERCADO'!H107</f>
        <v>2500</v>
      </c>
      <c r="D14" s="526">
        <v>16</v>
      </c>
      <c r="E14" s="517">
        <f>ROUND(+C14*D14,0)</f>
        <v>40000</v>
      </c>
      <c r="F14" s="1872"/>
    </row>
    <row r="15" spans="1:7" ht="14.25" customHeight="1">
      <c r="A15" s="527"/>
      <c r="B15" s="513"/>
      <c r="C15" s="517"/>
      <c r="D15" s="526"/>
      <c r="E15" s="517"/>
      <c r="F15" s="1872"/>
    </row>
    <row r="16" spans="1:7" ht="14.25" customHeight="1">
      <c r="A16" s="516"/>
      <c r="B16" s="528"/>
      <c r="C16" s="529"/>
      <c r="D16" s="518"/>
      <c r="E16" s="517"/>
      <c r="F16" s="1872"/>
    </row>
    <row r="17" spans="1:7" ht="14.25" customHeight="1">
      <c r="A17" s="516"/>
      <c r="B17" s="516"/>
      <c r="C17" s="516"/>
      <c r="D17" s="519"/>
      <c r="E17" s="516"/>
      <c r="F17" s="1872"/>
    </row>
    <row r="18" spans="1:7" ht="9.9" customHeight="1">
      <c r="A18" s="516"/>
      <c r="B18" s="516"/>
      <c r="C18" s="516"/>
      <c r="D18" s="519"/>
      <c r="E18" s="516"/>
      <c r="F18" s="1873"/>
    </row>
    <row r="19" spans="1:7" ht="11.25" customHeight="1">
      <c r="A19" s="1874" t="s">
        <v>27</v>
      </c>
      <c r="B19" s="1871"/>
      <c r="C19" s="1871"/>
      <c r="D19" s="1876"/>
      <c r="E19" s="1881" t="s">
        <v>21</v>
      </c>
      <c r="F19" s="517">
        <f>SUM(E11:E18)</f>
        <v>771500</v>
      </c>
    </row>
    <row r="20" spans="1:7" ht="12.75" customHeight="1">
      <c r="A20" s="1875"/>
      <c r="B20" s="1873"/>
      <c r="C20" s="1873"/>
      <c r="D20" s="1877"/>
      <c r="E20" s="1882"/>
      <c r="F20" s="516"/>
    </row>
    <row r="21" spans="1:7" ht="11.25" customHeight="1">
      <c r="A21" s="512" t="s">
        <v>22</v>
      </c>
      <c r="B21" s="513" t="s">
        <v>23</v>
      </c>
      <c r="C21" s="512" t="s">
        <v>161</v>
      </c>
      <c r="D21" s="514" t="s">
        <v>4</v>
      </c>
      <c r="E21" s="512" t="s">
        <v>5</v>
      </c>
      <c r="F21" s="1871"/>
    </row>
    <row r="22" spans="1:7" ht="11.25" customHeight="1">
      <c r="A22" s="513" t="str">
        <f>+'[5]Mano de obra - Cargos'!C95</f>
        <v>CUADRILLA TIPO III - (1 Of + 2 Ay)</v>
      </c>
      <c r="B22" s="530">
        <f>+'[5]Mano de obra - Cargos'!F102</f>
        <v>189800</v>
      </c>
      <c r="C22" s="517">
        <f>+'[5]Mano de obra - Cargos'!J102</f>
        <v>351130</v>
      </c>
      <c r="D22" s="531">
        <v>2</v>
      </c>
      <c r="E22" s="517">
        <f>ROUND(+C22/D22,0)</f>
        <v>175565</v>
      </c>
      <c r="F22" s="1872"/>
    </row>
    <row r="23" spans="1:7" ht="11.25" customHeight="1">
      <c r="A23" s="513"/>
      <c r="B23" s="530"/>
      <c r="C23" s="517"/>
      <c r="D23" s="532"/>
      <c r="E23" s="517"/>
      <c r="F23" s="1872"/>
    </row>
    <row r="24" spans="1:7" ht="10.35" customHeight="1">
      <c r="A24" s="516"/>
      <c r="B24" s="516"/>
      <c r="C24" s="516"/>
      <c r="D24" s="519"/>
      <c r="E24" s="516"/>
      <c r="F24" s="1872"/>
    </row>
    <row r="25" spans="1:7" ht="10.65" customHeight="1">
      <c r="A25" s="516"/>
      <c r="B25" s="516"/>
      <c r="C25" s="516"/>
      <c r="D25" s="519"/>
      <c r="E25" s="516"/>
      <c r="F25" s="1873"/>
    </row>
    <row r="26" spans="1:7" ht="11.25" customHeight="1">
      <c r="A26" s="1884" t="s">
        <v>9</v>
      </c>
      <c r="B26" s="1884"/>
      <c r="C26" s="1884"/>
      <c r="D26" s="1884"/>
      <c r="E26" s="1885"/>
      <c r="F26" s="517">
        <f>SUM(E22:E25)</f>
        <v>175565</v>
      </c>
    </row>
    <row r="27" spans="1:7" ht="11.25" customHeight="1">
      <c r="A27" s="1886" t="s">
        <v>759</v>
      </c>
      <c r="B27" s="1887"/>
      <c r="C27" s="1887"/>
      <c r="D27" s="1887"/>
      <c r="E27" s="1887"/>
      <c r="F27" s="1220">
        <f>SUM(F4:F26)</f>
        <v>958832</v>
      </c>
      <c r="G27" s="535"/>
    </row>
    <row r="28" spans="1:7" ht="11.25" customHeight="1">
      <c r="A28" s="1720" t="s">
        <v>237</v>
      </c>
      <c r="B28" s="1721"/>
      <c r="C28" s="1721"/>
      <c r="D28" s="1722"/>
      <c r="E28" s="1199"/>
      <c r="F28" s="508"/>
      <c r="G28" s="535"/>
    </row>
    <row r="29" spans="1:7" ht="11.25" customHeight="1">
      <c r="A29" s="1199" t="s">
        <v>1448</v>
      </c>
      <c r="B29" s="1199"/>
      <c r="C29" s="1199"/>
      <c r="D29" s="1200"/>
      <c r="E29" s="1200">
        <v>0.24</v>
      </c>
      <c r="F29" s="1208">
        <f>ROUND((E29*F27),0)</f>
        <v>230120</v>
      </c>
      <c r="G29" s="535"/>
    </row>
    <row r="30" spans="1:7" ht="11.25" customHeight="1">
      <c r="A30" s="1199" t="s">
        <v>840</v>
      </c>
      <c r="B30" s="1199"/>
      <c r="C30" s="1199"/>
      <c r="D30" s="1200"/>
      <c r="E30" s="1200">
        <v>0.01</v>
      </c>
      <c r="F30" s="1208">
        <f>ROUND((E30*F27),0)</f>
        <v>9588</v>
      </c>
      <c r="G30" s="535"/>
    </row>
    <row r="31" spans="1:7" ht="11.25" customHeight="1">
      <c r="A31" s="1199" t="s">
        <v>842</v>
      </c>
      <c r="B31" s="1199"/>
      <c r="C31" s="1199"/>
      <c r="D31" s="1200"/>
      <c r="E31" s="1200">
        <v>0.05</v>
      </c>
      <c r="F31" s="1208">
        <f>ROUND((E31*F27),0)</f>
        <v>47942</v>
      </c>
      <c r="G31" s="535"/>
    </row>
    <row r="32" spans="1:7" ht="11.25" customHeight="1">
      <c r="A32" s="1726" t="s">
        <v>1449</v>
      </c>
      <c r="B32" s="1727"/>
      <c r="C32" s="1727"/>
      <c r="D32" s="1727"/>
      <c r="E32" s="1728"/>
      <c r="F32" s="1208">
        <f>F31+F30+F29+F27</f>
        <v>1246482</v>
      </c>
      <c r="G32" s="535"/>
    </row>
    <row r="33" spans="1:7" ht="11.25" customHeight="1">
      <c r="A33" s="533"/>
      <c r="B33" s="534"/>
      <c r="C33" s="534"/>
      <c r="D33" s="534"/>
      <c r="E33" s="534"/>
      <c r="F33" s="647"/>
      <c r="G33" s="535"/>
    </row>
    <row r="34" spans="1:7" ht="11.25" customHeight="1">
      <c r="A34" s="533"/>
      <c r="B34" s="534"/>
      <c r="C34" s="534"/>
      <c r="D34" s="534"/>
      <c r="E34" s="534"/>
      <c r="F34" s="647"/>
      <c r="G34" s="535"/>
    </row>
    <row r="35" spans="1:7" ht="30.75" customHeight="1">
      <c r="A35" s="1883" t="s">
        <v>1034</v>
      </c>
      <c r="B35" s="1883"/>
      <c r="C35" s="1883" t="s">
        <v>1033</v>
      </c>
      <c r="D35" s="1883"/>
      <c r="E35" s="1883"/>
      <c r="F35" s="1883"/>
      <c r="G35" s="535"/>
    </row>
    <row r="36" spans="1:7" ht="16.5" customHeight="1">
      <c r="A36" s="1880"/>
      <c r="B36" s="1880"/>
      <c r="C36" s="1880"/>
      <c r="D36" s="1880"/>
      <c r="E36" s="1880"/>
      <c r="F36" s="1880"/>
      <c r="G36" s="1880"/>
    </row>
  </sheetData>
  <mergeCells count="22">
    <mergeCell ref="A36:G36"/>
    <mergeCell ref="F10:F18"/>
    <mergeCell ref="A19:A20"/>
    <mergeCell ref="B19:B20"/>
    <mergeCell ref="C19:C20"/>
    <mergeCell ref="D19:D20"/>
    <mergeCell ref="E19:E20"/>
    <mergeCell ref="F21:F25"/>
    <mergeCell ref="A26:E26"/>
    <mergeCell ref="A27:E27"/>
    <mergeCell ref="A35:B35"/>
    <mergeCell ref="C35:F35"/>
    <mergeCell ref="A28:D28"/>
    <mergeCell ref="A32:E32"/>
    <mergeCell ref="A1:C1"/>
    <mergeCell ref="D1:F1"/>
    <mergeCell ref="F2:F7"/>
    <mergeCell ref="A8:A9"/>
    <mergeCell ref="B8:B9"/>
    <mergeCell ref="C8:C9"/>
    <mergeCell ref="D8:D9"/>
    <mergeCell ref="E8:E9"/>
  </mergeCells>
  <pageMargins left="0.7" right="0.7" top="0.75" bottom="0.75" header="0.3" footer="0.3"/>
  <pageSetup paperSize="9" orientation="portrait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43AD3-72E1-4324-A07F-E27C2CCC0AC6}">
  <dimension ref="A1:G36"/>
  <sheetViews>
    <sheetView view="pageBreakPreview" topLeftCell="A7" zoomScaleNormal="100" zoomScaleSheetLayoutView="100" workbookViewId="0">
      <selection activeCell="B22" sqref="B22"/>
    </sheetView>
  </sheetViews>
  <sheetFormatPr baseColWidth="10" defaultColWidth="9.33203125" defaultRowHeight="13.2"/>
  <cols>
    <col min="1" max="1" width="32.77734375" style="511" customWidth="1"/>
    <col min="2" max="2" width="10" style="511" customWidth="1"/>
    <col min="3" max="3" width="12" style="511" customWidth="1"/>
    <col min="4" max="4" width="12.44140625" style="511" customWidth="1"/>
    <col min="5" max="5" width="13.44140625" style="511" customWidth="1"/>
    <col min="6" max="6" width="12.77734375" style="511" customWidth="1"/>
    <col min="7" max="7" width="44.109375" style="511" customWidth="1"/>
    <col min="8" max="16384" width="9.33203125" style="511"/>
  </cols>
  <sheetData>
    <row r="1" spans="1:7" ht="92.25" customHeight="1">
      <c r="A1" s="1869" t="s">
        <v>1324</v>
      </c>
      <c r="B1" s="1869"/>
      <c r="C1" s="1869"/>
      <c r="D1" s="1870" t="s">
        <v>1451</v>
      </c>
      <c r="E1" s="1870"/>
      <c r="F1" s="1870"/>
      <c r="G1" s="510">
        <v>5.6</v>
      </c>
    </row>
    <row r="2" spans="1:7" ht="11.4" customHeight="1">
      <c r="A2" s="512" t="s">
        <v>10</v>
      </c>
      <c r="B2" s="513" t="s">
        <v>2</v>
      </c>
      <c r="C2" s="690" t="s">
        <v>1083</v>
      </c>
      <c r="D2" s="514" t="s">
        <v>4</v>
      </c>
      <c r="E2" s="512" t="s">
        <v>5</v>
      </c>
      <c r="F2" s="1871"/>
    </row>
    <row r="3" spans="1:7" ht="11.25" customHeight="1">
      <c r="A3" s="515" t="s">
        <v>158</v>
      </c>
      <c r="B3" s="516"/>
      <c r="C3" s="516"/>
      <c r="D3" s="685">
        <v>0.03</v>
      </c>
      <c r="E3" s="517">
        <f>ROUND(D3*F26,0)</f>
        <v>155</v>
      </c>
      <c r="F3" s="1872"/>
    </row>
    <row r="4" spans="1:7" ht="14.25" customHeight="1">
      <c r="A4" s="33" t="s">
        <v>174</v>
      </c>
      <c r="B4" s="7"/>
      <c r="C4" s="163">
        <v>6500</v>
      </c>
      <c r="D4" s="164">
        <v>25</v>
      </c>
      <c r="E4" s="163">
        <f>ROUND(+C4/D4,0)</f>
        <v>260</v>
      </c>
      <c r="F4" s="1872"/>
    </row>
    <row r="5" spans="1:7" ht="10.35" customHeight="1">
      <c r="A5" s="516"/>
      <c r="B5" s="516"/>
      <c r="C5" s="516"/>
      <c r="D5" s="519"/>
      <c r="E5" s="516"/>
      <c r="F5" s="1872"/>
    </row>
    <row r="6" spans="1:7" ht="9.9" customHeight="1">
      <c r="A6" s="516"/>
      <c r="B6" s="516"/>
      <c r="C6" s="516"/>
      <c r="D6" s="519"/>
      <c r="E6" s="516"/>
      <c r="F6" s="1872"/>
    </row>
    <row r="7" spans="1:7" ht="8.85" customHeight="1">
      <c r="A7" s="516"/>
      <c r="B7" s="516"/>
      <c r="C7" s="516"/>
      <c r="D7" s="519"/>
      <c r="E7" s="516"/>
      <c r="F7" s="1873"/>
    </row>
    <row r="8" spans="1:7" ht="11.25" customHeight="1">
      <c r="A8" s="1874" t="s">
        <v>26</v>
      </c>
      <c r="B8" s="1871"/>
      <c r="C8" s="1871"/>
      <c r="D8" s="1876"/>
      <c r="E8" s="1878" t="s">
        <v>45</v>
      </c>
      <c r="F8" s="517">
        <f>SUM(E3:E7)</f>
        <v>415</v>
      </c>
    </row>
    <row r="9" spans="1:7" ht="11.4" customHeight="1">
      <c r="A9" s="1875"/>
      <c r="B9" s="1873"/>
      <c r="C9" s="1873"/>
      <c r="D9" s="1877"/>
      <c r="E9" s="1879"/>
      <c r="F9" s="516"/>
    </row>
    <row r="10" spans="1:7" ht="11.25" customHeight="1">
      <c r="A10" s="520" t="s">
        <v>10</v>
      </c>
      <c r="B10" s="521" t="s">
        <v>11</v>
      </c>
      <c r="C10" s="520" t="s">
        <v>12</v>
      </c>
      <c r="D10" s="522" t="s">
        <v>13</v>
      </c>
      <c r="E10" s="512" t="s">
        <v>5</v>
      </c>
      <c r="F10" s="1871"/>
    </row>
    <row r="11" spans="1:7" ht="13.2" customHeight="1">
      <c r="A11" s="513" t="s">
        <v>175</v>
      </c>
      <c r="B11" s="523" t="s">
        <v>474</v>
      </c>
      <c r="C11" s="517">
        <f>+'EST MERCADO'!H49</f>
        <v>106240</v>
      </c>
      <c r="D11" s="524">
        <v>0.06</v>
      </c>
      <c r="E11" s="517">
        <f>ROUND(+C11*D11,0)</f>
        <v>6374</v>
      </c>
      <c r="F11" s="1872"/>
    </row>
    <row r="12" spans="1:7" ht="14.25" customHeight="1">
      <c r="A12" s="525" t="s">
        <v>176</v>
      </c>
      <c r="B12" s="512" t="s">
        <v>474</v>
      </c>
      <c r="C12" s="517">
        <f>+'EST MERCADO'!H87</f>
        <v>31520</v>
      </c>
      <c r="D12" s="524">
        <v>0.05</v>
      </c>
      <c r="E12" s="517">
        <f>ROUND(+C12*D12,0)</f>
        <v>1576</v>
      </c>
      <c r="F12" s="1872"/>
    </row>
    <row r="13" spans="1:7" ht="14.25" customHeight="1">
      <c r="A13" s="525" t="s">
        <v>177</v>
      </c>
      <c r="B13" s="512" t="s">
        <v>443</v>
      </c>
      <c r="C13" s="517">
        <f>+'EST MERCADO'!H21</f>
        <v>6535</v>
      </c>
      <c r="D13" s="524">
        <v>0.02</v>
      </c>
      <c r="E13" s="517">
        <f>ROUND(+C13*D13,0)</f>
        <v>131</v>
      </c>
      <c r="F13" s="1872"/>
    </row>
    <row r="14" spans="1:7" ht="14.25" customHeight="1">
      <c r="A14" s="527" t="s">
        <v>1323</v>
      </c>
      <c r="B14" s="512" t="s">
        <v>443</v>
      </c>
      <c r="C14" s="517">
        <f>+'EST MERCADO'!H108</f>
        <v>4000</v>
      </c>
      <c r="D14" s="524">
        <v>0.02</v>
      </c>
      <c r="E14" s="517">
        <f>ROUND(+C14*D14,0)</f>
        <v>80</v>
      </c>
      <c r="F14" s="1872"/>
    </row>
    <row r="15" spans="1:7" ht="14.25" customHeight="1">
      <c r="A15" s="527"/>
      <c r="B15" s="513"/>
      <c r="C15" s="517"/>
      <c r="D15" s="526"/>
      <c r="E15" s="517"/>
      <c r="F15" s="1872"/>
    </row>
    <row r="16" spans="1:7" ht="14.25" customHeight="1">
      <c r="A16" s="516"/>
      <c r="B16" s="528"/>
      <c r="C16" s="529"/>
      <c r="D16" s="518"/>
      <c r="E16" s="517"/>
      <c r="F16" s="1872"/>
    </row>
    <row r="17" spans="1:7" ht="14.25" customHeight="1">
      <c r="A17" s="516"/>
      <c r="B17" s="516"/>
      <c r="C17" s="516"/>
      <c r="D17" s="519"/>
      <c r="E17" s="516"/>
      <c r="F17" s="1872"/>
    </row>
    <row r="18" spans="1:7" ht="9.9" customHeight="1">
      <c r="A18" s="516"/>
      <c r="B18" s="516"/>
      <c r="C18" s="516"/>
      <c r="D18" s="519"/>
      <c r="E18" s="516"/>
      <c r="F18" s="1873"/>
    </row>
    <row r="19" spans="1:7" ht="11.25" customHeight="1">
      <c r="A19" s="1874" t="s">
        <v>27</v>
      </c>
      <c r="B19" s="1871"/>
      <c r="C19" s="1871"/>
      <c r="D19" s="1876"/>
      <c r="E19" s="1881" t="s">
        <v>21</v>
      </c>
      <c r="F19" s="517">
        <f>SUM(E11:E18)</f>
        <v>8161</v>
      </c>
    </row>
    <row r="20" spans="1:7" ht="12.75" customHeight="1">
      <c r="A20" s="1875"/>
      <c r="B20" s="1873"/>
      <c r="C20" s="1873"/>
      <c r="D20" s="1877"/>
      <c r="E20" s="1882"/>
      <c r="F20" s="516"/>
    </row>
    <row r="21" spans="1:7" ht="11.25" customHeight="1">
      <c r="A21" s="512" t="s">
        <v>22</v>
      </c>
      <c r="B21" s="513" t="s">
        <v>23</v>
      </c>
      <c r="C21" s="512" t="s">
        <v>161</v>
      </c>
      <c r="D21" s="514" t="s">
        <v>4</v>
      </c>
      <c r="E21" s="512" t="s">
        <v>5</v>
      </c>
      <c r="F21" s="1871"/>
    </row>
    <row r="22" spans="1:7" ht="11.25" customHeight="1">
      <c r="A22" s="513" t="str">
        <f>+'Mano de obra - Cargos'!C85</f>
        <v>CUADRILLA TIPO II - (1 Of + 1 Ay)</v>
      </c>
      <c r="B22" s="530">
        <f>+'Mano de obra - Cargos'!F92</f>
        <v>145908.75063760404</v>
      </c>
      <c r="C22" s="517">
        <f>+'Mano de obra - Cargos'!J92</f>
        <v>258506.53333333333</v>
      </c>
      <c r="D22" s="531">
        <v>50</v>
      </c>
      <c r="E22" s="517">
        <f>ROUND(+C22/D22,0)</f>
        <v>5170</v>
      </c>
      <c r="F22" s="1872"/>
    </row>
    <row r="23" spans="1:7" ht="11.25" customHeight="1">
      <c r="A23" s="513"/>
      <c r="B23" s="530"/>
      <c r="C23" s="517"/>
      <c r="D23" s="532"/>
      <c r="E23" s="517"/>
      <c r="F23" s="1872"/>
    </row>
    <row r="24" spans="1:7" ht="10.35" customHeight="1">
      <c r="A24" s="516"/>
      <c r="B24" s="516"/>
      <c r="C24" s="516"/>
      <c r="D24" s="519"/>
      <c r="E24" s="516"/>
      <c r="F24" s="1872"/>
    </row>
    <row r="25" spans="1:7" ht="10.65" customHeight="1">
      <c r="A25" s="516"/>
      <c r="B25" s="516"/>
      <c r="C25" s="516"/>
      <c r="D25" s="519"/>
      <c r="E25" s="516"/>
      <c r="F25" s="1873"/>
    </row>
    <row r="26" spans="1:7" ht="11.25" customHeight="1">
      <c r="A26" s="1884" t="s">
        <v>9</v>
      </c>
      <c r="B26" s="1884"/>
      <c r="C26" s="1884"/>
      <c r="D26" s="1884"/>
      <c r="E26" s="1885"/>
      <c r="F26" s="517">
        <f>SUM(E22:E25)</f>
        <v>5170</v>
      </c>
    </row>
    <row r="27" spans="1:7" ht="11.25" customHeight="1">
      <c r="A27" s="1886" t="s">
        <v>759</v>
      </c>
      <c r="B27" s="1887"/>
      <c r="C27" s="1887"/>
      <c r="D27" s="1887"/>
      <c r="E27" s="1887"/>
      <c r="F27" s="1220">
        <f>SUM(F4:F26)</f>
        <v>13746</v>
      </c>
      <c r="G27" s="535"/>
    </row>
    <row r="28" spans="1:7" ht="11.25" customHeight="1">
      <c r="A28" s="1720" t="s">
        <v>237</v>
      </c>
      <c r="B28" s="1721"/>
      <c r="C28" s="1721"/>
      <c r="D28" s="1722"/>
      <c r="E28" s="1199"/>
      <c r="F28" s="508"/>
      <c r="G28" s="535"/>
    </row>
    <row r="29" spans="1:7" ht="11.25" customHeight="1">
      <c r="A29" s="1199" t="s">
        <v>1448</v>
      </c>
      <c r="B29" s="1199"/>
      <c r="C29" s="1199"/>
      <c r="D29" s="1200"/>
      <c r="E29" s="1200">
        <v>0.24</v>
      </c>
      <c r="F29" s="1208">
        <f>ROUND((E29*F27),0)</f>
        <v>3299</v>
      </c>
      <c r="G29" s="535"/>
    </row>
    <row r="30" spans="1:7" ht="11.25" customHeight="1">
      <c r="A30" s="1199" t="s">
        <v>840</v>
      </c>
      <c r="B30" s="1199"/>
      <c r="C30" s="1199"/>
      <c r="D30" s="1200"/>
      <c r="E30" s="1200">
        <v>0.01</v>
      </c>
      <c r="F30" s="1208">
        <f>ROUND((E30*F27),0)</f>
        <v>137</v>
      </c>
      <c r="G30" s="535"/>
    </row>
    <row r="31" spans="1:7" ht="11.25" customHeight="1">
      <c r="A31" s="1199" t="s">
        <v>842</v>
      </c>
      <c r="B31" s="1199"/>
      <c r="C31" s="1199"/>
      <c r="D31" s="1200"/>
      <c r="E31" s="1200">
        <v>0.05</v>
      </c>
      <c r="F31" s="1208">
        <f>ROUND((E31*F27),0)</f>
        <v>687</v>
      </c>
      <c r="G31" s="535"/>
    </row>
    <row r="32" spans="1:7" ht="11.25" customHeight="1">
      <c r="A32" s="1726" t="s">
        <v>1449</v>
      </c>
      <c r="B32" s="1727"/>
      <c r="C32" s="1727"/>
      <c r="D32" s="1727"/>
      <c r="E32" s="1728"/>
      <c r="F32" s="1208">
        <f>F31+F30+F29+F27</f>
        <v>17869</v>
      </c>
      <c r="G32" s="535"/>
    </row>
    <row r="33" spans="1:7" ht="11.25" customHeight="1">
      <c r="A33" s="533"/>
      <c r="B33" s="534"/>
      <c r="C33" s="534"/>
      <c r="D33" s="534"/>
      <c r="E33" s="534"/>
      <c r="F33" s="647"/>
      <c r="G33" s="535"/>
    </row>
    <row r="34" spans="1:7" ht="11.25" customHeight="1">
      <c r="A34" s="533"/>
      <c r="B34" s="534"/>
      <c r="C34" s="534"/>
      <c r="D34" s="534"/>
      <c r="E34" s="534"/>
      <c r="F34" s="647"/>
      <c r="G34" s="535"/>
    </row>
    <row r="35" spans="1:7" ht="30.75" customHeight="1">
      <c r="A35" s="1883" t="s">
        <v>1034</v>
      </c>
      <c r="B35" s="1883"/>
      <c r="C35" s="1883" t="s">
        <v>1033</v>
      </c>
      <c r="D35" s="1883"/>
      <c r="E35" s="1883"/>
      <c r="F35" s="1883"/>
      <c r="G35" s="535"/>
    </row>
    <row r="36" spans="1:7" ht="16.5" customHeight="1">
      <c r="A36" s="1880"/>
      <c r="B36" s="1880"/>
      <c r="C36" s="1880"/>
      <c r="D36" s="1880"/>
      <c r="E36" s="1880"/>
      <c r="F36" s="1880"/>
      <c r="G36" s="1880"/>
    </row>
  </sheetData>
  <mergeCells count="22">
    <mergeCell ref="A36:G36"/>
    <mergeCell ref="F10:F18"/>
    <mergeCell ref="A19:A20"/>
    <mergeCell ref="B19:B20"/>
    <mergeCell ref="C19:C20"/>
    <mergeCell ref="D19:D20"/>
    <mergeCell ref="E19:E20"/>
    <mergeCell ref="F21:F25"/>
    <mergeCell ref="A26:E26"/>
    <mergeCell ref="A27:E27"/>
    <mergeCell ref="A35:B35"/>
    <mergeCell ref="C35:F35"/>
    <mergeCell ref="A28:D28"/>
    <mergeCell ref="A32:E32"/>
    <mergeCell ref="A1:C1"/>
    <mergeCell ref="D1:F1"/>
    <mergeCell ref="F2:F7"/>
    <mergeCell ref="A8:A9"/>
    <mergeCell ref="B8:B9"/>
    <mergeCell ref="C8:C9"/>
    <mergeCell ref="D8:D9"/>
    <mergeCell ref="E8:E9"/>
  </mergeCells>
  <pageMargins left="0.7" right="0.7" top="0.75" bottom="0.75" header="0.3" footer="0.3"/>
  <pageSetup paperSize="9" orientation="portrait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85C53-64B9-4F19-8809-EF95C101EB0C}">
  <dimension ref="B1:N34"/>
  <sheetViews>
    <sheetView showGridLines="0" view="pageBreakPreview" zoomScale="70" zoomScaleNormal="50" zoomScaleSheetLayoutView="70" workbookViewId="0">
      <selection activeCell="D7" sqref="D7:K7"/>
    </sheetView>
  </sheetViews>
  <sheetFormatPr baseColWidth="10" defaultColWidth="11.5546875" defaultRowHeight="14.4"/>
  <cols>
    <col min="1" max="1" width="5.5546875" style="726" customWidth="1"/>
    <col min="2" max="2" width="60.6640625" style="751" customWidth="1"/>
    <col min="3" max="3" width="13.5546875" style="751" customWidth="1"/>
    <col min="4" max="4" width="12.88671875" style="751" customWidth="1"/>
    <col min="5" max="5" width="14.5546875" style="751" customWidth="1"/>
    <col min="6" max="6" width="16.5546875" style="751" customWidth="1"/>
    <col min="7" max="7" width="15.6640625" style="751" customWidth="1"/>
    <col min="8" max="8" width="17" style="751" customWidth="1"/>
    <col min="9" max="9" width="15.44140625" style="751" customWidth="1"/>
    <col min="10" max="13" width="12.33203125" style="751" customWidth="1"/>
    <col min="14" max="14" width="26" style="751" customWidth="1"/>
    <col min="15" max="15" width="7.88671875" style="726" customWidth="1"/>
    <col min="16" max="16384" width="11.5546875" style="726"/>
  </cols>
  <sheetData>
    <row r="1" spans="2:14" ht="42" customHeight="1">
      <c r="B1" s="1892"/>
      <c r="C1" s="1894" t="s">
        <v>1174</v>
      </c>
      <c r="D1" s="1894"/>
      <c r="E1" s="1894"/>
      <c r="F1" s="1894"/>
      <c r="G1" s="1894"/>
      <c r="H1" s="1894"/>
      <c r="I1" s="1894"/>
      <c r="J1" s="1894"/>
      <c r="K1" s="1894"/>
      <c r="L1" s="1894"/>
      <c r="M1" s="725" t="s">
        <v>1175</v>
      </c>
      <c r="N1" s="725" t="s">
        <v>1176</v>
      </c>
    </row>
    <row r="2" spans="2:14" ht="43.95" customHeight="1">
      <c r="B2" s="1893"/>
      <c r="C2" s="1894"/>
      <c r="D2" s="1894"/>
      <c r="E2" s="1894"/>
      <c r="F2" s="1894"/>
      <c r="G2" s="1894"/>
      <c r="H2" s="1894"/>
      <c r="I2" s="1894"/>
      <c r="J2" s="1894"/>
      <c r="K2" s="1894"/>
      <c r="L2" s="1894"/>
      <c r="M2" s="725" t="s">
        <v>1177</v>
      </c>
      <c r="N2" s="725">
        <v>1</v>
      </c>
    </row>
    <row r="3" spans="2:14" ht="27.6" customHeight="1">
      <c r="B3" s="1893"/>
      <c r="C3" s="1894"/>
      <c r="D3" s="1894"/>
      <c r="E3" s="1894"/>
      <c r="F3" s="1894"/>
      <c r="G3" s="1894"/>
      <c r="H3" s="1894"/>
      <c r="I3" s="1894"/>
      <c r="J3" s="1894"/>
      <c r="K3" s="1894"/>
      <c r="L3" s="1894"/>
      <c r="M3" s="1895" t="s">
        <v>1178</v>
      </c>
      <c r="N3" s="1896"/>
    </row>
    <row r="4" spans="2:14" ht="34.200000000000003" customHeight="1">
      <c r="B4" s="1893"/>
      <c r="C4" s="1897" t="s">
        <v>1179</v>
      </c>
      <c r="D4" s="1897"/>
      <c r="E4" s="1897"/>
      <c r="F4" s="1897"/>
      <c r="G4" s="1897"/>
      <c r="H4" s="1897"/>
      <c r="I4" s="1897"/>
      <c r="J4" s="1897"/>
      <c r="K4" s="1897"/>
      <c r="L4" s="1897"/>
      <c r="M4" s="1895"/>
      <c r="N4" s="1896"/>
    </row>
    <row r="5" spans="2:14" ht="70.95" customHeight="1">
      <c r="B5" s="727" t="s">
        <v>702</v>
      </c>
      <c r="C5" s="1888" t="s">
        <v>1165</v>
      </c>
      <c r="D5" s="1889"/>
      <c r="E5" s="1889"/>
      <c r="F5" s="1889"/>
      <c r="G5" s="1889"/>
      <c r="H5" s="1889"/>
      <c r="I5" s="1890"/>
      <c r="J5" s="1891" t="s">
        <v>1180</v>
      </c>
      <c r="K5" s="1891"/>
      <c r="L5" s="1891"/>
      <c r="M5" s="1891"/>
      <c r="N5" s="1891"/>
    </row>
    <row r="6" spans="2:14" ht="40.200000000000003" customHeight="1">
      <c r="B6" s="727" t="s">
        <v>1181</v>
      </c>
      <c r="C6" s="1888" t="s">
        <v>686</v>
      </c>
      <c r="D6" s="1889"/>
      <c r="E6" s="1889"/>
      <c r="F6" s="1889"/>
      <c r="G6" s="1889"/>
      <c r="H6" s="1889"/>
      <c r="I6" s="1890"/>
      <c r="J6" s="1888" t="s">
        <v>1182</v>
      </c>
      <c r="K6" s="1889"/>
      <c r="L6" s="1890"/>
      <c r="M6" s="1888" t="s">
        <v>1183</v>
      </c>
      <c r="N6" s="1890"/>
    </row>
    <row r="7" spans="2:14" ht="36.6" customHeight="1">
      <c r="B7" s="728" t="s">
        <v>1184</v>
      </c>
      <c r="C7" s="729">
        <v>1</v>
      </c>
      <c r="D7" s="1888" t="s">
        <v>601</v>
      </c>
      <c r="E7" s="1889"/>
      <c r="F7" s="1889"/>
      <c r="G7" s="1889"/>
      <c r="H7" s="1889"/>
      <c r="I7" s="1889"/>
      <c r="J7" s="1889"/>
      <c r="K7" s="1890"/>
      <c r="L7" s="1906" t="s">
        <v>704</v>
      </c>
      <c r="M7" s="1907"/>
      <c r="N7" s="1910" t="s">
        <v>603</v>
      </c>
    </row>
    <row r="8" spans="2:14" ht="36.6" customHeight="1">
      <c r="B8" s="728" t="s">
        <v>703</v>
      </c>
      <c r="C8" s="729">
        <v>1.1000000000000001</v>
      </c>
      <c r="D8" s="1888" t="s">
        <v>602</v>
      </c>
      <c r="E8" s="1889"/>
      <c r="F8" s="1889"/>
      <c r="G8" s="1889"/>
      <c r="H8" s="1889"/>
      <c r="I8" s="1889"/>
      <c r="J8" s="1889"/>
      <c r="K8" s="1890"/>
      <c r="L8" s="1908"/>
      <c r="M8" s="1909"/>
      <c r="N8" s="1911"/>
    </row>
    <row r="9" spans="2:14" ht="17.399999999999999">
      <c r="B9" s="1898" t="s">
        <v>1185</v>
      </c>
      <c r="C9" s="1898"/>
      <c r="D9" s="1898"/>
      <c r="E9" s="1898"/>
      <c r="F9" s="1898"/>
      <c r="G9" s="1898"/>
      <c r="H9" s="1898"/>
      <c r="I9" s="1898"/>
      <c r="J9" s="1898"/>
      <c r="K9" s="1898"/>
      <c r="L9" s="1898"/>
      <c r="M9" s="1898"/>
      <c r="N9" s="1898"/>
    </row>
    <row r="10" spans="2:14" ht="60.6" customHeight="1">
      <c r="B10" s="728" t="s">
        <v>1186</v>
      </c>
      <c r="C10" s="730"/>
      <c r="D10" s="731" t="s">
        <v>1187</v>
      </c>
      <c r="E10" s="731" t="s">
        <v>1188</v>
      </c>
      <c r="F10" s="731" t="s">
        <v>1189</v>
      </c>
      <c r="G10" s="730" t="s">
        <v>1190</v>
      </c>
      <c r="H10" s="730" t="s">
        <v>1191</v>
      </c>
      <c r="I10" s="1891" t="s">
        <v>1192</v>
      </c>
      <c r="J10" s="1891"/>
      <c r="K10" s="1891"/>
      <c r="L10" s="1891"/>
      <c r="M10" s="1891"/>
      <c r="N10" s="1891"/>
    </row>
    <row r="11" spans="2:14" ht="17.399999999999999">
      <c r="B11" s="732" t="s">
        <v>1193</v>
      </c>
      <c r="C11" s="733" t="s">
        <v>890</v>
      </c>
      <c r="D11" s="734">
        <v>28.3</v>
      </c>
      <c r="E11" s="734">
        <v>20.149999999999999</v>
      </c>
      <c r="F11" s="735"/>
      <c r="G11" s="734"/>
      <c r="H11" s="734">
        <f>ROUND(D11*E11,2)</f>
        <v>570.25</v>
      </c>
      <c r="I11" s="1899"/>
      <c r="J11" s="1899"/>
      <c r="K11" s="1899"/>
      <c r="L11" s="1899"/>
      <c r="M11" s="1899"/>
      <c r="N11" s="1899"/>
    </row>
    <row r="12" spans="2:14" ht="17.399999999999999">
      <c r="B12" s="732"/>
      <c r="C12" s="736"/>
      <c r="D12" s="734"/>
      <c r="E12" s="734"/>
      <c r="F12" s="735"/>
      <c r="G12" s="734"/>
      <c r="H12" s="734"/>
      <c r="I12" s="1899"/>
      <c r="J12" s="1899"/>
      <c r="K12" s="1899"/>
      <c r="L12" s="1899"/>
      <c r="M12" s="1899"/>
      <c r="N12" s="1899"/>
    </row>
    <row r="13" spans="2:14" ht="17.399999999999999">
      <c r="B13" s="732"/>
      <c r="C13" s="736"/>
      <c r="D13" s="734"/>
      <c r="E13" s="734"/>
      <c r="F13" s="735"/>
      <c r="G13" s="734"/>
      <c r="H13" s="734"/>
      <c r="I13" s="1899"/>
      <c r="J13" s="1899"/>
      <c r="K13" s="1899"/>
      <c r="L13" s="1899"/>
      <c r="M13" s="1899"/>
      <c r="N13" s="1899"/>
    </row>
    <row r="14" spans="2:14" ht="17.399999999999999">
      <c r="B14" s="732"/>
      <c r="C14" s="736"/>
      <c r="D14" s="734"/>
      <c r="E14" s="734"/>
      <c r="F14" s="735"/>
      <c r="G14" s="734"/>
      <c r="H14" s="734"/>
      <c r="I14" s="1899"/>
      <c r="J14" s="1899"/>
      <c r="K14" s="1899"/>
      <c r="L14" s="1899"/>
      <c r="M14" s="1899"/>
      <c r="N14" s="1899"/>
    </row>
    <row r="15" spans="2:14" ht="17.25" customHeight="1">
      <c r="B15" s="732"/>
      <c r="C15" s="736"/>
      <c r="D15" s="734"/>
      <c r="E15" s="734"/>
      <c r="F15" s="735"/>
      <c r="G15" s="734"/>
      <c r="H15" s="734"/>
      <c r="I15" s="1899"/>
      <c r="J15" s="1899"/>
      <c r="K15" s="1899"/>
      <c r="L15" s="1899"/>
      <c r="M15" s="1899"/>
      <c r="N15" s="1899"/>
    </row>
    <row r="16" spans="2:14" ht="17.399999999999999">
      <c r="B16" s="732"/>
      <c r="C16" s="736"/>
      <c r="D16" s="734"/>
      <c r="E16" s="734"/>
      <c r="F16" s="735"/>
      <c r="G16" s="734"/>
      <c r="H16" s="734"/>
      <c r="I16" s="1899"/>
      <c r="J16" s="1899"/>
      <c r="K16" s="1899"/>
      <c r="L16" s="1899"/>
      <c r="M16" s="1899"/>
      <c r="N16" s="1899"/>
    </row>
    <row r="17" spans="2:14" ht="17.399999999999999">
      <c r="B17" s="732"/>
      <c r="C17" s="736"/>
      <c r="D17" s="734"/>
      <c r="E17" s="734"/>
      <c r="F17" s="735"/>
      <c r="G17" s="734"/>
      <c r="H17" s="734"/>
      <c r="I17" s="1899"/>
      <c r="J17" s="1899"/>
      <c r="K17" s="1899"/>
      <c r="L17" s="1899"/>
      <c r="M17" s="1899"/>
      <c r="N17" s="1899"/>
    </row>
    <row r="18" spans="2:14" ht="17.399999999999999">
      <c r="B18" s="732"/>
      <c r="C18" s="736"/>
      <c r="D18" s="734"/>
      <c r="E18" s="734"/>
      <c r="F18" s="735"/>
      <c r="G18" s="734"/>
      <c r="H18" s="734"/>
      <c r="I18" s="1899"/>
      <c r="J18" s="1899"/>
      <c r="K18" s="1899"/>
      <c r="L18" s="1899"/>
      <c r="M18" s="1899"/>
      <c r="N18" s="1899"/>
    </row>
    <row r="19" spans="2:14" ht="17.399999999999999">
      <c r="B19" s="732"/>
      <c r="C19" s="736"/>
      <c r="D19" s="734"/>
      <c r="E19" s="734"/>
      <c r="F19" s="735"/>
      <c r="G19" s="734"/>
      <c r="H19" s="734"/>
      <c r="I19" s="1899"/>
      <c r="J19" s="1899"/>
      <c r="K19" s="1899"/>
      <c r="L19" s="1899"/>
      <c r="M19" s="1899"/>
      <c r="N19" s="1899"/>
    </row>
    <row r="20" spans="2:14" ht="17.399999999999999">
      <c r="B20" s="732"/>
      <c r="C20" s="736"/>
      <c r="D20" s="734"/>
      <c r="E20" s="734"/>
      <c r="F20" s="735"/>
      <c r="G20" s="734"/>
      <c r="H20" s="734"/>
      <c r="I20" s="1899"/>
      <c r="J20" s="1899"/>
      <c r="K20" s="1899"/>
      <c r="L20" s="1899"/>
      <c r="M20" s="1899"/>
      <c r="N20" s="1899"/>
    </row>
    <row r="21" spans="2:14" ht="17.399999999999999">
      <c r="B21" s="732"/>
      <c r="C21" s="736"/>
      <c r="D21" s="734"/>
      <c r="E21" s="734"/>
      <c r="F21" s="735"/>
      <c r="G21" s="734"/>
      <c r="H21" s="734"/>
      <c r="I21" s="1899"/>
      <c r="J21" s="1899"/>
      <c r="K21" s="1899"/>
      <c r="L21" s="1899"/>
      <c r="M21" s="1899"/>
      <c r="N21" s="1899"/>
    </row>
    <row r="22" spans="2:14" ht="17.399999999999999">
      <c r="B22" s="732"/>
      <c r="C22" s="736"/>
      <c r="D22" s="734"/>
      <c r="E22" s="734"/>
      <c r="F22" s="735"/>
      <c r="G22" s="734"/>
      <c r="H22" s="734"/>
      <c r="I22" s="1899"/>
      <c r="J22" s="1899"/>
      <c r="K22" s="1899"/>
      <c r="L22" s="1899"/>
      <c r="M22" s="1899"/>
      <c r="N22" s="1899"/>
    </row>
    <row r="23" spans="2:14" ht="17.399999999999999">
      <c r="B23" s="732"/>
      <c r="C23" s="736"/>
      <c r="D23" s="734"/>
      <c r="E23" s="734"/>
      <c r="F23" s="735"/>
      <c r="G23" s="734"/>
      <c r="H23" s="734"/>
      <c r="I23" s="1899"/>
      <c r="J23" s="1899"/>
      <c r="K23" s="1899"/>
      <c r="L23" s="1899"/>
      <c r="M23" s="1899"/>
      <c r="N23" s="1899"/>
    </row>
    <row r="24" spans="2:14" ht="17.399999999999999">
      <c r="B24" s="732"/>
      <c r="C24" s="736"/>
      <c r="D24" s="734"/>
      <c r="E24" s="734"/>
      <c r="F24" s="735"/>
      <c r="G24" s="734"/>
      <c r="H24" s="734"/>
      <c r="I24" s="1899"/>
      <c r="J24" s="1899"/>
      <c r="K24" s="1899"/>
      <c r="L24" s="1899"/>
      <c r="M24" s="1899"/>
      <c r="N24" s="1899"/>
    </row>
    <row r="25" spans="2:14" ht="36" customHeight="1">
      <c r="B25" s="1900" t="s">
        <v>199</v>
      </c>
      <c r="C25" s="1901"/>
      <c r="D25" s="1901"/>
      <c r="E25" s="1901"/>
      <c r="F25" s="1901"/>
      <c r="G25" s="1902"/>
      <c r="H25" s="737">
        <f>+H11</f>
        <v>570.25</v>
      </c>
      <c r="I25" s="1899"/>
      <c r="J25" s="1899"/>
      <c r="K25" s="1899"/>
      <c r="L25" s="1899"/>
      <c r="M25" s="1899"/>
      <c r="N25" s="1899"/>
    </row>
    <row r="26" spans="2:14" ht="67.2" customHeight="1">
      <c r="B26" s="738" t="s">
        <v>1194</v>
      </c>
      <c r="C26" s="739"/>
      <c r="D26" s="740"/>
      <c r="E26" s="740"/>
      <c r="F26" s="740"/>
      <c r="G26" s="740"/>
      <c r="H26" s="740"/>
      <c r="I26" s="740"/>
      <c r="J26" s="740"/>
      <c r="K26" s="740"/>
      <c r="L26" s="740"/>
      <c r="M26" s="740"/>
      <c r="N26" s="741"/>
    </row>
    <row r="27" spans="2:14" ht="21.6" customHeight="1">
      <c r="B27" s="1903" t="s">
        <v>1195</v>
      </c>
      <c r="C27" s="1904"/>
      <c r="D27" s="1904"/>
      <c r="E27" s="1904"/>
      <c r="F27" s="1904"/>
      <c r="G27" s="1904"/>
      <c r="H27" s="1904"/>
      <c r="I27" s="1904"/>
      <c r="J27" s="1904"/>
      <c r="K27" s="1904"/>
      <c r="L27" s="1904"/>
      <c r="M27" s="1904"/>
      <c r="N27" s="1905"/>
    </row>
    <row r="28" spans="2:14" ht="15.6">
      <c r="B28" s="742"/>
      <c r="C28" s="743"/>
      <c r="D28" s="743"/>
      <c r="E28" s="743"/>
      <c r="F28" s="743"/>
      <c r="G28" s="743"/>
      <c r="H28" s="743"/>
      <c r="I28" s="743"/>
      <c r="J28" s="743"/>
      <c r="K28" s="743"/>
      <c r="L28" s="743"/>
      <c r="M28" s="743"/>
      <c r="N28" s="744"/>
    </row>
    <row r="29" spans="2:14" ht="15.6">
      <c r="B29" s="745"/>
      <c r="C29" s="746"/>
      <c r="D29" s="746"/>
      <c r="E29" s="746"/>
      <c r="F29" s="746"/>
      <c r="G29" s="746"/>
      <c r="H29" s="746"/>
      <c r="I29" s="746"/>
      <c r="J29" s="746"/>
      <c r="K29" s="746"/>
      <c r="L29" s="746"/>
      <c r="M29" s="746"/>
      <c r="N29" s="747"/>
    </row>
    <row r="30" spans="2:14" ht="15.6">
      <c r="B30" s="745"/>
      <c r="C30" s="746"/>
      <c r="D30" s="746"/>
      <c r="E30" s="746"/>
      <c r="F30" s="746"/>
      <c r="G30" s="746"/>
      <c r="H30" s="746"/>
      <c r="I30" s="746"/>
      <c r="J30" s="746"/>
      <c r="K30" s="746"/>
      <c r="L30" s="746"/>
      <c r="M30" s="746"/>
      <c r="N30" s="747"/>
    </row>
    <row r="31" spans="2:14" ht="15.6">
      <c r="B31" s="745"/>
      <c r="C31" s="1914"/>
      <c r="D31" s="1914"/>
      <c r="E31" s="1914"/>
      <c r="F31" s="1914"/>
      <c r="G31" s="746"/>
      <c r="H31" s="746"/>
      <c r="I31" s="1914"/>
      <c r="J31" s="1914"/>
      <c r="K31" s="1914"/>
      <c r="L31" s="1914"/>
      <c r="M31" s="1914"/>
      <c r="N31" s="747"/>
    </row>
    <row r="32" spans="2:14" ht="15.6">
      <c r="B32" s="745"/>
      <c r="C32" s="1912" t="s">
        <v>1024</v>
      </c>
      <c r="D32" s="1912"/>
      <c r="E32" s="1912"/>
      <c r="F32" s="1912"/>
      <c r="G32" s="746"/>
      <c r="H32" s="746"/>
      <c r="I32" s="1912" t="s">
        <v>1196</v>
      </c>
      <c r="J32" s="1912"/>
      <c r="K32" s="1912"/>
      <c r="L32" s="1912"/>
      <c r="M32" s="1912"/>
      <c r="N32" s="747"/>
    </row>
    <row r="33" spans="2:14" ht="15.6">
      <c r="B33" s="745"/>
      <c r="C33" s="1913" t="s">
        <v>1440</v>
      </c>
      <c r="D33" s="1913"/>
      <c r="E33" s="1913"/>
      <c r="F33" s="1913"/>
      <c r="G33" s="746"/>
      <c r="H33" s="746"/>
      <c r="I33" s="1913" t="s">
        <v>1198</v>
      </c>
      <c r="J33" s="1913"/>
      <c r="K33" s="1913"/>
      <c r="L33" s="1913"/>
      <c r="M33" s="1913"/>
      <c r="N33" s="747"/>
    </row>
    <row r="34" spans="2:14" ht="15.6">
      <c r="B34" s="748"/>
      <c r="C34" s="749"/>
      <c r="D34" s="749"/>
      <c r="E34" s="749"/>
      <c r="F34" s="749"/>
      <c r="G34" s="749"/>
      <c r="H34" s="749"/>
      <c r="I34" s="749"/>
      <c r="J34" s="749"/>
      <c r="K34" s="749"/>
      <c r="L34" s="749"/>
      <c r="M34" s="749"/>
      <c r="N34" s="750"/>
    </row>
  </sheetData>
  <mergeCells count="26">
    <mergeCell ref="C32:F32"/>
    <mergeCell ref="I32:M32"/>
    <mergeCell ref="C33:F33"/>
    <mergeCell ref="I33:M33"/>
    <mergeCell ref="C31:F31"/>
    <mergeCell ref="I31:M31"/>
    <mergeCell ref="C6:I6"/>
    <mergeCell ref="J6:L6"/>
    <mergeCell ref="M6:N6"/>
    <mergeCell ref="D7:K7"/>
    <mergeCell ref="L7:M8"/>
    <mergeCell ref="N7:N8"/>
    <mergeCell ref="D8:K8"/>
    <mergeCell ref="B9:N9"/>
    <mergeCell ref="I10:N10"/>
    <mergeCell ref="I11:N25"/>
    <mergeCell ref="B25:G25"/>
    <mergeCell ref="B27:N27"/>
    <mergeCell ref="C5:I5"/>
    <mergeCell ref="J5:K5"/>
    <mergeCell ref="L5:N5"/>
    <mergeCell ref="B1:B4"/>
    <mergeCell ref="C1:L3"/>
    <mergeCell ref="M3:N3"/>
    <mergeCell ref="C4:L4"/>
    <mergeCell ref="M4:N4"/>
  </mergeCells>
  <printOptions horizontalCentered="1"/>
  <pageMargins left="0.70866141732283472" right="0.70866141732283472" top="1.5354330708661419" bottom="0.94488188976377963" header="0.31496062992125984" footer="0.31496062992125984"/>
  <pageSetup scale="50" orientation="landscape" r:id="rId1"/>
  <headerFooter>
    <oddFooter>&amp;C&amp;14&amp;P de &amp;N</oddFooter>
  </headerFooter>
  <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01D58-9459-49BB-A53B-C292D5E9E6CF}">
  <dimension ref="B1:N40"/>
  <sheetViews>
    <sheetView view="pageBreakPreview" topLeftCell="A11" zoomScale="85" zoomScaleNormal="70" zoomScaleSheetLayoutView="85" workbookViewId="0">
      <selection activeCell="D7" sqref="D7:K7"/>
    </sheetView>
  </sheetViews>
  <sheetFormatPr baseColWidth="10" defaultColWidth="11.5546875" defaultRowHeight="14.4"/>
  <cols>
    <col min="1" max="1" width="5.5546875" style="726" customWidth="1"/>
    <col min="2" max="2" width="60.6640625" style="751" customWidth="1"/>
    <col min="3" max="3" width="13.5546875" style="751" customWidth="1"/>
    <col min="4" max="4" width="12.88671875" style="751" customWidth="1"/>
    <col min="5" max="5" width="14.5546875" style="751" customWidth="1"/>
    <col min="6" max="6" width="16.5546875" style="751" customWidth="1"/>
    <col min="7" max="7" width="15.6640625" style="751" customWidth="1"/>
    <col min="8" max="8" width="17" style="751" customWidth="1"/>
    <col min="9" max="9" width="15.44140625" style="751" customWidth="1"/>
    <col min="10" max="13" width="12.33203125" style="751" customWidth="1"/>
    <col min="14" max="14" width="26" style="751" customWidth="1"/>
    <col min="15" max="15" width="7.88671875" style="726" customWidth="1"/>
    <col min="16" max="16384" width="11.5546875" style="726"/>
  </cols>
  <sheetData>
    <row r="1" spans="2:14" ht="42" customHeight="1">
      <c r="B1" s="1892"/>
      <c r="C1" s="1894" t="s">
        <v>1174</v>
      </c>
      <c r="D1" s="1894"/>
      <c r="E1" s="1894"/>
      <c r="F1" s="1894"/>
      <c r="G1" s="1894"/>
      <c r="H1" s="1894"/>
      <c r="I1" s="1894"/>
      <c r="J1" s="1894"/>
      <c r="K1" s="1894"/>
      <c r="L1" s="1894"/>
      <c r="M1" s="725" t="s">
        <v>1175</v>
      </c>
      <c r="N1" s="725" t="s">
        <v>1176</v>
      </c>
    </row>
    <row r="2" spans="2:14" ht="43.95" customHeight="1">
      <c r="B2" s="1893"/>
      <c r="C2" s="1894"/>
      <c r="D2" s="1894"/>
      <c r="E2" s="1894"/>
      <c r="F2" s="1894"/>
      <c r="G2" s="1894"/>
      <c r="H2" s="1894"/>
      <c r="I2" s="1894"/>
      <c r="J2" s="1894"/>
      <c r="K2" s="1894"/>
      <c r="L2" s="1894"/>
      <c r="M2" s="725" t="s">
        <v>1177</v>
      </c>
      <c r="N2" s="725">
        <v>1</v>
      </c>
    </row>
    <row r="3" spans="2:14" ht="27.6" customHeight="1">
      <c r="B3" s="1893"/>
      <c r="C3" s="1894"/>
      <c r="D3" s="1894"/>
      <c r="E3" s="1894"/>
      <c r="F3" s="1894"/>
      <c r="G3" s="1894"/>
      <c r="H3" s="1894"/>
      <c r="I3" s="1894"/>
      <c r="J3" s="1894"/>
      <c r="K3" s="1894"/>
      <c r="L3" s="1894"/>
      <c r="M3" s="1895" t="s">
        <v>1178</v>
      </c>
      <c r="N3" s="1896"/>
    </row>
    <row r="4" spans="2:14" ht="34.200000000000003" customHeight="1">
      <c r="B4" s="1893"/>
      <c r="C4" s="1897" t="s">
        <v>1179</v>
      </c>
      <c r="D4" s="1897"/>
      <c r="E4" s="1897"/>
      <c r="F4" s="1897"/>
      <c r="G4" s="1897"/>
      <c r="H4" s="1897"/>
      <c r="I4" s="1897"/>
      <c r="J4" s="1897"/>
      <c r="K4" s="1897"/>
      <c r="L4" s="1897"/>
      <c r="M4" s="1895"/>
      <c r="N4" s="1896"/>
    </row>
    <row r="5" spans="2:14" ht="70.95" customHeight="1">
      <c r="B5" s="727" t="s">
        <v>702</v>
      </c>
      <c r="C5" s="1888" t="s">
        <v>1165</v>
      </c>
      <c r="D5" s="1889"/>
      <c r="E5" s="1889"/>
      <c r="F5" s="1889"/>
      <c r="G5" s="1889"/>
      <c r="H5" s="1889"/>
      <c r="I5" s="1890"/>
      <c r="J5" s="1891" t="s">
        <v>1180</v>
      </c>
      <c r="K5" s="1891"/>
      <c r="L5" s="1891"/>
      <c r="M5" s="1891"/>
      <c r="N5" s="1891"/>
    </row>
    <row r="6" spans="2:14" ht="40.200000000000003" customHeight="1">
      <c r="B6" s="727" t="s">
        <v>1181</v>
      </c>
      <c r="C6" s="1888" t="s">
        <v>686</v>
      </c>
      <c r="D6" s="1889"/>
      <c r="E6" s="1889"/>
      <c r="F6" s="1889"/>
      <c r="G6" s="1889"/>
      <c r="H6" s="1889"/>
      <c r="I6" s="1890"/>
      <c r="J6" s="1888" t="s">
        <v>1182</v>
      </c>
      <c r="K6" s="1889"/>
      <c r="L6" s="1890"/>
      <c r="M6" s="1888" t="s">
        <v>1183</v>
      </c>
      <c r="N6" s="1890"/>
    </row>
    <row r="7" spans="2:14" ht="36.6" customHeight="1">
      <c r="B7" s="728" t="s">
        <v>1184</v>
      </c>
      <c r="C7" s="729">
        <v>1</v>
      </c>
      <c r="D7" s="1888" t="s">
        <v>601</v>
      </c>
      <c r="E7" s="1889"/>
      <c r="F7" s="1889"/>
      <c r="G7" s="1889"/>
      <c r="H7" s="1889"/>
      <c r="I7" s="1889"/>
      <c r="J7" s="1889"/>
      <c r="K7" s="1890"/>
      <c r="L7" s="1906" t="s">
        <v>704</v>
      </c>
      <c r="M7" s="1907"/>
      <c r="N7" s="1910" t="s">
        <v>605</v>
      </c>
    </row>
    <row r="8" spans="2:14" ht="36.6" customHeight="1">
      <c r="B8" s="728" t="s">
        <v>703</v>
      </c>
      <c r="C8" s="729">
        <v>1.2</v>
      </c>
      <c r="D8" s="1888" t="s">
        <v>892</v>
      </c>
      <c r="E8" s="1889"/>
      <c r="F8" s="1889"/>
      <c r="G8" s="1889"/>
      <c r="H8" s="1889"/>
      <c r="I8" s="1889"/>
      <c r="J8" s="1889"/>
      <c r="K8" s="1890"/>
      <c r="L8" s="1908"/>
      <c r="M8" s="1909"/>
      <c r="N8" s="1911"/>
    </row>
    <row r="9" spans="2:14" ht="17.399999999999999">
      <c r="B9" s="1898" t="s">
        <v>1185</v>
      </c>
      <c r="C9" s="1898"/>
      <c r="D9" s="1898"/>
      <c r="E9" s="1898"/>
      <c r="F9" s="1898"/>
      <c r="G9" s="1898"/>
      <c r="H9" s="1898"/>
      <c r="I9" s="1898"/>
      <c r="J9" s="1898"/>
      <c r="K9" s="1898"/>
      <c r="L9" s="1898"/>
      <c r="M9" s="1898"/>
      <c r="N9" s="1898"/>
    </row>
    <row r="10" spans="2:14" ht="60.6" customHeight="1">
      <c r="B10" s="728" t="s">
        <v>1186</v>
      </c>
      <c r="C10" s="730"/>
      <c r="D10" s="731" t="s">
        <v>1187</v>
      </c>
      <c r="E10" s="731" t="s">
        <v>1188</v>
      </c>
      <c r="F10" s="731" t="s">
        <v>1189</v>
      </c>
      <c r="G10" s="730" t="s">
        <v>1190</v>
      </c>
      <c r="H10" s="730" t="s">
        <v>1191</v>
      </c>
      <c r="I10" s="1891" t="s">
        <v>1192</v>
      </c>
      <c r="J10" s="1891"/>
      <c r="K10" s="1891"/>
      <c r="L10" s="1891"/>
      <c r="M10" s="1891"/>
      <c r="N10" s="1891"/>
    </row>
    <row r="11" spans="2:14" ht="17.399999999999999">
      <c r="B11" s="752" t="s">
        <v>1199</v>
      </c>
      <c r="C11" s="736" t="s">
        <v>605</v>
      </c>
      <c r="D11" s="753">
        <v>2.5</v>
      </c>
      <c r="E11" s="753">
        <v>2.5</v>
      </c>
      <c r="F11" s="753">
        <v>1.45</v>
      </c>
      <c r="G11" s="754">
        <v>4</v>
      </c>
      <c r="H11" s="734">
        <f>ROUND(D11*E11*F11*G11,2)</f>
        <v>36.25</v>
      </c>
      <c r="I11" s="1899"/>
      <c r="J11" s="1899"/>
      <c r="K11" s="1899"/>
      <c r="L11" s="1899"/>
      <c r="M11" s="1899"/>
      <c r="N11" s="1899"/>
    </row>
    <row r="12" spans="2:14" ht="17.399999999999999">
      <c r="B12" s="752" t="s">
        <v>1200</v>
      </c>
      <c r="C12" s="736" t="s">
        <v>605</v>
      </c>
      <c r="D12" s="753">
        <v>2.4</v>
      </c>
      <c r="E12" s="753">
        <v>2.4</v>
      </c>
      <c r="F12" s="753">
        <v>1.45</v>
      </c>
      <c r="G12" s="754">
        <v>4</v>
      </c>
      <c r="H12" s="734">
        <f t="shared" ref="H12:H16" si="0">ROUND(D12*E12*F12*G12,2)</f>
        <v>33.409999999999997</v>
      </c>
      <c r="I12" s="1899"/>
      <c r="J12" s="1899"/>
      <c r="K12" s="1899"/>
      <c r="L12" s="1899"/>
      <c r="M12" s="1899"/>
      <c r="N12" s="1899"/>
    </row>
    <row r="13" spans="2:14" ht="17.399999999999999">
      <c r="B13" s="752" t="s">
        <v>1201</v>
      </c>
      <c r="C13" s="736" t="s">
        <v>605</v>
      </c>
      <c r="D13" s="753">
        <v>2.2999999999999998</v>
      </c>
      <c r="E13" s="753">
        <v>2.2999999999999998</v>
      </c>
      <c r="F13" s="753">
        <v>1.45</v>
      </c>
      <c r="G13" s="754">
        <v>4</v>
      </c>
      <c r="H13" s="734">
        <f t="shared" si="0"/>
        <v>30.68</v>
      </c>
      <c r="I13" s="1899"/>
      <c r="J13" s="1899"/>
      <c r="K13" s="1899"/>
      <c r="L13" s="1899"/>
      <c r="M13" s="1899"/>
      <c r="N13" s="1899"/>
    </row>
    <row r="14" spans="2:14" ht="17.399999999999999">
      <c r="B14" s="752" t="s">
        <v>894</v>
      </c>
      <c r="C14" s="736" t="s">
        <v>605</v>
      </c>
      <c r="D14" s="734">
        <f>+(2.9+3+2.95+2.9+3.05)</f>
        <v>14.8</v>
      </c>
      <c r="E14" s="734">
        <v>0.5</v>
      </c>
      <c r="F14" s="755">
        <v>0.7</v>
      </c>
      <c r="G14" s="734">
        <v>2</v>
      </c>
      <c r="H14" s="734">
        <f t="shared" si="0"/>
        <v>10.36</v>
      </c>
      <c r="I14" s="1899"/>
      <c r="J14" s="1899"/>
      <c r="K14" s="1899"/>
      <c r="L14" s="1899"/>
      <c r="M14" s="1899"/>
      <c r="N14" s="1899"/>
    </row>
    <row r="15" spans="2:14" ht="19.5" customHeight="1">
      <c r="B15" s="752" t="s">
        <v>895</v>
      </c>
      <c r="C15" s="736" t="s">
        <v>605</v>
      </c>
      <c r="D15" s="734">
        <f>+(2.9+3+2.95+2.9+3.05)</f>
        <v>14.8</v>
      </c>
      <c r="E15" s="734">
        <v>0.7</v>
      </c>
      <c r="F15" s="755">
        <v>0.5</v>
      </c>
      <c r="G15" s="734">
        <v>2</v>
      </c>
      <c r="H15" s="734">
        <f t="shared" si="0"/>
        <v>10.36</v>
      </c>
      <c r="I15" s="1899"/>
      <c r="J15" s="1899"/>
      <c r="K15" s="1899"/>
      <c r="L15" s="1899"/>
      <c r="M15" s="1899"/>
      <c r="N15" s="1899"/>
    </row>
    <row r="16" spans="2:14" ht="17.399999999999999">
      <c r="B16" s="752" t="s">
        <v>897</v>
      </c>
      <c r="C16" s="736" t="s">
        <v>605</v>
      </c>
      <c r="D16" s="753">
        <v>1</v>
      </c>
      <c r="E16" s="753">
        <v>1</v>
      </c>
      <c r="F16" s="753">
        <v>0.7</v>
      </c>
      <c r="G16" s="754">
        <v>2</v>
      </c>
      <c r="H16" s="734">
        <f t="shared" si="0"/>
        <v>1.4</v>
      </c>
      <c r="I16" s="1899"/>
      <c r="J16" s="1899"/>
      <c r="K16" s="1899"/>
      <c r="L16" s="1899"/>
      <c r="M16" s="1899"/>
      <c r="N16" s="1899"/>
    </row>
    <row r="17" spans="2:14" ht="17.399999999999999">
      <c r="B17" s="752" t="s">
        <v>898</v>
      </c>
      <c r="C17" s="736" t="s">
        <v>605</v>
      </c>
      <c r="D17" s="734">
        <f>16.7+20</f>
        <v>36.700000000000003</v>
      </c>
      <c r="E17" s="734">
        <v>0.4</v>
      </c>
      <c r="F17" s="755">
        <v>0.6</v>
      </c>
      <c r="G17" s="734"/>
      <c r="H17" s="734">
        <f>ROUND(D17*E17*F17,2)</f>
        <v>8.81</v>
      </c>
      <c r="I17" s="1899"/>
      <c r="J17" s="1899"/>
      <c r="K17" s="1899"/>
      <c r="L17" s="1899"/>
      <c r="M17" s="1899"/>
      <c r="N17" s="1899"/>
    </row>
    <row r="18" spans="2:14" ht="17.399999999999999">
      <c r="B18" s="752" t="s">
        <v>1202</v>
      </c>
      <c r="C18" s="736" t="s">
        <v>605</v>
      </c>
      <c r="D18" s="734">
        <v>42.192188888888921</v>
      </c>
      <c r="E18" s="734">
        <v>0.4</v>
      </c>
      <c r="F18" s="755">
        <v>0.55000000000000004</v>
      </c>
      <c r="G18" s="734"/>
      <c r="H18" s="734">
        <f>ROUND(D18*E18*F18,2)</f>
        <v>9.2799999999999994</v>
      </c>
      <c r="I18" s="1899"/>
      <c r="J18" s="1899"/>
      <c r="K18" s="1899"/>
      <c r="L18" s="1899"/>
      <c r="M18" s="1899"/>
      <c r="N18" s="1899"/>
    </row>
    <row r="19" spans="2:14" ht="17.399999999999999">
      <c r="B19" s="752"/>
      <c r="C19" s="736"/>
      <c r="D19" s="734"/>
      <c r="E19" s="734"/>
      <c r="F19" s="735"/>
      <c r="G19" s="734"/>
      <c r="H19" s="734"/>
      <c r="I19" s="1899"/>
      <c r="J19" s="1899"/>
      <c r="K19" s="1899"/>
      <c r="L19" s="1899"/>
      <c r="M19" s="1899"/>
      <c r="N19" s="1899"/>
    </row>
    <row r="20" spans="2:14" ht="17.399999999999999">
      <c r="B20" s="752"/>
      <c r="C20" s="736"/>
      <c r="D20" s="734"/>
      <c r="E20" s="734"/>
      <c r="F20" s="735"/>
      <c r="G20" s="734"/>
      <c r="H20" s="734"/>
      <c r="I20" s="1899"/>
      <c r="J20" s="1899"/>
      <c r="K20" s="1899"/>
      <c r="L20" s="1899"/>
      <c r="M20" s="1899"/>
      <c r="N20" s="1899"/>
    </row>
    <row r="21" spans="2:14" ht="17.399999999999999">
      <c r="B21" s="752"/>
      <c r="C21" s="736"/>
      <c r="D21" s="734"/>
      <c r="E21" s="734"/>
      <c r="F21" s="735"/>
      <c r="G21" s="734"/>
      <c r="H21" s="734"/>
      <c r="I21" s="1899"/>
      <c r="J21" s="1899"/>
      <c r="K21" s="1899"/>
      <c r="L21" s="1899"/>
      <c r="M21" s="1899"/>
      <c r="N21" s="1899"/>
    </row>
    <row r="22" spans="2:14" ht="17.399999999999999">
      <c r="B22" s="752"/>
      <c r="C22" s="736"/>
      <c r="D22" s="734"/>
      <c r="E22" s="734"/>
      <c r="F22" s="735"/>
      <c r="G22" s="734"/>
      <c r="H22" s="734"/>
      <c r="I22" s="1899"/>
      <c r="J22" s="1899"/>
      <c r="K22" s="1899"/>
      <c r="L22" s="1899"/>
      <c r="M22" s="1899"/>
      <c r="N22" s="1899"/>
    </row>
    <row r="23" spans="2:14" ht="17.399999999999999">
      <c r="B23" s="752"/>
      <c r="C23" s="736"/>
      <c r="D23" s="734"/>
      <c r="E23" s="734"/>
      <c r="F23" s="735"/>
      <c r="G23" s="734"/>
      <c r="H23" s="734"/>
      <c r="I23" s="1899"/>
      <c r="J23" s="1899"/>
      <c r="K23" s="1899"/>
      <c r="L23" s="1899"/>
      <c r="M23" s="1899"/>
      <c r="N23" s="1899"/>
    </row>
    <row r="24" spans="2:14" ht="17.399999999999999">
      <c r="B24" s="752"/>
      <c r="C24" s="736"/>
      <c r="D24" s="734"/>
      <c r="E24" s="734"/>
      <c r="F24" s="735"/>
      <c r="G24" s="734"/>
      <c r="H24" s="734"/>
      <c r="I24" s="1899"/>
      <c r="J24" s="1899"/>
      <c r="K24" s="1899"/>
      <c r="L24" s="1899"/>
      <c r="M24" s="1899"/>
      <c r="N24" s="1899"/>
    </row>
    <row r="25" spans="2:14" ht="36" customHeight="1">
      <c r="B25" s="1900" t="s">
        <v>199</v>
      </c>
      <c r="C25" s="1901"/>
      <c r="D25" s="1901"/>
      <c r="E25" s="1901"/>
      <c r="F25" s="1901"/>
      <c r="G25" s="1902"/>
      <c r="H25" s="737">
        <f>+H11+H12+H13+H14+H15+H16+H17+H18</f>
        <v>140.55000000000001</v>
      </c>
      <c r="I25" s="1899"/>
      <c r="J25" s="1899"/>
      <c r="K25" s="1899"/>
      <c r="L25" s="1899"/>
      <c r="M25" s="1899"/>
      <c r="N25" s="1899"/>
    </row>
    <row r="26" spans="2:14" ht="67.2" customHeight="1">
      <c r="B26" s="738" t="s">
        <v>1194</v>
      </c>
      <c r="C26" s="739"/>
      <c r="D26" s="740"/>
      <c r="E26" s="740"/>
      <c r="F26" s="740"/>
      <c r="G26" s="740"/>
      <c r="H26" s="740"/>
      <c r="I26" s="740"/>
      <c r="J26" s="740"/>
      <c r="K26" s="740"/>
      <c r="L26" s="740"/>
      <c r="M26" s="740"/>
      <c r="N26" s="741"/>
    </row>
    <row r="27" spans="2:14" ht="21.6" customHeight="1">
      <c r="B27" s="1903" t="s">
        <v>1195</v>
      </c>
      <c r="C27" s="1904"/>
      <c r="D27" s="1904"/>
      <c r="E27" s="1904"/>
      <c r="F27" s="1904"/>
      <c r="G27" s="1904"/>
      <c r="H27" s="1904"/>
      <c r="I27" s="1904"/>
      <c r="J27" s="1904"/>
      <c r="K27" s="1904"/>
      <c r="L27" s="1904"/>
      <c r="M27" s="1904"/>
      <c r="N27" s="1905"/>
    </row>
    <row r="28" spans="2:14" ht="15.6">
      <c r="B28" s="742"/>
      <c r="C28" s="743"/>
      <c r="D28" s="743"/>
      <c r="E28" s="743"/>
      <c r="F28" s="743"/>
      <c r="G28" s="743"/>
      <c r="H28" s="743"/>
      <c r="I28" s="743"/>
      <c r="J28" s="743"/>
      <c r="K28" s="743"/>
      <c r="L28" s="743"/>
      <c r="M28" s="743"/>
      <c r="N28" s="744"/>
    </row>
    <row r="29" spans="2:14" ht="15.6">
      <c r="B29" s="745"/>
      <c r="C29" s="746"/>
      <c r="D29" s="746"/>
      <c r="E29" s="746"/>
      <c r="F29" s="746"/>
      <c r="G29" s="746"/>
      <c r="H29" s="1114"/>
      <c r="I29" s="746"/>
      <c r="J29" s="746"/>
      <c r="K29" s="746"/>
      <c r="L29" s="746"/>
      <c r="M29" s="746"/>
      <c r="N29" s="747"/>
    </row>
    <row r="30" spans="2:14" ht="15.6">
      <c r="B30" s="745"/>
      <c r="C30" s="1914"/>
      <c r="D30" s="1914"/>
      <c r="E30" s="1914"/>
      <c r="F30" s="1914"/>
      <c r="G30" s="746"/>
      <c r="H30" s="746"/>
      <c r="I30" s="1914"/>
      <c r="J30" s="1914"/>
      <c r="K30" s="1914"/>
      <c r="L30" s="1914"/>
      <c r="M30" s="1914"/>
      <c r="N30" s="747"/>
    </row>
    <row r="31" spans="2:14" ht="15.6">
      <c r="B31" s="745"/>
      <c r="C31" s="1912" t="s">
        <v>1024</v>
      </c>
      <c r="D31" s="1912"/>
      <c r="E31" s="1912"/>
      <c r="F31" s="1912"/>
      <c r="G31" s="746"/>
      <c r="H31" s="746"/>
      <c r="I31" s="1912" t="s">
        <v>1196</v>
      </c>
      <c r="J31" s="1912"/>
      <c r="K31" s="1912"/>
      <c r="L31" s="1912"/>
      <c r="M31" s="1912"/>
      <c r="N31" s="747"/>
    </row>
    <row r="32" spans="2:14" ht="15.6">
      <c r="B32" s="745"/>
      <c r="C32" s="1913" t="s">
        <v>1440</v>
      </c>
      <c r="D32" s="1913"/>
      <c r="E32" s="1913"/>
      <c r="F32" s="1913"/>
      <c r="G32" s="746"/>
      <c r="H32" s="746"/>
      <c r="I32" s="1913" t="s">
        <v>1198</v>
      </c>
      <c r="J32" s="1913"/>
      <c r="K32" s="1913"/>
      <c r="L32" s="1913"/>
      <c r="M32" s="1913"/>
      <c r="N32" s="747"/>
    </row>
    <row r="33" spans="2:14" ht="15.6">
      <c r="B33" s="748"/>
      <c r="C33" s="749"/>
      <c r="D33" s="749"/>
      <c r="E33" s="749"/>
      <c r="F33" s="749"/>
      <c r="G33" s="749"/>
      <c r="H33" s="749"/>
      <c r="I33" s="749"/>
      <c r="J33" s="749"/>
      <c r="K33" s="749"/>
      <c r="L33" s="749"/>
      <c r="M33" s="749"/>
      <c r="N33" s="750"/>
    </row>
    <row r="34" spans="2:14" ht="15.6">
      <c r="B34" s="745"/>
      <c r="C34" s="746"/>
      <c r="D34" s="746"/>
      <c r="E34" s="746"/>
      <c r="F34" s="746"/>
      <c r="G34" s="746"/>
      <c r="H34" s="746"/>
      <c r="I34" s="746"/>
      <c r="J34" s="746"/>
      <c r="K34" s="746"/>
      <c r="L34" s="746"/>
      <c r="M34" s="746"/>
      <c r="N34" s="747"/>
    </row>
    <row r="35" spans="2:14" ht="15.6">
      <c r="B35" s="745"/>
      <c r="C35" s="746"/>
      <c r="D35" s="746"/>
      <c r="E35" s="746"/>
      <c r="F35" s="746"/>
      <c r="G35" s="746"/>
      <c r="H35" s="746"/>
      <c r="I35" s="746"/>
      <c r="J35" s="746"/>
      <c r="K35" s="746"/>
      <c r="L35" s="746"/>
      <c r="M35" s="746"/>
      <c r="N35" s="747"/>
    </row>
    <row r="36" spans="2:14" ht="15.6">
      <c r="B36" s="745"/>
      <c r="C36" s="746">
        <f>15.2+1.97+20.3+1.97+1.97</f>
        <v>41.41</v>
      </c>
      <c r="D36" s="746"/>
      <c r="E36" s="746"/>
      <c r="F36" s="746"/>
      <c r="G36" s="746"/>
      <c r="H36" s="746"/>
      <c r="I36" s="746"/>
      <c r="J36" s="746"/>
      <c r="K36" s="746"/>
      <c r="L36" s="746"/>
      <c r="M36" s="746"/>
      <c r="N36" s="747"/>
    </row>
    <row r="37" spans="2:14" ht="15.6">
      <c r="B37" s="745"/>
      <c r="C37" s="746"/>
      <c r="D37" s="746"/>
      <c r="E37" s="746"/>
      <c r="F37" s="746"/>
      <c r="G37" s="746"/>
      <c r="H37" s="746"/>
      <c r="I37" s="746"/>
      <c r="J37" s="746"/>
      <c r="K37" s="746"/>
      <c r="L37" s="746"/>
      <c r="M37" s="746"/>
      <c r="N37" s="747"/>
    </row>
    <row r="38" spans="2:14" ht="15.6">
      <c r="B38" s="745"/>
      <c r="C38" s="746"/>
      <c r="D38" s="746"/>
      <c r="E38" s="746"/>
      <c r="F38" s="746"/>
      <c r="G38" s="746"/>
      <c r="H38" s="746"/>
      <c r="I38" s="746"/>
      <c r="J38" s="746"/>
      <c r="K38" s="746"/>
      <c r="L38" s="746"/>
      <c r="M38" s="746"/>
      <c r="N38" s="747"/>
    </row>
    <row r="39" spans="2:14" ht="15.6">
      <c r="B39" s="745"/>
      <c r="C39" s="1915"/>
      <c r="D39" s="1915"/>
      <c r="E39" s="746"/>
      <c r="F39" s="1915"/>
      <c r="G39" s="1915"/>
      <c r="H39" s="1915"/>
      <c r="I39" s="746"/>
      <c r="J39" s="746"/>
      <c r="K39" s="746"/>
      <c r="L39" s="746"/>
      <c r="M39" s="746"/>
      <c r="N39" s="747"/>
    </row>
    <row r="40" spans="2:14" ht="15.6">
      <c r="B40" s="748"/>
      <c r="C40" s="749"/>
      <c r="D40" s="749"/>
      <c r="E40" s="749"/>
      <c r="F40" s="749"/>
      <c r="G40" s="749"/>
      <c r="H40" s="749"/>
      <c r="I40" s="749"/>
      <c r="J40" s="749"/>
      <c r="K40" s="749"/>
      <c r="L40" s="749"/>
      <c r="M40" s="749"/>
      <c r="N40" s="750"/>
    </row>
  </sheetData>
  <mergeCells count="28">
    <mergeCell ref="C31:F31"/>
    <mergeCell ref="I31:M31"/>
    <mergeCell ref="C32:F32"/>
    <mergeCell ref="I32:M32"/>
    <mergeCell ref="C39:D39"/>
    <mergeCell ref="F39:H39"/>
    <mergeCell ref="C30:F30"/>
    <mergeCell ref="I30:M30"/>
    <mergeCell ref="C6:I6"/>
    <mergeCell ref="J6:L6"/>
    <mergeCell ref="M6:N6"/>
    <mergeCell ref="D7:K7"/>
    <mergeCell ref="L7:M8"/>
    <mergeCell ref="N7:N8"/>
    <mergeCell ref="D8:K8"/>
    <mergeCell ref="B9:N9"/>
    <mergeCell ref="I10:N10"/>
    <mergeCell ref="I11:N25"/>
    <mergeCell ref="B25:G25"/>
    <mergeCell ref="B27:N27"/>
    <mergeCell ref="C5:I5"/>
    <mergeCell ref="J5:K5"/>
    <mergeCell ref="L5:N5"/>
    <mergeCell ref="B1:B4"/>
    <mergeCell ref="C1:L3"/>
    <mergeCell ref="M3:N3"/>
    <mergeCell ref="C4:L4"/>
    <mergeCell ref="M4:N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7" orientation="landscape" r:id="rId1"/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E0EEA-B2EB-4B49-B3CA-830D36CE9D8F}">
  <dimension ref="B1:N40"/>
  <sheetViews>
    <sheetView view="pageBreakPreview" topLeftCell="A13" zoomScale="80" zoomScaleNormal="70" zoomScaleSheetLayoutView="80" workbookViewId="0">
      <selection activeCell="D7" sqref="D7:K7"/>
    </sheetView>
  </sheetViews>
  <sheetFormatPr baseColWidth="10" defaultColWidth="11.5546875" defaultRowHeight="14.4"/>
  <cols>
    <col min="1" max="1" width="5.5546875" style="726" customWidth="1"/>
    <col min="2" max="2" width="60.6640625" style="751" customWidth="1"/>
    <col min="3" max="3" width="13.5546875" style="751" customWidth="1"/>
    <col min="4" max="4" width="12.88671875" style="751" customWidth="1"/>
    <col min="5" max="5" width="14.5546875" style="751" customWidth="1"/>
    <col min="6" max="6" width="16.5546875" style="751" customWidth="1"/>
    <col min="7" max="7" width="15.6640625" style="751" customWidth="1"/>
    <col min="8" max="8" width="17" style="751" customWidth="1"/>
    <col min="9" max="9" width="15.44140625" style="751" customWidth="1"/>
    <col min="10" max="13" width="12.33203125" style="751" customWidth="1"/>
    <col min="14" max="14" width="26" style="751" customWidth="1"/>
    <col min="15" max="15" width="7.88671875" style="726" customWidth="1"/>
    <col min="16" max="16384" width="11.5546875" style="726"/>
  </cols>
  <sheetData>
    <row r="1" spans="2:14" ht="42" customHeight="1">
      <c r="B1" s="1892"/>
      <c r="C1" s="1894" t="s">
        <v>1174</v>
      </c>
      <c r="D1" s="1894"/>
      <c r="E1" s="1894"/>
      <c r="F1" s="1894"/>
      <c r="G1" s="1894"/>
      <c r="H1" s="1894"/>
      <c r="I1" s="1894"/>
      <c r="J1" s="1894"/>
      <c r="K1" s="1894"/>
      <c r="L1" s="1894"/>
      <c r="M1" s="725" t="s">
        <v>1175</v>
      </c>
      <c r="N1" s="725" t="s">
        <v>1176</v>
      </c>
    </row>
    <row r="2" spans="2:14" ht="43.95" customHeight="1">
      <c r="B2" s="1893"/>
      <c r="C2" s="1894"/>
      <c r="D2" s="1894"/>
      <c r="E2" s="1894"/>
      <c r="F2" s="1894"/>
      <c r="G2" s="1894"/>
      <c r="H2" s="1894"/>
      <c r="I2" s="1894"/>
      <c r="J2" s="1894"/>
      <c r="K2" s="1894"/>
      <c r="L2" s="1894"/>
      <c r="M2" s="725" t="s">
        <v>1177</v>
      </c>
      <c r="N2" s="725">
        <v>1</v>
      </c>
    </row>
    <row r="3" spans="2:14" ht="27.6" customHeight="1">
      <c r="B3" s="1893"/>
      <c r="C3" s="1894"/>
      <c r="D3" s="1894"/>
      <c r="E3" s="1894"/>
      <c r="F3" s="1894"/>
      <c r="G3" s="1894"/>
      <c r="H3" s="1894"/>
      <c r="I3" s="1894"/>
      <c r="J3" s="1894"/>
      <c r="K3" s="1894"/>
      <c r="L3" s="1894"/>
      <c r="M3" s="1895" t="s">
        <v>1178</v>
      </c>
      <c r="N3" s="1896"/>
    </row>
    <row r="4" spans="2:14" ht="34.200000000000003" customHeight="1">
      <c r="B4" s="1893"/>
      <c r="C4" s="1897" t="s">
        <v>1179</v>
      </c>
      <c r="D4" s="1897"/>
      <c r="E4" s="1897"/>
      <c r="F4" s="1897"/>
      <c r="G4" s="1897"/>
      <c r="H4" s="1897"/>
      <c r="I4" s="1897"/>
      <c r="J4" s="1897"/>
      <c r="K4" s="1897"/>
      <c r="L4" s="1897"/>
      <c r="M4" s="1895"/>
      <c r="N4" s="1896"/>
    </row>
    <row r="5" spans="2:14" ht="70.95" customHeight="1">
      <c r="B5" s="727" t="s">
        <v>702</v>
      </c>
      <c r="C5" s="1888" t="s">
        <v>1165</v>
      </c>
      <c r="D5" s="1889"/>
      <c r="E5" s="1889"/>
      <c r="F5" s="1889"/>
      <c r="G5" s="1889"/>
      <c r="H5" s="1889"/>
      <c r="I5" s="1890"/>
      <c r="J5" s="1891" t="s">
        <v>1180</v>
      </c>
      <c r="K5" s="1891"/>
      <c r="L5" s="1891"/>
      <c r="M5" s="1891"/>
      <c r="N5" s="1891"/>
    </row>
    <row r="6" spans="2:14" ht="40.200000000000003" customHeight="1">
      <c r="B6" s="727" t="s">
        <v>1181</v>
      </c>
      <c r="C6" s="1888" t="s">
        <v>686</v>
      </c>
      <c r="D6" s="1889"/>
      <c r="E6" s="1889"/>
      <c r="F6" s="1889"/>
      <c r="G6" s="1889"/>
      <c r="H6" s="1889"/>
      <c r="I6" s="1890"/>
      <c r="J6" s="1888" t="s">
        <v>1182</v>
      </c>
      <c r="K6" s="1889"/>
      <c r="L6" s="1890"/>
      <c r="M6" s="1888" t="s">
        <v>1183</v>
      </c>
      <c r="N6" s="1890"/>
    </row>
    <row r="7" spans="2:14" ht="36.6" customHeight="1">
      <c r="B7" s="728" t="s">
        <v>1184</v>
      </c>
      <c r="C7" s="729">
        <v>1</v>
      </c>
      <c r="D7" s="1888" t="s">
        <v>601</v>
      </c>
      <c r="E7" s="1889"/>
      <c r="F7" s="1889"/>
      <c r="G7" s="1889"/>
      <c r="H7" s="1889"/>
      <c r="I7" s="1889"/>
      <c r="J7" s="1889"/>
      <c r="K7" s="1890"/>
      <c r="L7" s="1906" t="s">
        <v>704</v>
      </c>
      <c r="M7" s="1907"/>
      <c r="N7" s="1910" t="s">
        <v>605</v>
      </c>
    </row>
    <row r="8" spans="2:14" ht="36.6" customHeight="1">
      <c r="B8" s="728" t="s">
        <v>703</v>
      </c>
      <c r="C8" s="729">
        <v>1.3</v>
      </c>
      <c r="D8" s="1888" t="s">
        <v>606</v>
      </c>
      <c r="E8" s="1889"/>
      <c r="F8" s="1889"/>
      <c r="G8" s="1889"/>
      <c r="H8" s="1889"/>
      <c r="I8" s="1889"/>
      <c r="J8" s="1889"/>
      <c r="K8" s="1890"/>
      <c r="L8" s="1908"/>
      <c r="M8" s="1909"/>
      <c r="N8" s="1911"/>
    </row>
    <row r="9" spans="2:14" ht="17.399999999999999">
      <c r="B9" s="1898" t="s">
        <v>1185</v>
      </c>
      <c r="C9" s="1898"/>
      <c r="D9" s="1898"/>
      <c r="E9" s="1898"/>
      <c r="F9" s="1898"/>
      <c r="G9" s="1898"/>
      <c r="H9" s="1898"/>
      <c r="I9" s="1898"/>
      <c r="J9" s="1898"/>
      <c r="K9" s="1898"/>
      <c r="L9" s="1898"/>
      <c r="M9" s="1898"/>
      <c r="N9" s="1898"/>
    </row>
    <row r="10" spans="2:14" ht="60.6" customHeight="1">
      <c r="B10" s="728" t="s">
        <v>1186</v>
      </c>
      <c r="C10" s="730"/>
      <c r="D10" s="731" t="s">
        <v>1187</v>
      </c>
      <c r="E10" s="731" t="s">
        <v>1188</v>
      </c>
      <c r="F10" s="731" t="s">
        <v>1189</v>
      </c>
      <c r="G10" s="730" t="s">
        <v>1190</v>
      </c>
      <c r="H10" s="730" t="s">
        <v>1191</v>
      </c>
      <c r="I10" s="1891" t="s">
        <v>1192</v>
      </c>
      <c r="J10" s="1891"/>
      <c r="K10" s="1891"/>
      <c r="L10" s="1891"/>
      <c r="M10" s="1891"/>
      <c r="N10" s="1891"/>
    </row>
    <row r="11" spans="2:14" ht="17.399999999999999">
      <c r="B11" s="752" t="s">
        <v>1203</v>
      </c>
      <c r="C11" s="736" t="s">
        <v>605</v>
      </c>
      <c r="D11" s="753">
        <v>27.05</v>
      </c>
      <c r="E11" s="753">
        <v>1</v>
      </c>
      <c r="F11" s="753">
        <v>0.2</v>
      </c>
      <c r="G11" s="754">
        <v>2</v>
      </c>
      <c r="H11" s="734">
        <f>ROUND(D11*E11*F11*G11,2)</f>
        <v>10.82</v>
      </c>
      <c r="I11" s="1899"/>
      <c r="J11" s="1899"/>
      <c r="K11" s="1899"/>
      <c r="L11" s="1899"/>
      <c r="M11" s="1899"/>
      <c r="N11" s="1899"/>
    </row>
    <row r="12" spans="2:14" ht="34.799999999999997">
      <c r="B12" s="752" t="s">
        <v>1204</v>
      </c>
      <c r="C12" s="736" t="s">
        <v>605</v>
      </c>
      <c r="D12" s="606">
        <v>27.05</v>
      </c>
      <c r="E12" s="606">
        <v>16.95</v>
      </c>
      <c r="F12" s="606">
        <v>0.2</v>
      </c>
      <c r="G12" s="576"/>
      <c r="H12" s="734">
        <f>ROUND(D12*E12*F12,2)</f>
        <v>91.7</v>
      </c>
      <c r="I12" s="1899"/>
      <c r="J12" s="1899"/>
      <c r="K12" s="1899"/>
      <c r="L12" s="1899"/>
      <c r="M12" s="1899"/>
      <c r="N12" s="1899"/>
    </row>
    <row r="13" spans="2:14" ht="17.399999999999999">
      <c r="B13" s="752"/>
      <c r="C13" s="736"/>
      <c r="D13" s="575"/>
      <c r="E13" s="575"/>
      <c r="F13" s="575"/>
      <c r="G13" s="576"/>
      <c r="H13" s="734"/>
      <c r="I13" s="1899"/>
      <c r="J13" s="1899"/>
      <c r="K13" s="1899"/>
      <c r="L13" s="1899"/>
      <c r="M13" s="1899"/>
      <c r="N13" s="1899"/>
    </row>
    <row r="14" spans="2:14" ht="17.399999999999999">
      <c r="B14" s="752"/>
      <c r="C14" s="736"/>
      <c r="D14" s="734"/>
      <c r="E14" s="734"/>
      <c r="F14" s="755"/>
      <c r="G14" s="734"/>
      <c r="H14" s="734"/>
      <c r="I14" s="1899"/>
      <c r="J14" s="1899"/>
      <c r="K14" s="1899"/>
      <c r="L14" s="1899"/>
      <c r="M14" s="1899"/>
      <c r="N14" s="1899"/>
    </row>
    <row r="15" spans="2:14" ht="19.5" customHeight="1">
      <c r="B15" s="752"/>
      <c r="C15" s="736"/>
      <c r="D15" s="734"/>
      <c r="E15" s="734"/>
      <c r="F15" s="755"/>
      <c r="G15" s="734"/>
      <c r="H15" s="734"/>
      <c r="I15" s="1899"/>
      <c r="J15" s="1899"/>
      <c r="K15" s="1899"/>
      <c r="L15" s="1899"/>
      <c r="M15" s="1899"/>
      <c r="N15" s="1899"/>
    </row>
    <row r="16" spans="2:14" ht="17.399999999999999">
      <c r="B16" s="752"/>
      <c r="C16" s="736"/>
      <c r="D16" s="575"/>
      <c r="E16" s="575"/>
      <c r="F16" s="575"/>
      <c r="G16" s="576"/>
      <c r="H16" s="734"/>
      <c r="I16" s="1899"/>
      <c r="J16" s="1899"/>
      <c r="K16" s="1899"/>
      <c r="L16" s="1899"/>
      <c r="M16" s="1899"/>
      <c r="N16" s="1899"/>
    </row>
    <row r="17" spans="2:14" ht="17.399999999999999">
      <c r="B17" s="752"/>
      <c r="C17" s="736"/>
      <c r="D17" s="734"/>
      <c r="E17" s="734"/>
      <c r="F17" s="755"/>
      <c r="G17" s="734"/>
      <c r="H17" s="734"/>
      <c r="I17" s="1899"/>
      <c r="J17" s="1899"/>
      <c r="K17" s="1899"/>
      <c r="L17" s="1899"/>
      <c r="M17" s="1899"/>
      <c r="N17" s="1899"/>
    </row>
    <row r="18" spans="2:14" ht="17.399999999999999">
      <c r="B18" s="752"/>
      <c r="C18" s="736"/>
      <c r="D18" s="734"/>
      <c r="E18" s="734"/>
      <c r="F18" s="755"/>
      <c r="G18" s="734"/>
      <c r="H18" s="734"/>
      <c r="I18" s="1899"/>
      <c r="J18" s="1899"/>
      <c r="K18" s="1899"/>
      <c r="L18" s="1899"/>
      <c r="M18" s="1899"/>
      <c r="N18" s="1899"/>
    </row>
    <row r="19" spans="2:14" ht="17.399999999999999">
      <c r="B19" s="752"/>
      <c r="C19" s="736"/>
      <c r="D19" s="734"/>
      <c r="E19" s="734"/>
      <c r="F19" s="735"/>
      <c r="G19" s="734"/>
      <c r="H19" s="734"/>
      <c r="I19" s="1899"/>
      <c r="J19" s="1899"/>
      <c r="K19" s="1899"/>
      <c r="L19" s="1899"/>
      <c r="M19" s="1899"/>
      <c r="N19" s="1899"/>
    </row>
    <row r="20" spans="2:14" ht="17.399999999999999">
      <c r="B20" s="752"/>
      <c r="C20" s="736"/>
      <c r="D20" s="734"/>
      <c r="E20" s="734"/>
      <c r="F20" s="735"/>
      <c r="G20" s="734"/>
      <c r="H20" s="734"/>
      <c r="I20" s="1899"/>
      <c r="J20" s="1899"/>
      <c r="K20" s="1899"/>
      <c r="L20" s="1899"/>
      <c r="M20" s="1899"/>
      <c r="N20" s="1899"/>
    </row>
    <row r="21" spans="2:14" ht="17.399999999999999">
      <c r="B21" s="752"/>
      <c r="C21" s="736"/>
      <c r="D21" s="734"/>
      <c r="E21" s="734"/>
      <c r="F21" s="735"/>
      <c r="G21" s="734"/>
      <c r="H21" s="734"/>
      <c r="I21" s="1899"/>
      <c r="J21" s="1899"/>
      <c r="K21" s="1899"/>
      <c r="L21" s="1899"/>
      <c r="M21" s="1899"/>
      <c r="N21" s="1899"/>
    </row>
    <row r="22" spans="2:14" ht="17.399999999999999">
      <c r="B22" s="752"/>
      <c r="C22" s="736"/>
      <c r="D22" s="734"/>
      <c r="E22" s="734"/>
      <c r="F22" s="735"/>
      <c r="G22" s="734"/>
      <c r="H22" s="734"/>
      <c r="I22" s="1899"/>
      <c r="J22" s="1899"/>
      <c r="K22" s="1899"/>
      <c r="L22" s="1899"/>
      <c r="M22" s="1899"/>
      <c r="N22" s="1899"/>
    </row>
    <row r="23" spans="2:14" ht="17.399999999999999">
      <c r="B23" s="752"/>
      <c r="C23" s="736"/>
      <c r="D23" s="734"/>
      <c r="E23" s="734"/>
      <c r="F23" s="735"/>
      <c r="G23" s="734"/>
      <c r="H23" s="734"/>
      <c r="I23" s="1899"/>
      <c r="J23" s="1899"/>
      <c r="K23" s="1899"/>
      <c r="L23" s="1899"/>
      <c r="M23" s="1899"/>
      <c r="N23" s="1899"/>
    </row>
    <row r="24" spans="2:14" ht="17.399999999999999">
      <c r="B24" s="752"/>
      <c r="C24" s="736"/>
      <c r="D24" s="734"/>
      <c r="E24" s="734"/>
      <c r="F24" s="735"/>
      <c r="G24" s="734"/>
      <c r="H24" s="734"/>
      <c r="I24" s="1899"/>
      <c r="J24" s="1899"/>
      <c r="K24" s="1899"/>
      <c r="L24" s="1899"/>
      <c r="M24" s="1899"/>
      <c r="N24" s="1899"/>
    </row>
    <row r="25" spans="2:14" ht="36" customHeight="1">
      <c r="B25" s="1900" t="s">
        <v>199</v>
      </c>
      <c r="C25" s="1901"/>
      <c r="D25" s="1901"/>
      <c r="E25" s="1901"/>
      <c r="F25" s="1901"/>
      <c r="G25" s="1902"/>
      <c r="H25" s="737">
        <f>+H11+H12+H13+H14+H15+H16+H17+H18</f>
        <v>102.52000000000001</v>
      </c>
      <c r="I25" s="1899"/>
      <c r="J25" s="1899"/>
      <c r="K25" s="1899"/>
      <c r="L25" s="1899"/>
      <c r="M25" s="1899"/>
      <c r="N25" s="1899"/>
    </row>
    <row r="26" spans="2:14" ht="67.2" customHeight="1">
      <c r="B26" s="738" t="s">
        <v>1194</v>
      </c>
      <c r="C26" s="739"/>
      <c r="D26" s="740"/>
      <c r="E26" s="740"/>
      <c r="F26" s="740"/>
      <c r="G26" s="740"/>
      <c r="H26" s="740"/>
      <c r="I26" s="740"/>
      <c r="J26" s="740"/>
      <c r="K26" s="740"/>
      <c r="L26" s="740"/>
      <c r="M26" s="740"/>
      <c r="N26" s="741"/>
    </row>
    <row r="27" spans="2:14" ht="21.6" customHeight="1">
      <c r="B27" s="1903" t="s">
        <v>1195</v>
      </c>
      <c r="C27" s="1904"/>
      <c r="D27" s="1904"/>
      <c r="E27" s="1904"/>
      <c r="F27" s="1904"/>
      <c r="G27" s="1904"/>
      <c r="H27" s="1904"/>
      <c r="I27" s="1904"/>
      <c r="J27" s="1904"/>
      <c r="K27" s="1904"/>
      <c r="L27" s="1904"/>
      <c r="M27" s="1904"/>
      <c r="N27" s="1905"/>
    </row>
    <row r="28" spans="2:14" ht="15.6">
      <c r="B28" s="742"/>
      <c r="C28" s="743"/>
      <c r="D28" s="743"/>
      <c r="E28" s="743"/>
      <c r="F28" s="743"/>
      <c r="G28" s="743"/>
      <c r="H28" s="743"/>
      <c r="I28" s="743"/>
      <c r="J28" s="743"/>
      <c r="K28" s="743"/>
      <c r="L28" s="743"/>
      <c r="M28" s="743"/>
      <c r="N28" s="744"/>
    </row>
    <row r="29" spans="2:14" ht="15.6">
      <c r="B29" s="745"/>
      <c r="C29" s="746"/>
      <c r="D29" s="746"/>
      <c r="E29" s="746"/>
      <c r="F29" s="746"/>
      <c r="G29" s="746"/>
      <c r="H29" s="746"/>
      <c r="I29" s="746"/>
      <c r="J29" s="746"/>
      <c r="K29" s="746"/>
      <c r="L29" s="746"/>
      <c r="M29" s="746"/>
      <c r="N29" s="747"/>
    </row>
    <row r="30" spans="2:14" ht="15.6">
      <c r="B30" s="745"/>
      <c r="C30" s="1914"/>
      <c r="D30" s="1914"/>
      <c r="E30" s="1914"/>
      <c r="F30" s="1914"/>
      <c r="G30" s="746"/>
      <c r="H30" s="746"/>
      <c r="I30" s="1914"/>
      <c r="J30" s="1914"/>
      <c r="K30" s="1914"/>
      <c r="L30" s="1914"/>
      <c r="M30" s="1914"/>
      <c r="N30" s="747"/>
    </row>
    <row r="31" spans="2:14" ht="15.6">
      <c r="B31" s="745"/>
      <c r="C31" s="1912" t="s">
        <v>1024</v>
      </c>
      <c r="D31" s="1912"/>
      <c r="E31" s="1912"/>
      <c r="F31" s="1912"/>
      <c r="G31" s="746"/>
      <c r="H31" s="746"/>
      <c r="I31" s="1912" t="s">
        <v>1196</v>
      </c>
      <c r="J31" s="1912"/>
      <c r="K31" s="1912"/>
      <c r="L31" s="1912"/>
      <c r="M31" s="1912"/>
      <c r="N31" s="747"/>
    </row>
    <row r="32" spans="2:14" ht="15.6">
      <c r="B32" s="748"/>
      <c r="C32" s="1914" t="s">
        <v>1440</v>
      </c>
      <c r="D32" s="1914"/>
      <c r="E32" s="1914"/>
      <c r="F32" s="1914"/>
      <c r="G32" s="749"/>
      <c r="H32" s="749"/>
      <c r="I32" s="1914" t="s">
        <v>1198</v>
      </c>
      <c r="J32" s="1914"/>
      <c r="K32" s="1914"/>
      <c r="L32" s="1914"/>
      <c r="M32" s="1914"/>
      <c r="N32" s="750"/>
    </row>
    <row r="33" spans="2:14" ht="15.6">
      <c r="B33" s="748"/>
      <c r="C33" s="749"/>
      <c r="D33" s="749"/>
      <c r="E33" s="749"/>
      <c r="F33" s="749"/>
      <c r="G33" s="749"/>
      <c r="H33" s="749"/>
      <c r="I33" s="749"/>
      <c r="J33" s="749"/>
      <c r="K33" s="749"/>
      <c r="L33" s="749"/>
      <c r="M33" s="749"/>
      <c r="N33" s="750"/>
    </row>
    <row r="34" spans="2:14" ht="15.6">
      <c r="B34" s="745"/>
      <c r="C34" s="746"/>
      <c r="D34" s="746"/>
      <c r="E34" s="746"/>
      <c r="F34" s="746"/>
      <c r="G34" s="746"/>
      <c r="H34" s="746"/>
      <c r="I34" s="746"/>
      <c r="J34" s="746"/>
      <c r="K34" s="746"/>
      <c r="L34" s="746"/>
      <c r="M34" s="746"/>
      <c r="N34" s="747"/>
    </row>
    <row r="35" spans="2:14" ht="15.6">
      <c r="B35" s="745"/>
      <c r="C35" s="746"/>
      <c r="D35" s="746"/>
      <c r="E35" s="746"/>
      <c r="F35" s="746"/>
      <c r="G35" s="746"/>
      <c r="H35" s="746"/>
      <c r="I35" s="746"/>
      <c r="J35" s="746"/>
      <c r="K35" s="746"/>
      <c r="L35" s="746"/>
      <c r="M35" s="746"/>
      <c r="N35" s="747"/>
    </row>
    <row r="36" spans="2:14" ht="15.6">
      <c r="B36" s="745"/>
      <c r="C36" s="746"/>
      <c r="D36" s="746"/>
      <c r="E36" s="746"/>
      <c r="F36" s="746"/>
      <c r="G36" s="746"/>
      <c r="H36" s="746"/>
      <c r="I36" s="746"/>
      <c r="J36" s="746"/>
      <c r="K36" s="746"/>
      <c r="L36" s="746"/>
      <c r="M36" s="746"/>
      <c r="N36" s="747"/>
    </row>
    <row r="37" spans="2:14" ht="15.6">
      <c r="B37" s="745"/>
      <c r="C37" s="746"/>
      <c r="D37" s="746"/>
      <c r="E37" s="746"/>
      <c r="F37" s="746"/>
      <c r="G37" s="746"/>
      <c r="H37" s="746"/>
      <c r="I37" s="746"/>
      <c r="J37" s="746"/>
      <c r="K37" s="746"/>
      <c r="L37" s="746"/>
      <c r="M37" s="746"/>
      <c r="N37" s="747"/>
    </row>
    <row r="38" spans="2:14" ht="15.6">
      <c r="B38" s="745"/>
      <c r="C38" s="746"/>
      <c r="D38" s="746"/>
      <c r="E38" s="746"/>
      <c r="F38" s="746"/>
      <c r="G38" s="746"/>
      <c r="H38" s="746"/>
      <c r="I38" s="746"/>
      <c r="J38" s="746"/>
      <c r="K38" s="746"/>
      <c r="L38" s="746"/>
      <c r="M38" s="746"/>
      <c r="N38" s="747"/>
    </row>
    <row r="39" spans="2:14" ht="15.6">
      <c r="B39" s="745"/>
      <c r="C39" s="1915"/>
      <c r="D39" s="1915"/>
      <c r="E39" s="746"/>
      <c r="F39" s="1915"/>
      <c r="G39" s="1915"/>
      <c r="H39" s="1915"/>
      <c r="I39" s="746"/>
      <c r="J39" s="746"/>
      <c r="K39" s="746"/>
      <c r="L39" s="746"/>
      <c r="M39" s="746"/>
      <c r="N39" s="747"/>
    </row>
    <row r="40" spans="2:14" ht="15.6">
      <c r="B40" s="748"/>
      <c r="C40" s="749"/>
      <c r="D40" s="749"/>
      <c r="E40" s="749"/>
      <c r="F40" s="749"/>
      <c r="G40" s="749"/>
      <c r="H40" s="749"/>
      <c r="I40" s="749"/>
      <c r="J40" s="749"/>
      <c r="K40" s="749"/>
      <c r="L40" s="749"/>
      <c r="M40" s="749"/>
      <c r="N40" s="750"/>
    </row>
  </sheetData>
  <mergeCells count="28">
    <mergeCell ref="C31:F31"/>
    <mergeCell ref="I31:M31"/>
    <mergeCell ref="C32:F32"/>
    <mergeCell ref="I32:M32"/>
    <mergeCell ref="C39:D39"/>
    <mergeCell ref="F39:H39"/>
    <mergeCell ref="C30:F30"/>
    <mergeCell ref="I30:M30"/>
    <mergeCell ref="C6:I6"/>
    <mergeCell ref="J6:L6"/>
    <mergeCell ref="M6:N6"/>
    <mergeCell ref="D7:K7"/>
    <mergeCell ref="L7:M8"/>
    <mergeCell ref="N7:N8"/>
    <mergeCell ref="D8:K8"/>
    <mergeCell ref="B9:N9"/>
    <mergeCell ref="I10:N10"/>
    <mergeCell ref="I11:N25"/>
    <mergeCell ref="B25:G25"/>
    <mergeCell ref="B27:N27"/>
    <mergeCell ref="C5:I5"/>
    <mergeCell ref="J5:K5"/>
    <mergeCell ref="L5:N5"/>
    <mergeCell ref="B1:B4"/>
    <mergeCell ref="C1:L3"/>
    <mergeCell ref="M3:N3"/>
    <mergeCell ref="C4:L4"/>
    <mergeCell ref="M4:N4"/>
  </mergeCells>
  <pageMargins left="0.70866141732283472" right="0.70866141732283472" top="0.74803149606299213" bottom="0.74803149606299213" header="0.31496062992125984" footer="0.31496062992125984"/>
  <pageSetup paperSize="9" scale="57" orientation="landscape" r:id="rId1"/>
  <drawing r:id="rId2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96677-AC6D-4D0E-8290-8366CD1FA0A7}">
  <dimension ref="B1:N41"/>
  <sheetViews>
    <sheetView view="pageBreakPreview" topLeftCell="A4" zoomScale="85" zoomScaleNormal="70" zoomScaleSheetLayoutView="85" workbookViewId="0">
      <selection activeCell="D7" sqref="D7:K7"/>
    </sheetView>
  </sheetViews>
  <sheetFormatPr baseColWidth="10" defaultColWidth="11.5546875" defaultRowHeight="14.4"/>
  <cols>
    <col min="1" max="1" width="5.5546875" style="726" customWidth="1"/>
    <col min="2" max="2" width="60.6640625" style="751" customWidth="1"/>
    <col min="3" max="3" width="13.5546875" style="751" customWidth="1"/>
    <col min="4" max="4" width="12.88671875" style="751" customWidth="1"/>
    <col min="5" max="5" width="14.5546875" style="751" customWidth="1"/>
    <col min="6" max="6" width="16.5546875" style="751" customWidth="1"/>
    <col min="7" max="7" width="15.6640625" style="751" customWidth="1"/>
    <col min="8" max="8" width="17" style="751" customWidth="1"/>
    <col min="9" max="9" width="15.44140625" style="751" customWidth="1"/>
    <col min="10" max="13" width="12.33203125" style="751" customWidth="1"/>
    <col min="14" max="14" width="26" style="751" customWidth="1"/>
    <col min="15" max="15" width="7.88671875" style="726" customWidth="1"/>
    <col min="16" max="16384" width="11.5546875" style="726"/>
  </cols>
  <sheetData>
    <row r="1" spans="2:14" ht="42" customHeight="1">
      <c r="B1" s="1892"/>
      <c r="C1" s="1894" t="s">
        <v>1174</v>
      </c>
      <c r="D1" s="1894"/>
      <c r="E1" s="1894"/>
      <c r="F1" s="1894"/>
      <c r="G1" s="1894"/>
      <c r="H1" s="1894"/>
      <c r="I1" s="1894"/>
      <c r="J1" s="1894"/>
      <c r="K1" s="1894"/>
      <c r="L1" s="1894"/>
      <c r="M1" s="725" t="s">
        <v>1175</v>
      </c>
      <c r="N1" s="725" t="s">
        <v>1176</v>
      </c>
    </row>
    <row r="2" spans="2:14" ht="43.95" customHeight="1">
      <c r="B2" s="1893"/>
      <c r="C2" s="1894"/>
      <c r="D2" s="1894"/>
      <c r="E2" s="1894"/>
      <c r="F2" s="1894"/>
      <c r="G2" s="1894"/>
      <c r="H2" s="1894"/>
      <c r="I2" s="1894"/>
      <c r="J2" s="1894"/>
      <c r="K2" s="1894"/>
      <c r="L2" s="1894"/>
      <c r="M2" s="725" t="s">
        <v>1177</v>
      </c>
      <c r="N2" s="725">
        <v>1</v>
      </c>
    </row>
    <row r="3" spans="2:14" ht="27.6" customHeight="1">
      <c r="B3" s="1893"/>
      <c r="C3" s="1894"/>
      <c r="D3" s="1894"/>
      <c r="E3" s="1894"/>
      <c r="F3" s="1894"/>
      <c r="G3" s="1894"/>
      <c r="H3" s="1894"/>
      <c r="I3" s="1894"/>
      <c r="J3" s="1894"/>
      <c r="K3" s="1894"/>
      <c r="L3" s="1894"/>
      <c r="M3" s="1895" t="s">
        <v>1178</v>
      </c>
      <c r="N3" s="1896"/>
    </row>
    <row r="4" spans="2:14" ht="34.200000000000003" customHeight="1">
      <c r="B4" s="1893"/>
      <c r="C4" s="1897" t="s">
        <v>1179</v>
      </c>
      <c r="D4" s="1897"/>
      <c r="E4" s="1897"/>
      <c r="F4" s="1897"/>
      <c r="G4" s="1897"/>
      <c r="H4" s="1897"/>
      <c r="I4" s="1897"/>
      <c r="J4" s="1897"/>
      <c r="K4" s="1897"/>
      <c r="L4" s="1897"/>
      <c r="M4" s="1895"/>
      <c r="N4" s="1896"/>
    </row>
    <row r="5" spans="2:14" ht="70.95" customHeight="1">
      <c r="B5" s="727" t="s">
        <v>702</v>
      </c>
      <c r="C5" s="1888" t="s">
        <v>1165</v>
      </c>
      <c r="D5" s="1889"/>
      <c r="E5" s="1889"/>
      <c r="F5" s="1889"/>
      <c r="G5" s="1889"/>
      <c r="H5" s="1889"/>
      <c r="I5" s="1890"/>
      <c r="J5" s="1891" t="s">
        <v>1180</v>
      </c>
      <c r="K5" s="1891"/>
      <c r="L5" s="1891"/>
      <c r="M5" s="1891"/>
      <c r="N5" s="1891"/>
    </row>
    <row r="6" spans="2:14" ht="40.200000000000003" customHeight="1">
      <c r="B6" s="727" t="s">
        <v>1181</v>
      </c>
      <c r="C6" s="1888" t="s">
        <v>686</v>
      </c>
      <c r="D6" s="1889"/>
      <c r="E6" s="1889"/>
      <c r="F6" s="1889"/>
      <c r="G6" s="1889"/>
      <c r="H6" s="1889"/>
      <c r="I6" s="1890"/>
      <c r="J6" s="1888" t="s">
        <v>1182</v>
      </c>
      <c r="K6" s="1889"/>
      <c r="L6" s="1890"/>
      <c r="M6" s="1888" t="s">
        <v>1183</v>
      </c>
      <c r="N6" s="1890"/>
    </row>
    <row r="7" spans="2:14" ht="36.6" customHeight="1">
      <c r="B7" s="728" t="s">
        <v>1184</v>
      </c>
      <c r="C7" s="729">
        <v>1</v>
      </c>
      <c r="D7" s="1888" t="s">
        <v>601</v>
      </c>
      <c r="E7" s="1889"/>
      <c r="F7" s="1889"/>
      <c r="G7" s="1889"/>
      <c r="H7" s="1889"/>
      <c r="I7" s="1889"/>
      <c r="J7" s="1889"/>
      <c r="K7" s="1890"/>
      <c r="L7" s="1906" t="s">
        <v>704</v>
      </c>
      <c r="M7" s="1907"/>
      <c r="N7" s="1910" t="s">
        <v>605</v>
      </c>
    </row>
    <row r="8" spans="2:14" ht="36.6" customHeight="1">
      <c r="B8" s="728" t="s">
        <v>703</v>
      </c>
      <c r="C8" s="729">
        <v>1.4</v>
      </c>
      <c r="D8" s="1888" t="s">
        <v>1205</v>
      </c>
      <c r="E8" s="1889"/>
      <c r="F8" s="1889"/>
      <c r="G8" s="1889"/>
      <c r="H8" s="1889"/>
      <c r="I8" s="1889"/>
      <c r="J8" s="1889"/>
      <c r="K8" s="1890"/>
      <c r="L8" s="1908"/>
      <c r="M8" s="1909"/>
      <c r="N8" s="1911"/>
    </row>
    <row r="9" spans="2:14" ht="17.399999999999999">
      <c r="B9" s="1898" t="s">
        <v>1185</v>
      </c>
      <c r="C9" s="1898"/>
      <c r="D9" s="1898"/>
      <c r="E9" s="1898"/>
      <c r="F9" s="1898"/>
      <c r="G9" s="1898"/>
      <c r="H9" s="1898"/>
      <c r="I9" s="1898"/>
      <c r="J9" s="1898"/>
      <c r="K9" s="1898"/>
      <c r="L9" s="1898"/>
      <c r="M9" s="1898"/>
      <c r="N9" s="1898"/>
    </row>
    <row r="10" spans="2:14" ht="60.6" customHeight="1">
      <c r="B10" s="728" t="s">
        <v>1186</v>
      </c>
      <c r="C10" s="730"/>
      <c r="D10" s="731" t="s">
        <v>1187</v>
      </c>
      <c r="E10" s="731" t="s">
        <v>1188</v>
      </c>
      <c r="F10" s="731" t="s">
        <v>1189</v>
      </c>
      <c r="G10" s="730" t="s">
        <v>1190</v>
      </c>
      <c r="H10" s="730" t="s">
        <v>1191</v>
      </c>
      <c r="I10" s="1891" t="s">
        <v>1192</v>
      </c>
      <c r="J10" s="1891"/>
      <c r="K10" s="1891"/>
      <c r="L10" s="1891"/>
      <c r="M10" s="1891"/>
      <c r="N10" s="1891"/>
    </row>
    <row r="11" spans="2:14" ht="17.399999999999999">
      <c r="B11" s="752" t="s">
        <v>1206</v>
      </c>
      <c r="C11" s="736" t="s">
        <v>605</v>
      </c>
      <c r="D11" s="753">
        <v>2.5</v>
      </c>
      <c r="E11" s="753">
        <v>2.5</v>
      </c>
      <c r="F11" s="589">
        <v>0.6</v>
      </c>
      <c r="G11" s="589">
        <v>4</v>
      </c>
      <c r="H11" s="734">
        <f>ROUND(D11*E11*F11*G11,2)</f>
        <v>15</v>
      </c>
      <c r="I11" s="1899"/>
      <c r="J11" s="1899"/>
      <c r="K11" s="1899"/>
      <c r="L11" s="1899"/>
      <c r="M11" s="1899"/>
      <c r="N11" s="1899"/>
    </row>
    <row r="12" spans="2:14" ht="17.399999999999999">
      <c r="B12" s="752" t="s">
        <v>1207</v>
      </c>
      <c r="C12" s="736" t="s">
        <v>605</v>
      </c>
      <c r="D12" s="753">
        <v>2.4</v>
      </c>
      <c r="E12" s="753">
        <v>2.4</v>
      </c>
      <c r="F12" s="589">
        <v>0.6</v>
      </c>
      <c r="G12" s="589">
        <v>4</v>
      </c>
      <c r="H12" s="734">
        <f>ROUND(D12*E12*F12*G12,2)</f>
        <v>13.82</v>
      </c>
      <c r="I12" s="1899"/>
      <c r="J12" s="1899"/>
      <c r="K12" s="1899"/>
      <c r="L12" s="1899"/>
      <c r="M12" s="1899"/>
      <c r="N12" s="1899"/>
    </row>
    <row r="13" spans="2:14" ht="17.399999999999999">
      <c r="B13" s="752" t="s">
        <v>1208</v>
      </c>
      <c r="C13" s="736" t="s">
        <v>605</v>
      </c>
      <c r="D13" s="753">
        <v>2.2999999999999998</v>
      </c>
      <c r="E13" s="753">
        <v>2.2999999999999998</v>
      </c>
      <c r="F13" s="589">
        <v>0.6</v>
      </c>
      <c r="G13" s="589">
        <v>4</v>
      </c>
      <c r="H13" s="734">
        <f>ROUND(D13*E13*F13*G13,2)</f>
        <v>12.7</v>
      </c>
      <c r="I13" s="1899"/>
      <c r="J13" s="1899"/>
      <c r="K13" s="1899"/>
      <c r="L13" s="1899"/>
      <c r="M13" s="1899"/>
      <c r="N13" s="1899"/>
    </row>
    <row r="14" spans="2:14" ht="17.399999999999999">
      <c r="B14" s="752" t="s">
        <v>909</v>
      </c>
      <c r="C14" s="736" t="s">
        <v>605</v>
      </c>
      <c r="D14" s="734">
        <f>+(2.9+3+2.95+2.9+3.05)</f>
        <v>14.8</v>
      </c>
      <c r="E14" s="734">
        <v>0.2</v>
      </c>
      <c r="F14" s="755">
        <v>0.4</v>
      </c>
      <c r="G14" s="734">
        <v>2</v>
      </c>
      <c r="H14" s="734">
        <f>ROUND(D14*E14*F14*G14,2)</f>
        <v>2.37</v>
      </c>
      <c r="I14" s="1899"/>
      <c r="J14" s="1899"/>
      <c r="K14" s="1899"/>
      <c r="L14" s="1899"/>
      <c r="M14" s="1899"/>
      <c r="N14" s="1899"/>
    </row>
    <row r="15" spans="2:14" ht="19.5" customHeight="1">
      <c r="B15" s="752" t="s">
        <v>1209</v>
      </c>
      <c r="C15" s="736" t="s">
        <v>605</v>
      </c>
      <c r="D15" s="734">
        <f>+(2.9+3+2.95+2.9+3.05)</f>
        <v>14.8</v>
      </c>
      <c r="E15" s="734">
        <v>0.5</v>
      </c>
      <c r="F15" s="755">
        <v>0.08</v>
      </c>
      <c r="G15" s="734">
        <v>2</v>
      </c>
      <c r="H15" s="734">
        <f>ROUND(D15*E15*F15*G15,2)</f>
        <v>1.18</v>
      </c>
      <c r="I15" s="1899"/>
      <c r="J15" s="1899"/>
      <c r="K15" s="1899"/>
      <c r="L15" s="1899"/>
      <c r="M15" s="1899"/>
      <c r="N15" s="1899"/>
    </row>
    <row r="16" spans="2:14" ht="17.399999999999999">
      <c r="B16" s="752" t="s">
        <v>913</v>
      </c>
      <c r="C16" s="736" t="s">
        <v>605</v>
      </c>
      <c r="D16" s="753">
        <v>1</v>
      </c>
      <c r="E16" s="753">
        <v>1</v>
      </c>
      <c r="F16" s="753">
        <v>0.15</v>
      </c>
      <c r="G16" s="754">
        <v>2</v>
      </c>
      <c r="H16" s="734">
        <f t="shared" ref="H16" si="0">ROUND(D16*E16*F16*G16,2)</f>
        <v>0.3</v>
      </c>
      <c r="I16" s="1899"/>
      <c r="J16" s="1899"/>
      <c r="K16" s="1899"/>
      <c r="L16" s="1899"/>
      <c r="M16" s="1899"/>
      <c r="N16" s="1899"/>
    </row>
    <row r="17" spans="2:14" ht="17.399999999999999">
      <c r="B17" s="752" t="s">
        <v>915</v>
      </c>
      <c r="C17" s="736" t="s">
        <v>605</v>
      </c>
      <c r="D17" s="734">
        <v>34.70596666666583</v>
      </c>
      <c r="E17" s="734">
        <v>0.1</v>
      </c>
      <c r="F17" s="755">
        <v>0.45</v>
      </c>
      <c r="G17" s="734"/>
      <c r="H17" s="734">
        <f>ROUND(D17*E17*F17,2)</f>
        <v>1.56</v>
      </c>
      <c r="I17" s="1899"/>
      <c r="J17" s="1899"/>
      <c r="K17" s="1899"/>
      <c r="L17" s="1899"/>
      <c r="M17" s="1899"/>
      <c r="N17" s="1899"/>
    </row>
    <row r="18" spans="2:14" ht="17.399999999999999">
      <c r="B18" s="752" t="s">
        <v>1210</v>
      </c>
      <c r="C18" s="736" t="s">
        <v>605</v>
      </c>
      <c r="D18" s="734">
        <v>27</v>
      </c>
      <c r="E18" s="734">
        <v>1</v>
      </c>
      <c r="F18" s="755">
        <v>0.1</v>
      </c>
      <c r="G18" s="734">
        <v>2</v>
      </c>
      <c r="H18" s="734">
        <f>ROUND(D18*E18*F18*G18,2)</f>
        <v>5.4</v>
      </c>
      <c r="I18" s="1899"/>
      <c r="J18" s="1899"/>
      <c r="K18" s="1899"/>
      <c r="L18" s="1899"/>
      <c r="M18" s="1899"/>
      <c r="N18" s="1899"/>
    </row>
    <row r="19" spans="2:14" ht="17.399999999999999">
      <c r="B19" s="752" t="s">
        <v>1211</v>
      </c>
      <c r="C19" s="736" t="s">
        <v>605</v>
      </c>
      <c r="D19" s="734">
        <f>15.2+1.97+20.3+1.97+1.97</f>
        <v>41.41</v>
      </c>
      <c r="E19" s="734">
        <v>0.1</v>
      </c>
      <c r="F19" s="755">
        <v>0.55000000000000004</v>
      </c>
      <c r="G19" s="734"/>
      <c r="H19" s="734">
        <f>ROUND(D19*E19*F19,2)</f>
        <v>2.2799999999999998</v>
      </c>
      <c r="I19" s="1899"/>
      <c r="J19" s="1899"/>
      <c r="K19" s="1899"/>
      <c r="L19" s="1899"/>
      <c r="M19" s="1899"/>
      <c r="N19" s="1899"/>
    </row>
    <row r="20" spans="2:14" ht="17.399999999999999">
      <c r="B20" s="752" t="s">
        <v>1212</v>
      </c>
      <c r="C20" s="736" t="s">
        <v>605</v>
      </c>
      <c r="D20" s="734">
        <v>27</v>
      </c>
      <c r="E20" s="734">
        <v>16.899999999999999</v>
      </c>
      <c r="F20" s="755">
        <v>0.08</v>
      </c>
      <c r="G20" s="734"/>
      <c r="H20" s="734">
        <f>ROUND(D20*E20*F20,2)</f>
        <v>36.5</v>
      </c>
      <c r="I20" s="1899"/>
      <c r="J20" s="1899"/>
      <c r="K20" s="1899"/>
      <c r="L20" s="1899"/>
      <c r="M20" s="1899"/>
      <c r="N20" s="1899"/>
    </row>
    <row r="21" spans="2:14" ht="17.399999999999999">
      <c r="B21" s="752" t="s">
        <v>1213</v>
      </c>
      <c r="C21" s="736" t="s">
        <v>605</v>
      </c>
      <c r="D21" s="753">
        <v>2.5</v>
      </c>
      <c r="E21" s="753">
        <v>2.5</v>
      </c>
      <c r="F21" s="589">
        <v>0.2</v>
      </c>
      <c r="G21" s="589">
        <v>4</v>
      </c>
      <c r="H21" s="734">
        <f>ROUND(D21*E21*F21*G21,2)</f>
        <v>5</v>
      </c>
      <c r="I21" s="1899"/>
      <c r="J21" s="1899"/>
      <c r="K21" s="1899"/>
      <c r="L21" s="1899"/>
      <c r="M21" s="1899"/>
      <c r="N21" s="1899"/>
    </row>
    <row r="22" spans="2:14" ht="17.399999999999999">
      <c r="B22" s="752" t="s">
        <v>1214</v>
      </c>
      <c r="C22" s="736" t="s">
        <v>605</v>
      </c>
      <c r="D22" s="753">
        <v>2.4</v>
      </c>
      <c r="E22" s="753">
        <v>2.4</v>
      </c>
      <c r="F22" s="589">
        <v>0.25</v>
      </c>
      <c r="G22" s="589">
        <v>4</v>
      </c>
      <c r="H22" s="734">
        <f>ROUND(D22*E22*F22*G22,2)</f>
        <v>5.76</v>
      </c>
      <c r="I22" s="1899"/>
      <c r="J22" s="1899"/>
      <c r="K22" s="1899"/>
      <c r="L22" s="1899"/>
      <c r="M22" s="1899"/>
      <c r="N22" s="1899"/>
    </row>
    <row r="23" spans="2:14" ht="17.399999999999999">
      <c r="B23" s="752" t="s">
        <v>1215</v>
      </c>
      <c r="C23" s="736" t="s">
        <v>605</v>
      </c>
      <c r="D23" s="753">
        <v>2.2999999999999998</v>
      </c>
      <c r="E23" s="753">
        <v>2.2999999999999998</v>
      </c>
      <c r="F23" s="589">
        <v>0.25</v>
      </c>
      <c r="G23" s="589">
        <v>4</v>
      </c>
      <c r="H23" s="734">
        <f>ROUND(D23*E23*F23*G23,2)</f>
        <v>5.29</v>
      </c>
      <c r="I23" s="1899"/>
      <c r="J23" s="1899"/>
      <c r="K23" s="1899"/>
      <c r="L23" s="1899"/>
      <c r="M23" s="1899"/>
      <c r="N23" s="1899"/>
    </row>
    <row r="24" spans="2:14" ht="17.399999999999999">
      <c r="B24" s="752"/>
      <c r="C24" s="736"/>
      <c r="D24" s="734"/>
      <c r="E24" s="734"/>
      <c r="F24" s="735"/>
      <c r="G24" s="734"/>
      <c r="H24" s="734"/>
      <c r="I24" s="1899"/>
      <c r="J24" s="1899"/>
      <c r="K24" s="1899"/>
      <c r="L24" s="1899"/>
      <c r="M24" s="1899"/>
      <c r="N24" s="1899"/>
    </row>
    <row r="25" spans="2:14" ht="36" customHeight="1">
      <c r="B25" s="1900" t="s">
        <v>199</v>
      </c>
      <c r="C25" s="1901"/>
      <c r="D25" s="1901"/>
      <c r="E25" s="1901"/>
      <c r="F25" s="1901"/>
      <c r="G25" s="1902"/>
      <c r="H25" s="737">
        <f>+H11+H12+H13+H14+H15+H16+H17+H18+H19+H20+H21+H22+H23</f>
        <v>107.16</v>
      </c>
      <c r="I25" s="1899"/>
      <c r="J25" s="1899"/>
      <c r="K25" s="1899"/>
      <c r="L25" s="1899"/>
      <c r="M25" s="1899"/>
      <c r="N25" s="1899"/>
    </row>
    <row r="26" spans="2:14" ht="67.2" customHeight="1">
      <c r="B26" s="738" t="s">
        <v>1194</v>
      </c>
      <c r="C26" s="739"/>
      <c r="D26" s="740"/>
      <c r="E26" s="740"/>
      <c r="F26" s="740"/>
      <c r="G26" s="740"/>
      <c r="H26" s="740"/>
      <c r="I26" s="740"/>
      <c r="J26" s="740"/>
      <c r="K26" s="740"/>
      <c r="L26" s="740"/>
      <c r="M26" s="740"/>
      <c r="N26" s="741"/>
    </row>
    <row r="27" spans="2:14" ht="21.6" customHeight="1">
      <c r="B27" s="1903" t="s">
        <v>1195</v>
      </c>
      <c r="C27" s="1904"/>
      <c r="D27" s="1904"/>
      <c r="E27" s="1904"/>
      <c r="F27" s="1904"/>
      <c r="G27" s="1904"/>
      <c r="H27" s="1904"/>
      <c r="I27" s="1904"/>
      <c r="J27" s="1904"/>
      <c r="K27" s="1904"/>
      <c r="L27" s="1904"/>
      <c r="M27" s="1904"/>
      <c r="N27" s="1905"/>
    </row>
    <row r="28" spans="2:14" ht="15.6">
      <c r="B28" s="742"/>
      <c r="C28" s="743"/>
      <c r="D28" s="743"/>
      <c r="E28" s="743"/>
      <c r="F28" s="743"/>
      <c r="G28" s="743"/>
      <c r="H28" s="743"/>
      <c r="I28" s="743"/>
      <c r="J28" s="743"/>
      <c r="K28" s="743"/>
      <c r="L28" s="743"/>
      <c r="M28" s="743"/>
      <c r="N28" s="744"/>
    </row>
    <row r="29" spans="2:14" ht="15.6">
      <c r="B29" s="745"/>
      <c r="C29" s="746"/>
      <c r="D29" s="746"/>
      <c r="E29" s="746"/>
      <c r="F29" s="746"/>
      <c r="G29" s="746"/>
      <c r="H29" s="746"/>
      <c r="I29" s="746"/>
      <c r="J29" s="746"/>
      <c r="K29" s="746"/>
      <c r="L29" s="746"/>
      <c r="M29" s="746"/>
      <c r="N29" s="747"/>
    </row>
    <row r="30" spans="2:14" ht="15.6">
      <c r="B30" s="745"/>
      <c r="C30" s="746"/>
      <c r="D30" s="746"/>
      <c r="E30" s="746"/>
      <c r="F30" s="746"/>
      <c r="G30" s="746"/>
      <c r="H30" s="1114"/>
      <c r="I30" s="746"/>
      <c r="J30" s="746"/>
      <c r="K30" s="746"/>
      <c r="L30" s="746"/>
      <c r="M30" s="746"/>
      <c r="N30" s="747"/>
    </row>
    <row r="31" spans="2:14" ht="15.6">
      <c r="B31" s="745"/>
      <c r="C31" s="1914"/>
      <c r="D31" s="1914"/>
      <c r="E31" s="1914"/>
      <c r="F31" s="1914"/>
      <c r="G31" s="746"/>
      <c r="H31" s="746"/>
      <c r="I31" s="1914"/>
      <c r="J31" s="1914"/>
      <c r="K31" s="1914"/>
      <c r="L31" s="1914"/>
      <c r="M31" s="1914"/>
      <c r="N31" s="747"/>
    </row>
    <row r="32" spans="2:14" ht="15.6">
      <c r="B32" s="745"/>
      <c r="C32" s="1912" t="s">
        <v>1024</v>
      </c>
      <c r="D32" s="1912"/>
      <c r="E32" s="1912"/>
      <c r="F32" s="1912"/>
      <c r="G32" s="746"/>
      <c r="H32" s="746"/>
      <c r="I32" s="1912" t="s">
        <v>1196</v>
      </c>
      <c r="J32" s="1912"/>
      <c r="K32" s="1912"/>
      <c r="L32" s="1912"/>
      <c r="M32" s="1912"/>
      <c r="N32" s="747"/>
    </row>
    <row r="33" spans="2:14" ht="15.6">
      <c r="B33" s="748"/>
      <c r="C33" s="1914" t="s">
        <v>1440</v>
      </c>
      <c r="D33" s="1914"/>
      <c r="E33" s="1914"/>
      <c r="F33" s="1914"/>
      <c r="G33" s="749"/>
      <c r="H33" s="749"/>
      <c r="I33" s="1914" t="s">
        <v>1198</v>
      </c>
      <c r="J33" s="1914"/>
      <c r="K33" s="1914"/>
      <c r="L33" s="1914"/>
      <c r="M33" s="1914"/>
      <c r="N33" s="750"/>
    </row>
    <row r="34" spans="2:14" ht="15.6">
      <c r="B34" s="745"/>
      <c r="C34" s="746"/>
      <c r="D34" s="746"/>
      <c r="E34" s="746"/>
      <c r="F34" s="746"/>
      <c r="G34" s="746"/>
      <c r="H34" s="746"/>
      <c r="I34" s="746"/>
      <c r="J34" s="746"/>
      <c r="K34" s="746"/>
      <c r="L34" s="746"/>
      <c r="M34" s="746"/>
      <c r="N34" s="747"/>
    </row>
    <row r="35" spans="2:14" ht="15.6">
      <c r="B35" s="745"/>
      <c r="C35" s="746"/>
      <c r="D35" s="746"/>
      <c r="E35" s="746"/>
      <c r="F35" s="746"/>
      <c r="G35" s="746"/>
      <c r="H35" s="746"/>
      <c r="I35" s="746"/>
      <c r="J35" s="746"/>
      <c r="K35" s="746"/>
      <c r="L35" s="746"/>
      <c r="M35" s="746"/>
      <c r="N35" s="747"/>
    </row>
    <row r="36" spans="2:14" ht="15.6">
      <c r="B36" s="745"/>
      <c r="C36" s="746"/>
      <c r="D36" s="746"/>
      <c r="E36" s="746"/>
      <c r="F36" s="746"/>
      <c r="G36" s="746"/>
      <c r="H36" s="746"/>
      <c r="I36" s="746"/>
      <c r="J36" s="746"/>
      <c r="K36" s="746"/>
      <c r="L36" s="746"/>
      <c r="M36" s="746"/>
      <c r="N36" s="747"/>
    </row>
    <row r="37" spans="2:14" ht="15.6">
      <c r="B37" s="745"/>
      <c r="C37" s="746"/>
      <c r="D37" s="746"/>
      <c r="E37" s="746"/>
      <c r="F37" s="746"/>
      <c r="G37" s="746"/>
      <c r="H37" s="746"/>
      <c r="I37" s="746"/>
      <c r="J37" s="746"/>
      <c r="K37" s="746"/>
      <c r="L37" s="746"/>
      <c r="M37" s="746"/>
      <c r="N37" s="747"/>
    </row>
    <row r="38" spans="2:14" ht="15.6">
      <c r="B38" s="745"/>
      <c r="C38" s="746"/>
      <c r="D38" s="746"/>
      <c r="E38" s="746"/>
      <c r="F38" s="746"/>
      <c r="G38" s="746"/>
      <c r="H38" s="746"/>
      <c r="I38" s="746"/>
      <c r="J38" s="746"/>
      <c r="K38" s="746"/>
      <c r="L38" s="746"/>
      <c r="M38" s="746"/>
      <c r="N38" s="747"/>
    </row>
    <row r="39" spans="2:14" ht="15.6">
      <c r="B39" s="745"/>
      <c r="C39" s="746"/>
      <c r="D39" s="746"/>
      <c r="E39" s="746"/>
      <c r="F39" s="746"/>
      <c r="G39" s="746"/>
      <c r="H39" s="746"/>
      <c r="I39" s="746"/>
      <c r="J39" s="746"/>
      <c r="K39" s="746"/>
      <c r="L39" s="746"/>
      <c r="M39" s="746"/>
      <c r="N39" s="747"/>
    </row>
    <row r="40" spans="2:14" ht="15.6">
      <c r="B40" s="745"/>
      <c r="C40" s="1915"/>
      <c r="D40" s="1915"/>
      <c r="E40" s="746"/>
      <c r="F40" s="1915"/>
      <c r="G40" s="1915"/>
      <c r="H40" s="1915"/>
      <c r="I40" s="746"/>
      <c r="J40" s="746"/>
      <c r="K40" s="746"/>
      <c r="L40" s="746"/>
      <c r="M40" s="746"/>
      <c r="N40" s="747"/>
    </row>
    <row r="41" spans="2:14" ht="15.6">
      <c r="B41" s="748"/>
      <c r="C41" s="749"/>
      <c r="D41" s="749"/>
      <c r="E41" s="749"/>
      <c r="F41" s="749"/>
      <c r="G41" s="749"/>
      <c r="H41" s="749"/>
      <c r="I41" s="749"/>
      <c r="J41" s="749"/>
      <c r="K41" s="749"/>
      <c r="L41" s="749"/>
      <c r="M41" s="749"/>
      <c r="N41" s="750"/>
    </row>
  </sheetData>
  <mergeCells count="28">
    <mergeCell ref="C32:F32"/>
    <mergeCell ref="I32:M32"/>
    <mergeCell ref="C33:F33"/>
    <mergeCell ref="I33:M33"/>
    <mergeCell ref="C40:D40"/>
    <mergeCell ref="F40:H40"/>
    <mergeCell ref="C31:F31"/>
    <mergeCell ref="I31:M31"/>
    <mergeCell ref="C6:I6"/>
    <mergeCell ref="J6:L6"/>
    <mergeCell ref="M6:N6"/>
    <mergeCell ref="D7:K7"/>
    <mergeCell ref="L7:M8"/>
    <mergeCell ref="N7:N8"/>
    <mergeCell ref="D8:K8"/>
    <mergeCell ref="B9:N9"/>
    <mergeCell ref="I10:N10"/>
    <mergeCell ref="I11:N25"/>
    <mergeCell ref="B25:G25"/>
    <mergeCell ref="B27:N27"/>
    <mergeCell ref="C5:I5"/>
    <mergeCell ref="J5:K5"/>
    <mergeCell ref="L5:N5"/>
    <mergeCell ref="B1:B4"/>
    <mergeCell ref="C1:L3"/>
    <mergeCell ref="M3:N3"/>
    <mergeCell ref="C4:L4"/>
    <mergeCell ref="M4:N4"/>
  </mergeCells>
  <pageMargins left="0.70866141732283472" right="0.70866141732283472" top="0.74803149606299213" bottom="0.74803149606299213" header="0.31496062992125984" footer="0.31496062992125984"/>
  <pageSetup paperSize="9" scale="57" orientation="landscape" r:id="rId1"/>
  <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02D8B-54D1-4E9B-A29B-6EB59E573127}">
  <dimension ref="B1:N41"/>
  <sheetViews>
    <sheetView view="pageBreakPreview" topLeftCell="A25" zoomScale="85" zoomScaleNormal="85" zoomScaleSheetLayoutView="85" workbookViewId="0">
      <selection activeCell="D7" sqref="D7:K7"/>
    </sheetView>
  </sheetViews>
  <sheetFormatPr baseColWidth="10" defaultColWidth="11.5546875" defaultRowHeight="14.4"/>
  <cols>
    <col min="1" max="1" width="5.5546875" style="726" customWidth="1"/>
    <col min="2" max="2" width="60.6640625" style="751" customWidth="1"/>
    <col min="3" max="3" width="13.5546875" style="751" customWidth="1"/>
    <col min="4" max="4" width="12.88671875" style="751" customWidth="1"/>
    <col min="5" max="5" width="14.5546875" style="751" customWidth="1"/>
    <col min="6" max="6" width="16.5546875" style="751" customWidth="1"/>
    <col min="7" max="7" width="15.6640625" style="751" customWidth="1"/>
    <col min="8" max="8" width="17" style="751" customWidth="1"/>
    <col min="9" max="9" width="15.44140625" style="751" customWidth="1"/>
    <col min="10" max="13" width="12.33203125" style="751" customWidth="1"/>
    <col min="14" max="14" width="26" style="751" customWidth="1"/>
    <col min="15" max="15" width="7.88671875" style="726" customWidth="1"/>
    <col min="16" max="16384" width="11.5546875" style="726"/>
  </cols>
  <sheetData>
    <row r="1" spans="2:14" ht="42" customHeight="1">
      <c r="B1" s="1892"/>
      <c r="C1" s="1894" t="s">
        <v>1174</v>
      </c>
      <c r="D1" s="1894"/>
      <c r="E1" s="1894"/>
      <c r="F1" s="1894"/>
      <c r="G1" s="1894"/>
      <c r="H1" s="1894"/>
      <c r="I1" s="1894"/>
      <c r="J1" s="1894"/>
      <c r="K1" s="1894"/>
      <c r="L1" s="1894"/>
      <c r="M1" s="725" t="s">
        <v>1175</v>
      </c>
      <c r="N1" s="725" t="s">
        <v>1176</v>
      </c>
    </row>
    <row r="2" spans="2:14" ht="43.95" customHeight="1">
      <c r="B2" s="1893"/>
      <c r="C2" s="1894"/>
      <c r="D2" s="1894"/>
      <c r="E2" s="1894"/>
      <c r="F2" s="1894"/>
      <c r="G2" s="1894"/>
      <c r="H2" s="1894"/>
      <c r="I2" s="1894"/>
      <c r="J2" s="1894"/>
      <c r="K2" s="1894"/>
      <c r="L2" s="1894"/>
      <c r="M2" s="725" t="s">
        <v>1177</v>
      </c>
      <c r="N2" s="725">
        <v>1</v>
      </c>
    </row>
    <row r="3" spans="2:14" ht="27.6" customHeight="1">
      <c r="B3" s="1893"/>
      <c r="C3" s="1894"/>
      <c r="D3" s="1894"/>
      <c r="E3" s="1894"/>
      <c r="F3" s="1894"/>
      <c r="G3" s="1894"/>
      <c r="H3" s="1894"/>
      <c r="I3" s="1894"/>
      <c r="J3" s="1894"/>
      <c r="K3" s="1894"/>
      <c r="L3" s="1894"/>
      <c r="M3" s="1895" t="s">
        <v>1178</v>
      </c>
      <c r="N3" s="1896"/>
    </row>
    <row r="4" spans="2:14" ht="34.200000000000003" customHeight="1">
      <c r="B4" s="1893"/>
      <c r="C4" s="1897" t="s">
        <v>1179</v>
      </c>
      <c r="D4" s="1897"/>
      <c r="E4" s="1897"/>
      <c r="F4" s="1897"/>
      <c r="G4" s="1897"/>
      <c r="H4" s="1897"/>
      <c r="I4" s="1897"/>
      <c r="J4" s="1897"/>
      <c r="K4" s="1897"/>
      <c r="L4" s="1897"/>
      <c r="M4" s="1895"/>
      <c r="N4" s="1896"/>
    </row>
    <row r="5" spans="2:14" ht="70.95" customHeight="1">
      <c r="B5" s="727" t="s">
        <v>702</v>
      </c>
      <c r="C5" s="1888" t="s">
        <v>1165</v>
      </c>
      <c r="D5" s="1889"/>
      <c r="E5" s="1889"/>
      <c r="F5" s="1889"/>
      <c r="G5" s="1889"/>
      <c r="H5" s="1889"/>
      <c r="I5" s="1890"/>
      <c r="J5" s="1891" t="s">
        <v>1180</v>
      </c>
      <c r="K5" s="1891"/>
      <c r="L5" s="1891"/>
      <c r="M5" s="1891"/>
      <c r="N5" s="1891"/>
    </row>
    <row r="6" spans="2:14" ht="40.200000000000003" customHeight="1">
      <c r="B6" s="727" t="s">
        <v>1181</v>
      </c>
      <c r="C6" s="1888" t="s">
        <v>686</v>
      </c>
      <c r="D6" s="1889"/>
      <c r="E6" s="1889"/>
      <c r="F6" s="1889"/>
      <c r="G6" s="1889"/>
      <c r="H6" s="1889"/>
      <c r="I6" s="1890"/>
      <c r="J6" s="1888" t="s">
        <v>1182</v>
      </c>
      <c r="K6" s="1889"/>
      <c r="L6" s="1890"/>
      <c r="M6" s="1888" t="s">
        <v>1183</v>
      </c>
      <c r="N6" s="1890"/>
    </row>
    <row r="7" spans="2:14" ht="36.6" customHeight="1">
      <c r="B7" s="728" t="s">
        <v>1184</v>
      </c>
      <c r="C7" s="729">
        <v>1</v>
      </c>
      <c r="D7" s="1888" t="s">
        <v>601</v>
      </c>
      <c r="E7" s="1889"/>
      <c r="F7" s="1889"/>
      <c r="G7" s="1889"/>
      <c r="H7" s="1889"/>
      <c r="I7" s="1889"/>
      <c r="J7" s="1889"/>
      <c r="K7" s="1890"/>
      <c r="L7" s="1906" t="s">
        <v>704</v>
      </c>
      <c r="M7" s="1907"/>
      <c r="N7" s="1910" t="s">
        <v>603</v>
      </c>
    </row>
    <row r="8" spans="2:14" ht="36.6" customHeight="1">
      <c r="B8" s="728" t="s">
        <v>703</v>
      </c>
      <c r="C8" s="729">
        <v>1.5</v>
      </c>
      <c r="D8" s="1888" t="s">
        <v>608</v>
      </c>
      <c r="E8" s="1889"/>
      <c r="F8" s="1889"/>
      <c r="G8" s="1889"/>
      <c r="H8" s="1889"/>
      <c r="I8" s="1889"/>
      <c r="J8" s="1889"/>
      <c r="K8" s="1890"/>
      <c r="L8" s="1908"/>
      <c r="M8" s="1909"/>
      <c r="N8" s="1911"/>
    </row>
    <row r="9" spans="2:14" ht="17.399999999999999">
      <c r="B9" s="1898" t="s">
        <v>1185</v>
      </c>
      <c r="C9" s="1898"/>
      <c r="D9" s="1898"/>
      <c r="E9" s="1898"/>
      <c r="F9" s="1898"/>
      <c r="G9" s="1898"/>
      <c r="H9" s="1898"/>
      <c r="I9" s="1898"/>
      <c r="J9" s="1898"/>
      <c r="K9" s="1898"/>
      <c r="L9" s="1898"/>
      <c r="M9" s="1898"/>
      <c r="N9" s="1898"/>
    </row>
    <row r="10" spans="2:14" ht="60.6" customHeight="1">
      <c r="B10" s="728" t="s">
        <v>1186</v>
      </c>
      <c r="C10" s="730"/>
      <c r="D10" s="731" t="s">
        <v>1187</v>
      </c>
      <c r="E10" s="731" t="s">
        <v>1188</v>
      </c>
      <c r="F10" s="731" t="s">
        <v>1189</v>
      </c>
      <c r="G10" s="730" t="s">
        <v>1190</v>
      </c>
      <c r="H10" s="730" t="s">
        <v>1191</v>
      </c>
      <c r="I10" s="1891" t="s">
        <v>1192</v>
      </c>
      <c r="J10" s="1891"/>
      <c r="K10" s="1891"/>
      <c r="L10" s="1891"/>
      <c r="M10" s="1891"/>
      <c r="N10" s="1891"/>
    </row>
    <row r="11" spans="2:14" ht="17.399999999999999">
      <c r="B11" s="752" t="s">
        <v>1216</v>
      </c>
      <c r="C11" s="756" t="s">
        <v>603</v>
      </c>
      <c r="D11" s="753">
        <v>27.61</v>
      </c>
      <c r="E11" s="753">
        <v>14.56</v>
      </c>
      <c r="F11" s="589"/>
      <c r="G11" s="589"/>
      <c r="H11" s="734">
        <f>ROUND(D11*E11,2)</f>
        <v>402</v>
      </c>
      <c r="I11" s="1899"/>
      <c r="J11" s="1899"/>
      <c r="K11" s="1899"/>
      <c r="L11" s="1899"/>
      <c r="M11" s="1899"/>
      <c r="N11" s="1899"/>
    </row>
    <row r="12" spans="2:14" ht="17.399999999999999">
      <c r="B12" s="752"/>
      <c r="C12" s="736"/>
      <c r="D12" s="575"/>
      <c r="E12" s="575"/>
      <c r="F12" s="589"/>
      <c r="G12" s="589"/>
      <c r="H12" s="734"/>
      <c r="I12" s="1899"/>
      <c r="J12" s="1899"/>
      <c r="K12" s="1899"/>
      <c r="L12" s="1899"/>
      <c r="M12" s="1899"/>
      <c r="N12" s="1899"/>
    </row>
    <row r="13" spans="2:14" ht="17.399999999999999">
      <c r="B13" s="752"/>
      <c r="C13" s="736"/>
      <c r="D13" s="575"/>
      <c r="E13" s="575"/>
      <c r="F13" s="589"/>
      <c r="G13" s="589"/>
      <c r="H13" s="734"/>
      <c r="I13" s="1899"/>
      <c r="J13" s="1899"/>
      <c r="K13" s="1899"/>
      <c r="L13" s="1899"/>
      <c r="M13" s="1899"/>
      <c r="N13" s="1899"/>
    </row>
    <row r="14" spans="2:14" ht="17.399999999999999">
      <c r="B14" s="752"/>
      <c r="C14" s="736"/>
      <c r="D14" s="734"/>
      <c r="E14" s="734"/>
      <c r="F14" s="755"/>
      <c r="G14" s="734"/>
      <c r="H14" s="734"/>
      <c r="I14" s="1899"/>
      <c r="J14" s="1899"/>
      <c r="K14" s="1899"/>
      <c r="L14" s="1899"/>
      <c r="M14" s="1899"/>
      <c r="N14" s="1899"/>
    </row>
    <row r="15" spans="2:14" ht="19.5" customHeight="1">
      <c r="B15" s="752"/>
      <c r="C15" s="736"/>
      <c r="D15" s="734"/>
      <c r="E15" s="734"/>
      <c r="F15" s="755"/>
      <c r="G15" s="734"/>
      <c r="H15" s="734"/>
      <c r="I15" s="1899"/>
      <c r="J15" s="1899"/>
      <c r="K15" s="1899"/>
      <c r="L15" s="1899"/>
      <c r="M15" s="1899"/>
      <c r="N15" s="1899"/>
    </row>
    <row r="16" spans="2:14" ht="17.399999999999999">
      <c r="B16" s="752"/>
      <c r="C16" s="736"/>
      <c r="D16" s="575"/>
      <c r="E16" s="575"/>
      <c r="F16" s="575"/>
      <c r="G16" s="576"/>
      <c r="H16" s="734"/>
      <c r="I16" s="1899"/>
      <c r="J16" s="1899"/>
      <c r="K16" s="1899"/>
      <c r="L16" s="1899"/>
      <c r="M16" s="1899"/>
      <c r="N16" s="1899"/>
    </row>
    <row r="17" spans="2:14" ht="17.399999999999999">
      <c r="B17" s="752"/>
      <c r="C17" s="736"/>
      <c r="D17" s="734"/>
      <c r="E17" s="734"/>
      <c r="F17" s="755"/>
      <c r="G17" s="734"/>
      <c r="H17" s="734"/>
      <c r="I17" s="1899"/>
      <c r="J17" s="1899"/>
      <c r="K17" s="1899"/>
      <c r="L17" s="1899"/>
      <c r="M17" s="1899"/>
      <c r="N17" s="1899"/>
    </row>
    <row r="18" spans="2:14" ht="17.399999999999999">
      <c r="B18" s="752"/>
      <c r="C18" s="736"/>
      <c r="D18" s="734"/>
      <c r="E18" s="734"/>
      <c r="F18" s="755"/>
      <c r="G18" s="734"/>
      <c r="H18" s="734"/>
      <c r="I18" s="1899"/>
      <c r="J18" s="1899"/>
      <c r="K18" s="1899"/>
      <c r="L18" s="1899"/>
      <c r="M18" s="1899"/>
      <c r="N18" s="1899"/>
    </row>
    <row r="19" spans="2:14" ht="17.399999999999999">
      <c r="B19" s="752"/>
      <c r="C19" s="736"/>
      <c r="D19" s="734"/>
      <c r="E19" s="734"/>
      <c r="F19" s="755"/>
      <c r="G19" s="734"/>
      <c r="H19" s="734"/>
      <c r="I19" s="1899"/>
      <c r="J19" s="1899"/>
      <c r="K19" s="1899"/>
      <c r="L19" s="1899"/>
      <c r="M19" s="1899"/>
      <c r="N19" s="1899"/>
    </row>
    <row r="20" spans="2:14" ht="17.399999999999999">
      <c r="B20" s="752"/>
      <c r="C20" s="736"/>
      <c r="D20" s="734"/>
      <c r="E20" s="734"/>
      <c r="F20" s="755"/>
      <c r="G20" s="734"/>
      <c r="H20" s="734"/>
      <c r="I20" s="1899"/>
      <c r="J20" s="1899"/>
      <c r="K20" s="1899"/>
      <c r="L20" s="1899"/>
      <c r="M20" s="1899"/>
      <c r="N20" s="1899"/>
    </row>
    <row r="21" spans="2:14" ht="17.399999999999999">
      <c r="B21" s="752"/>
      <c r="C21" s="736"/>
      <c r="D21" s="734"/>
      <c r="E21" s="734"/>
      <c r="F21" s="735"/>
      <c r="G21" s="734"/>
      <c r="H21" s="734"/>
      <c r="I21" s="1899"/>
      <c r="J21" s="1899"/>
      <c r="K21" s="1899"/>
      <c r="L21" s="1899"/>
      <c r="M21" s="1899"/>
      <c r="N21" s="1899"/>
    </row>
    <row r="22" spans="2:14" ht="17.399999999999999">
      <c r="B22" s="752"/>
      <c r="C22" s="736"/>
      <c r="D22" s="734"/>
      <c r="E22" s="734"/>
      <c r="F22" s="735"/>
      <c r="G22" s="734"/>
      <c r="H22" s="734"/>
      <c r="I22" s="1899"/>
      <c r="J22" s="1899"/>
      <c r="K22" s="1899"/>
      <c r="L22" s="1899"/>
      <c r="M22" s="1899"/>
      <c r="N22" s="1899"/>
    </row>
    <row r="23" spans="2:14" ht="17.399999999999999">
      <c r="B23" s="752"/>
      <c r="C23" s="736"/>
      <c r="D23" s="734"/>
      <c r="E23" s="734"/>
      <c r="F23" s="735"/>
      <c r="G23" s="734"/>
      <c r="H23" s="734"/>
      <c r="I23" s="1899"/>
      <c r="J23" s="1899"/>
      <c r="K23" s="1899"/>
      <c r="L23" s="1899"/>
      <c r="M23" s="1899"/>
      <c r="N23" s="1899"/>
    </row>
    <row r="24" spans="2:14" ht="17.399999999999999">
      <c r="B24" s="752"/>
      <c r="C24" s="736"/>
      <c r="D24" s="734"/>
      <c r="E24" s="734"/>
      <c r="F24" s="735"/>
      <c r="G24" s="734"/>
      <c r="H24" s="734"/>
      <c r="I24" s="1899"/>
      <c r="J24" s="1899"/>
      <c r="K24" s="1899"/>
      <c r="L24" s="1899"/>
      <c r="M24" s="1899"/>
      <c r="N24" s="1899"/>
    </row>
    <row r="25" spans="2:14" ht="36" customHeight="1">
      <c r="B25" s="1900" t="s">
        <v>199</v>
      </c>
      <c r="C25" s="1901"/>
      <c r="D25" s="1901"/>
      <c r="E25" s="1901"/>
      <c r="F25" s="1901"/>
      <c r="G25" s="1902"/>
      <c r="H25" s="737">
        <f>+H11+H12+H13+H14+H15+H16+H17+H18+H19+H20</f>
        <v>402</v>
      </c>
      <c r="I25" s="1899"/>
      <c r="J25" s="1899"/>
      <c r="K25" s="1899"/>
      <c r="L25" s="1899"/>
      <c r="M25" s="1899"/>
      <c r="N25" s="1899"/>
    </row>
    <row r="26" spans="2:14" ht="67.2" customHeight="1">
      <c r="B26" s="738" t="s">
        <v>1194</v>
      </c>
      <c r="C26" s="739"/>
      <c r="D26" s="740"/>
      <c r="E26" s="740"/>
      <c r="F26" s="740"/>
      <c r="G26" s="740"/>
      <c r="H26" s="740"/>
      <c r="I26" s="740"/>
      <c r="J26" s="740"/>
      <c r="K26" s="740"/>
      <c r="L26" s="740"/>
      <c r="M26" s="740"/>
      <c r="N26" s="741"/>
    </row>
    <row r="27" spans="2:14" ht="21.6" customHeight="1">
      <c r="B27" s="1903" t="s">
        <v>1195</v>
      </c>
      <c r="C27" s="1904"/>
      <c r="D27" s="1904"/>
      <c r="E27" s="1904"/>
      <c r="F27" s="1904"/>
      <c r="G27" s="1904"/>
      <c r="H27" s="1904"/>
      <c r="I27" s="1904"/>
      <c r="J27" s="1904"/>
      <c r="K27" s="1904"/>
      <c r="L27" s="1904"/>
      <c r="M27" s="1904"/>
      <c r="N27" s="1905"/>
    </row>
    <row r="28" spans="2:14" ht="15.6">
      <c r="B28" s="742"/>
      <c r="C28" s="743"/>
      <c r="D28" s="743"/>
      <c r="E28" s="743"/>
      <c r="F28" s="743"/>
      <c r="G28" s="743"/>
      <c r="H28" s="743"/>
      <c r="I28" s="743"/>
      <c r="J28" s="743"/>
      <c r="K28" s="743"/>
      <c r="L28" s="743"/>
      <c r="M28" s="743"/>
      <c r="N28" s="744"/>
    </row>
    <row r="29" spans="2:14" ht="15.6">
      <c r="B29" s="745"/>
      <c r="C29" s="746"/>
      <c r="D29" s="746"/>
      <c r="E29" s="746"/>
      <c r="F29" s="746"/>
      <c r="G29" s="746"/>
      <c r="H29" s="746"/>
      <c r="I29" s="746"/>
      <c r="J29" s="746"/>
      <c r="K29" s="746"/>
      <c r="L29" s="746"/>
      <c r="M29" s="746"/>
      <c r="N29" s="747"/>
    </row>
    <row r="30" spans="2:14" ht="15.6">
      <c r="B30" s="745"/>
      <c r="C30" s="746"/>
      <c r="D30" s="746"/>
      <c r="E30" s="746"/>
      <c r="F30" s="746"/>
      <c r="G30" s="746"/>
      <c r="H30" s="746"/>
      <c r="I30" s="746"/>
      <c r="J30" s="746"/>
      <c r="K30" s="746"/>
      <c r="L30" s="746"/>
      <c r="M30" s="746"/>
      <c r="N30" s="747"/>
    </row>
    <row r="31" spans="2:14" ht="15.6">
      <c r="B31" s="745"/>
      <c r="C31" s="1914"/>
      <c r="D31" s="1914"/>
      <c r="E31" s="1914"/>
      <c r="F31" s="1914"/>
      <c r="G31" s="746"/>
      <c r="H31" s="746"/>
      <c r="I31" s="1914"/>
      <c r="J31" s="1914"/>
      <c r="K31" s="1914"/>
      <c r="L31" s="1914"/>
      <c r="M31" s="1914"/>
      <c r="N31" s="747"/>
    </row>
    <row r="32" spans="2:14" ht="15.6">
      <c r="B32" s="745"/>
      <c r="C32" s="1912" t="s">
        <v>1024</v>
      </c>
      <c r="D32" s="1912"/>
      <c r="E32" s="1912"/>
      <c r="F32" s="1912"/>
      <c r="G32" s="746"/>
      <c r="H32" s="746"/>
      <c r="I32" s="1912" t="s">
        <v>1196</v>
      </c>
      <c r="J32" s="1912"/>
      <c r="K32" s="1912"/>
      <c r="L32" s="1912"/>
      <c r="M32" s="1912"/>
      <c r="N32" s="747"/>
    </row>
    <row r="33" spans="2:14" ht="15.6">
      <c r="B33" s="748"/>
      <c r="C33" s="1914" t="s">
        <v>1440</v>
      </c>
      <c r="D33" s="1914"/>
      <c r="E33" s="1914"/>
      <c r="F33" s="1914"/>
      <c r="G33" s="749"/>
      <c r="H33" s="749"/>
      <c r="I33" s="1914" t="s">
        <v>1198</v>
      </c>
      <c r="J33" s="1914"/>
      <c r="K33" s="1914"/>
      <c r="L33" s="1914"/>
      <c r="M33" s="1914"/>
      <c r="N33" s="750"/>
    </row>
    <row r="34" spans="2:14" ht="15.6">
      <c r="B34" s="745"/>
      <c r="C34" s="746"/>
      <c r="D34" s="746"/>
      <c r="E34" s="746"/>
      <c r="F34" s="746"/>
      <c r="G34" s="746"/>
      <c r="H34" s="746"/>
      <c r="I34" s="746"/>
      <c r="J34" s="746"/>
      <c r="K34" s="746"/>
      <c r="L34" s="746"/>
      <c r="M34" s="746"/>
      <c r="N34" s="747"/>
    </row>
    <row r="35" spans="2:14" ht="15.6">
      <c r="B35" s="745"/>
      <c r="C35" s="746"/>
      <c r="D35" s="746"/>
      <c r="E35" s="746"/>
      <c r="F35" s="746"/>
      <c r="G35" s="746"/>
      <c r="H35" s="746"/>
      <c r="I35" s="746"/>
      <c r="J35" s="746"/>
      <c r="K35" s="746"/>
      <c r="L35" s="746"/>
      <c r="M35" s="746"/>
      <c r="N35" s="747"/>
    </row>
    <row r="36" spans="2:14" ht="15.6">
      <c r="B36" s="745"/>
      <c r="C36" s="746"/>
      <c r="D36" s="746"/>
      <c r="E36" s="746"/>
      <c r="F36" s="746"/>
      <c r="G36" s="746"/>
      <c r="H36" s="746"/>
      <c r="I36" s="746"/>
      <c r="J36" s="746"/>
      <c r="K36" s="746"/>
      <c r="L36" s="746"/>
      <c r="M36" s="746"/>
      <c r="N36" s="747"/>
    </row>
    <row r="37" spans="2:14" ht="15.6">
      <c r="B37" s="745"/>
      <c r="C37" s="746"/>
      <c r="D37" s="746"/>
      <c r="E37" s="746"/>
      <c r="F37" s="746"/>
      <c r="G37" s="746"/>
      <c r="H37" s="746"/>
      <c r="I37" s="746"/>
      <c r="J37" s="746"/>
      <c r="K37" s="746"/>
      <c r="L37" s="746"/>
      <c r="M37" s="746"/>
      <c r="N37" s="747"/>
    </row>
    <row r="38" spans="2:14" ht="15.6">
      <c r="B38" s="745"/>
      <c r="C38" s="746"/>
      <c r="D38" s="746"/>
      <c r="E38" s="746"/>
      <c r="F38" s="746"/>
      <c r="G38" s="746"/>
      <c r="H38" s="746"/>
      <c r="I38" s="746"/>
      <c r="J38" s="746"/>
      <c r="K38" s="746"/>
      <c r="L38" s="746"/>
      <c r="M38" s="746"/>
      <c r="N38" s="747"/>
    </row>
    <row r="39" spans="2:14" ht="15.6">
      <c r="B39" s="745"/>
      <c r="C39" s="746"/>
      <c r="D39" s="746"/>
      <c r="E39" s="746"/>
      <c r="F39" s="746"/>
      <c r="G39" s="746"/>
      <c r="H39" s="746"/>
      <c r="I39" s="746"/>
      <c r="J39" s="746"/>
      <c r="K39" s="746"/>
      <c r="L39" s="746"/>
      <c r="M39" s="746"/>
      <c r="N39" s="747"/>
    </row>
    <row r="40" spans="2:14" ht="15.6">
      <c r="B40" s="745"/>
      <c r="C40" s="1915"/>
      <c r="D40" s="1915"/>
      <c r="E40" s="746"/>
      <c r="F40" s="1915"/>
      <c r="G40" s="1915"/>
      <c r="H40" s="1915"/>
      <c r="I40" s="746"/>
      <c r="J40" s="746"/>
      <c r="K40" s="746"/>
      <c r="L40" s="746"/>
      <c r="M40" s="746"/>
      <c r="N40" s="747"/>
    </row>
    <row r="41" spans="2:14" ht="15.6">
      <c r="B41" s="748"/>
      <c r="C41" s="749"/>
      <c r="D41" s="749"/>
      <c r="E41" s="749"/>
      <c r="F41" s="749"/>
      <c r="G41" s="749"/>
      <c r="H41" s="749"/>
      <c r="I41" s="749"/>
      <c r="J41" s="749"/>
      <c r="K41" s="749"/>
      <c r="L41" s="749"/>
      <c r="M41" s="749"/>
      <c r="N41" s="750"/>
    </row>
  </sheetData>
  <mergeCells count="28">
    <mergeCell ref="C32:F32"/>
    <mergeCell ref="I32:M32"/>
    <mergeCell ref="C33:F33"/>
    <mergeCell ref="I33:M33"/>
    <mergeCell ref="C40:D40"/>
    <mergeCell ref="F40:H40"/>
    <mergeCell ref="C31:F31"/>
    <mergeCell ref="I31:M31"/>
    <mergeCell ref="C6:I6"/>
    <mergeCell ref="J6:L6"/>
    <mergeCell ref="M6:N6"/>
    <mergeCell ref="D7:K7"/>
    <mergeCell ref="L7:M8"/>
    <mergeCell ref="N7:N8"/>
    <mergeCell ref="D8:K8"/>
    <mergeCell ref="B9:N9"/>
    <mergeCell ref="I10:N10"/>
    <mergeCell ref="I11:N25"/>
    <mergeCell ref="B25:G25"/>
    <mergeCell ref="B27:N27"/>
    <mergeCell ref="C5:I5"/>
    <mergeCell ref="J5:K5"/>
    <mergeCell ref="L5:N5"/>
    <mergeCell ref="B1:B4"/>
    <mergeCell ref="C1:L3"/>
    <mergeCell ref="M3:N3"/>
    <mergeCell ref="C4:L4"/>
    <mergeCell ref="M4:N4"/>
  </mergeCells>
  <pageMargins left="0.70866141732283472" right="0.70866141732283472" top="0.74803149606299213" bottom="0.74803149606299213" header="0.31496062992125984" footer="0.31496062992125984"/>
  <pageSetup paperSize="9" scale="57" orientation="landscape" r:id="rId1"/>
  <drawing r:id="rId2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47EC8-02FB-4D30-ACDC-EC496189B70B}">
  <dimension ref="B1:N43"/>
  <sheetViews>
    <sheetView view="pageBreakPreview" topLeftCell="A25" zoomScale="80" zoomScaleNormal="85" zoomScaleSheetLayoutView="80" workbookViewId="0">
      <selection activeCell="D7" sqref="D7:K7"/>
    </sheetView>
  </sheetViews>
  <sheetFormatPr baseColWidth="10" defaultColWidth="11.5546875" defaultRowHeight="14.4"/>
  <cols>
    <col min="1" max="1" width="5.5546875" style="726" customWidth="1"/>
    <col min="2" max="2" width="60.6640625" style="751" customWidth="1"/>
    <col min="3" max="3" width="13.5546875" style="751" customWidth="1"/>
    <col min="4" max="4" width="12.88671875" style="751" customWidth="1"/>
    <col min="5" max="5" width="14.5546875" style="751" customWidth="1"/>
    <col min="6" max="6" width="16.5546875" style="751" customWidth="1"/>
    <col min="7" max="7" width="15.6640625" style="751" customWidth="1"/>
    <col min="8" max="8" width="17" style="751" customWidth="1"/>
    <col min="9" max="9" width="15.44140625" style="751" customWidth="1"/>
    <col min="10" max="13" width="12.33203125" style="751" customWidth="1"/>
    <col min="14" max="14" width="26" style="751" customWidth="1"/>
    <col min="15" max="15" width="7.88671875" style="726" customWidth="1"/>
    <col min="16" max="16384" width="11.5546875" style="726"/>
  </cols>
  <sheetData>
    <row r="1" spans="2:14" ht="42" customHeight="1">
      <c r="B1" s="1892"/>
      <c r="C1" s="1894" t="s">
        <v>1174</v>
      </c>
      <c r="D1" s="1894"/>
      <c r="E1" s="1894"/>
      <c r="F1" s="1894"/>
      <c r="G1" s="1894"/>
      <c r="H1" s="1894"/>
      <c r="I1" s="1894"/>
      <c r="J1" s="1894"/>
      <c r="K1" s="1894"/>
      <c r="L1" s="1894"/>
      <c r="M1" s="725" t="s">
        <v>1175</v>
      </c>
      <c r="N1" s="725" t="s">
        <v>1176</v>
      </c>
    </row>
    <row r="2" spans="2:14" ht="43.95" customHeight="1">
      <c r="B2" s="1893"/>
      <c r="C2" s="1894"/>
      <c r="D2" s="1894"/>
      <c r="E2" s="1894"/>
      <c r="F2" s="1894"/>
      <c r="G2" s="1894"/>
      <c r="H2" s="1894"/>
      <c r="I2" s="1894"/>
      <c r="J2" s="1894"/>
      <c r="K2" s="1894"/>
      <c r="L2" s="1894"/>
      <c r="M2" s="725" t="s">
        <v>1177</v>
      </c>
      <c r="N2" s="725">
        <v>1</v>
      </c>
    </row>
    <row r="3" spans="2:14" ht="27.6" customHeight="1">
      <c r="B3" s="1893"/>
      <c r="C3" s="1894"/>
      <c r="D3" s="1894"/>
      <c r="E3" s="1894"/>
      <c r="F3" s="1894"/>
      <c r="G3" s="1894"/>
      <c r="H3" s="1894"/>
      <c r="I3" s="1894"/>
      <c r="J3" s="1894"/>
      <c r="K3" s="1894"/>
      <c r="L3" s="1894"/>
      <c r="M3" s="1895" t="s">
        <v>1178</v>
      </c>
      <c r="N3" s="1896"/>
    </row>
    <row r="4" spans="2:14" ht="34.200000000000003" customHeight="1">
      <c r="B4" s="1893"/>
      <c r="C4" s="1897" t="s">
        <v>1179</v>
      </c>
      <c r="D4" s="1897"/>
      <c r="E4" s="1897"/>
      <c r="F4" s="1897"/>
      <c r="G4" s="1897"/>
      <c r="H4" s="1897"/>
      <c r="I4" s="1897"/>
      <c r="J4" s="1897"/>
      <c r="K4" s="1897"/>
      <c r="L4" s="1897"/>
      <c r="M4" s="1895"/>
      <c r="N4" s="1896"/>
    </row>
    <row r="5" spans="2:14" ht="70.95" customHeight="1">
      <c r="B5" s="727" t="s">
        <v>702</v>
      </c>
      <c r="C5" s="1888" t="s">
        <v>1165</v>
      </c>
      <c r="D5" s="1889"/>
      <c r="E5" s="1889"/>
      <c r="F5" s="1889"/>
      <c r="G5" s="1889"/>
      <c r="H5" s="1889"/>
      <c r="I5" s="1890"/>
      <c r="J5" s="1891" t="s">
        <v>1180</v>
      </c>
      <c r="K5" s="1891"/>
      <c r="L5" s="1891"/>
      <c r="M5" s="1891"/>
      <c r="N5" s="1891"/>
    </row>
    <row r="6" spans="2:14" ht="40.200000000000003" customHeight="1">
      <c r="B6" s="727" t="s">
        <v>1181</v>
      </c>
      <c r="C6" s="1888" t="s">
        <v>686</v>
      </c>
      <c r="D6" s="1889"/>
      <c r="E6" s="1889"/>
      <c r="F6" s="1889"/>
      <c r="G6" s="1889"/>
      <c r="H6" s="1889"/>
      <c r="I6" s="1890"/>
      <c r="J6" s="1888" t="s">
        <v>1182</v>
      </c>
      <c r="K6" s="1889"/>
      <c r="L6" s="1890"/>
      <c r="M6" s="1888" t="s">
        <v>1183</v>
      </c>
      <c r="N6" s="1890"/>
    </row>
    <row r="7" spans="2:14" ht="36.6" customHeight="1">
      <c r="B7" s="728" t="s">
        <v>1184</v>
      </c>
      <c r="C7" s="729">
        <v>1</v>
      </c>
      <c r="D7" s="1888" t="s">
        <v>601</v>
      </c>
      <c r="E7" s="1889"/>
      <c r="F7" s="1889"/>
      <c r="G7" s="1889"/>
      <c r="H7" s="1889"/>
      <c r="I7" s="1889"/>
      <c r="J7" s="1889"/>
      <c r="K7" s="1890"/>
      <c r="L7" s="1906" t="s">
        <v>704</v>
      </c>
      <c r="M7" s="1907"/>
      <c r="N7" s="1910" t="s">
        <v>603</v>
      </c>
    </row>
    <row r="8" spans="2:14" ht="36.6" customHeight="1">
      <c r="B8" s="728" t="s">
        <v>703</v>
      </c>
      <c r="C8" s="729">
        <v>1.6</v>
      </c>
      <c r="D8" s="1888" t="s">
        <v>609</v>
      </c>
      <c r="E8" s="1889"/>
      <c r="F8" s="1889"/>
      <c r="G8" s="1889"/>
      <c r="H8" s="1889"/>
      <c r="I8" s="1889"/>
      <c r="J8" s="1889"/>
      <c r="K8" s="1890"/>
      <c r="L8" s="1908"/>
      <c r="M8" s="1909"/>
      <c r="N8" s="1911"/>
    </row>
    <row r="9" spans="2:14" ht="17.399999999999999">
      <c r="B9" s="1898" t="s">
        <v>1185</v>
      </c>
      <c r="C9" s="1898"/>
      <c r="D9" s="1898"/>
      <c r="E9" s="1898"/>
      <c r="F9" s="1898"/>
      <c r="G9" s="1898"/>
      <c r="H9" s="1898"/>
      <c r="I9" s="1898"/>
      <c r="J9" s="1898"/>
      <c r="K9" s="1898"/>
      <c r="L9" s="1898"/>
      <c r="M9" s="1898"/>
      <c r="N9" s="1898"/>
    </row>
    <row r="10" spans="2:14" ht="60.6" customHeight="1">
      <c r="B10" s="728" t="s">
        <v>1186</v>
      </c>
      <c r="C10" s="730"/>
      <c r="D10" s="731" t="s">
        <v>1187</v>
      </c>
      <c r="E10" s="731" t="s">
        <v>1188</v>
      </c>
      <c r="F10" s="731" t="s">
        <v>1189</v>
      </c>
      <c r="G10" s="730" t="s">
        <v>1190</v>
      </c>
      <c r="H10" s="730" t="s">
        <v>1191</v>
      </c>
      <c r="I10" s="1891" t="s">
        <v>1192</v>
      </c>
      <c r="J10" s="1891"/>
      <c r="K10" s="1891"/>
      <c r="L10" s="1891"/>
      <c r="M10" s="1891"/>
      <c r="N10" s="1891"/>
    </row>
    <row r="11" spans="2:14" ht="17.399999999999999">
      <c r="B11" s="752" t="s">
        <v>1217</v>
      </c>
      <c r="C11" s="756" t="s">
        <v>603</v>
      </c>
      <c r="D11" s="753">
        <v>27.63</v>
      </c>
      <c r="E11" s="753">
        <v>2.2000000000000002</v>
      </c>
      <c r="F11" s="589"/>
      <c r="G11" s="589"/>
      <c r="H11" s="734">
        <f>ROUND(D11*E11,2)</f>
        <v>60.79</v>
      </c>
      <c r="I11" s="1899"/>
      <c r="J11" s="1899"/>
      <c r="K11" s="1899"/>
      <c r="L11" s="1899"/>
      <c r="M11" s="1899"/>
      <c r="N11" s="1899"/>
    </row>
    <row r="12" spans="2:14" ht="17.399999999999999">
      <c r="B12" s="752"/>
      <c r="C12" s="736"/>
      <c r="D12" s="575"/>
      <c r="E12" s="575"/>
      <c r="F12" s="589"/>
      <c r="G12" s="589"/>
      <c r="H12" s="734"/>
      <c r="I12" s="1899"/>
      <c r="J12" s="1899"/>
      <c r="K12" s="1899"/>
      <c r="L12" s="1899"/>
      <c r="M12" s="1899"/>
      <c r="N12" s="1899"/>
    </row>
    <row r="13" spans="2:14" ht="17.399999999999999">
      <c r="B13" s="752"/>
      <c r="C13" s="736"/>
      <c r="D13" s="575"/>
      <c r="E13" s="575"/>
      <c r="F13" s="589"/>
      <c r="G13" s="589"/>
      <c r="H13" s="734"/>
      <c r="I13" s="1899"/>
      <c r="J13" s="1899"/>
      <c r="K13" s="1899"/>
      <c r="L13" s="1899"/>
      <c r="M13" s="1899"/>
      <c r="N13" s="1899"/>
    </row>
    <row r="14" spans="2:14" ht="17.399999999999999">
      <c r="B14" s="752"/>
      <c r="C14" s="736"/>
      <c r="D14" s="734"/>
      <c r="E14" s="734"/>
      <c r="F14" s="755"/>
      <c r="G14" s="734"/>
      <c r="H14" s="734"/>
      <c r="I14" s="1899"/>
      <c r="J14" s="1899"/>
      <c r="K14" s="1899"/>
      <c r="L14" s="1899"/>
      <c r="M14" s="1899"/>
      <c r="N14" s="1899"/>
    </row>
    <row r="15" spans="2:14" ht="19.5" customHeight="1">
      <c r="B15" s="752"/>
      <c r="C15" s="736"/>
      <c r="D15" s="734"/>
      <c r="E15" s="734"/>
      <c r="F15" s="755"/>
      <c r="G15" s="734"/>
      <c r="H15" s="734"/>
      <c r="I15" s="1899"/>
      <c r="J15" s="1899"/>
      <c r="K15" s="1899"/>
      <c r="L15" s="1899"/>
      <c r="M15" s="1899"/>
      <c r="N15" s="1899"/>
    </row>
    <row r="16" spans="2:14" ht="17.399999999999999">
      <c r="B16" s="752"/>
      <c r="C16" s="736"/>
      <c r="D16" s="575"/>
      <c r="E16" s="575"/>
      <c r="F16" s="575"/>
      <c r="G16" s="576"/>
      <c r="H16" s="734"/>
      <c r="I16" s="1899"/>
      <c r="J16" s="1899"/>
      <c r="K16" s="1899"/>
      <c r="L16" s="1899"/>
      <c r="M16" s="1899"/>
      <c r="N16" s="1899"/>
    </row>
    <row r="17" spans="2:14" ht="17.399999999999999">
      <c r="B17" s="752"/>
      <c r="C17" s="736"/>
      <c r="D17" s="734"/>
      <c r="E17" s="734"/>
      <c r="F17" s="755"/>
      <c r="G17" s="734"/>
      <c r="H17" s="734"/>
      <c r="I17" s="1899"/>
      <c r="J17" s="1899"/>
      <c r="K17" s="1899"/>
      <c r="L17" s="1899"/>
      <c r="M17" s="1899"/>
      <c r="N17" s="1899"/>
    </row>
    <row r="18" spans="2:14" ht="17.399999999999999">
      <c r="B18" s="752"/>
      <c r="C18" s="736"/>
      <c r="D18" s="734"/>
      <c r="E18" s="734"/>
      <c r="F18" s="755"/>
      <c r="G18" s="734"/>
      <c r="H18" s="734"/>
      <c r="I18" s="1899"/>
      <c r="J18" s="1899"/>
      <c r="K18" s="1899"/>
      <c r="L18" s="1899"/>
      <c r="M18" s="1899"/>
      <c r="N18" s="1899"/>
    </row>
    <row r="19" spans="2:14" ht="17.399999999999999">
      <c r="B19" s="752"/>
      <c r="C19" s="736"/>
      <c r="D19" s="734"/>
      <c r="E19" s="734"/>
      <c r="F19" s="755"/>
      <c r="G19" s="734"/>
      <c r="H19" s="734"/>
      <c r="I19" s="1899"/>
      <c r="J19" s="1899"/>
      <c r="K19" s="1899"/>
      <c r="L19" s="1899"/>
      <c r="M19" s="1899"/>
      <c r="N19" s="1899"/>
    </row>
    <row r="20" spans="2:14" ht="17.399999999999999">
      <c r="B20" s="752"/>
      <c r="C20" s="736"/>
      <c r="D20" s="734"/>
      <c r="E20" s="734"/>
      <c r="F20" s="755"/>
      <c r="G20" s="734"/>
      <c r="H20" s="734"/>
      <c r="I20" s="1899"/>
      <c r="J20" s="1899"/>
      <c r="K20" s="1899"/>
      <c r="L20" s="1899"/>
      <c r="M20" s="1899"/>
      <c r="N20" s="1899"/>
    </row>
    <row r="21" spans="2:14" ht="17.399999999999999">
      <c r="B21" s="752"/>
      <c r="C21" s="736"/>
      <c r="D21" s="734"/>
      <c r="E21" s="734"/>
      <c r="F21" s="735"/>
      <c r="G21" s="734"/>
      <c r="H21" s="734"/>
      <c r="I21" s="1899"/>
      <c r="J21" s="1899"/>
      <c r="K21" s="1899"/>
      <c r="L21" s="1899"/>
      <c r="M21" s="1899"/>
      <c r="N21" s="1899"/>
    </row>
    <row r="22" spans="2:14" ht="17.399999999999999">
      <c r="B22" s="752"/>
      <c r="C22" s="736"/>
      <c r="D22" s="734"/>
      <c r="E22" s="734"/>
      <c r="F22" s="735"/>
      <c r="G22" s="734"/>
      <c r="H22" s="734"/>
      <c r="I22" s="1899"/>
      <c r="J22" s="1899"/>
      <c r="K22" s="1899"/>
      <c r="L22" s="1899"/>
      <c r="M22" s="1899"/>
      <c r="N22" s="1899"/>
    </row>
    <row r="23" spans="2:14" ht="17.399999999999999">
      <c r="B23" s="752"/>
      <c r="C23" s="736"/>
      <c r="D23" s="734"/>
      <c r="E23" s="734"/>
      <c r="F23" s="735"/>
      <c r="G23" s="734"/>
      <c r="H23" s="734"/>
      <c r="I23" s="1899"/>
      <c r="J23" s="1899"/>
      <c r="K23" s="1899"/>
      <c r="L23" s="1899"/>
      <c r="M23" s="1899"/>
      <c r="N23" s="1899"/>
    </row>
    <row r="24" spans="2:14" ht="17.399999999999999">
      <c r="B24" s="752"/>
      <c r="C24" s="736"/>
      <c r="D24" s="734"/>
      <c r="E24" s="734"/>
      <c r="F24" s="735"/>
      <c r="G24" s="734"/>
      <c r="H24" s="734"/>
      <c r="I24" s="1899"/>
      <c r="J24" s="1899"/>
      <c r="K24" s="1899"/>
      <c r="L24" s="1899"/>
      <c r="M24" s="1899"/>
      <c r="N24" s="1899"/>
    </row>
    <row r="25" spans="2:14" ht="36" customHeight="1">
      <c r="B25" s="1900" t="s">
        <v>199</v>
      </c>
      <c r="C25" s="1901"/>
      <c r="D25" s="1901"/>
      <c r="E25" s="1901"/>
      <c r="F25" s="1901"/>
      <c r="G25" s="1902"/>
      <c r="H25" s="737">
        <f>+H11+H12+H13+H14+H15+H16+H17+H18+H19+H20</f>
        <v>60.79</v>
      </c>
      <c r="I25" s="1899"/>
      <c r="J25" s="1899"/>
      <c r="K25" s="1899"/>
      <c r="L25" s="1899"/>
      <c r="M25" s="1899"/>
      <c r="N25" s="1899"/>
    </row>
    <row r="26" spans="2:14" ht="67.2" customHeight="1">
      <c r="B26" s="738" t="s">
        <v>1194</v>
      </c>
      <c r="C26" s="739"/>
      <c r="D26" s="740"/>
      <c r="E26" s="740"/>
      <c r="F26" s="740"/>
      <c r="G26" s="740"/>
      <c r="H26" s="740"/>
      <c r="I26" s="740"/>
      <c r="J26" s="740"/>
      <c r="K26" s="740"/>
      <c r="L26" s="740"/>
      <c r="M26" s="740"/>
      <c r="N26" s="741"/>
    </row>
    <row r="27" spans="2:14" ht="21.6" customHeight="1">
      <c r="B27" s="1903" t="s">
        <v>1195</v>
      </c>
      <c r="C27" s="1904"/>
      <c r="D27" s="1904"/>
      <c r="E27" s="1904"/>
      <c r="F27" s="1904"/>
      <c r="G27" s="1904"/>
      <c r="H27" s="1904"/>
      <c r="I27" s="1904"/>
      <c r="J27" s="1904"/>
      <c r="K27" s="1904"/>
      <c r="L27" s="1904"/>
      <c r="M27" s="1904"/>
      <c r="N27" s="1905"/>
    </row>
    <row r="28" spans="2:14" ht="15.6">
      <c r="B28" s="742"/>
      <c r="C28" s="743"/>
      <c r="D28" s="743"/>
      <c r="E28" s="743"/>
      <c r="F28" s="743"/>
      <c r="G28" s="743"/>
      <c r="H28" s="743"/>
      <c r="I28" s="743"/>
      <c r="J28" s="743"/>
      <c r="K28" s="743"/>
      <c r="L28" s="743"/>
      <c r="M28" s="743"/>
      <c r="N28" s="744"/>
    </row>
    <row r="29" spans="2:14" ht="15.6">
      <c r="B29" s="745"/>
      <c r="C29" s="746"/>
      <c r="D29" s="746"/>
      <c r="E29" s="746"/>
      <c r="F29" s="746"/>
      <c r="G29" s="746"/>
      <c r="H29" s="746"/>
      <c r="I29" s="746"/>
      <c r="J29" s="746"/>
      <c r="K29" s="746"/>
      <c r="L29" s="746"/>
      <c r="M29" s="746"/>
      <c r="N29" s="747"/>
    </row>
    <row r="30" spans="2:14" ht="15.6">
      <c r="B30" s="745"/>
      <c r="C30" s="746"/>
      <c r="D30" s="746"/>
      <c r="E30" s="746"/>
      <c r="F30" s="746"/>
      <c r="G30" s="746"/>
      <c r="H30" s="746"/>
      <c r="I30" s="746"/>
      <c r="J30" s="746"/>
      <c r="K30" s="746"/>
      <c r="L30" s="746"/>
      <c r="M30" s="746"/>
      <c r="N30" s="747"/>
    </row>
    <row r="31" spans="2:14" ht="15.6">
      <c r="B31" s="745"/>
      <c r="C31" s="746"/>
      <c r="D31" s="746"/>
      <c r="E31" s="746"/>
      <c r="F31" s="746"/>
      <c r="G31" s="746"/>
      <c r="H31" s="746"/>
      <c r="I31" s="746"/>
      <c r="J31" s="746"/>
      <c r="K31" s="746"/>
      <c r="L31" s="746"/>
      <c r="M31" s="746"/>
      <c r="N31" s="747"/>
    </row>
    <row r="32" spans="2:14" ht="15.6">
      <c r="B32" s="745"/>
      <c r="C32" s="746"/>
      <c r="D32" s="746"/>
      <c r="E32" s="746"/>
      <c r="F32" s="746"/>
      <c r="G32" s="746"/>
      <c r="H32" s="746"/>
      <c r="I32" s="746"/>
      <c r="J32" s="746"/>
      <c r="K32" s="746"/>
      <c r="L32" s="746"/>
      <c r="M32" s="746"/>
      <c r="N32" s="747"/>
    </row>
    <row r="33" spans="2:14" ht="15.6">
      <c r="B33" s="745"/>
      <c r="C33" s="1914"/>
      <c r="D33" s="1914"/>
      <c r="E33" s="1914"/>
      <c r="F33" s="1914"/>
      <c r="G33" s="746"/>
      <c r="H33" s="746"/>
      <c r="I33" s="1914"/>
      <c r="J33" s="1914"/>
      <c r="K33" s="1914"/>
      <c r="L33" s="1914"/>
      <c r="M33" s="1914"/>
      <c r="N33" s="747"/>
    </row>
    <row r="34" spans="2:14" ht="15.6">
      <c r="B34" s="745"/>
      <c r="C34" s="1912" t="s">
        <v>1024</v>
      </c>
      <c r="D34" s="1912"/>
      <c r="E34" s="1912"/>
      <c r="F34" s="1912"/>
      <c r="G34" s="746"/>
      <c r="H34" s="746"/>
      <c r="I34" s="1912" t="s">
        <v>1196</v>
      </c>
      <c r="J34" s="1912"/>
      <c r="K34" s="1912"/>
      <c r="L34" s="1912"/>
      <c r="M34" s="1912"/>
      <c r="N34" s="747"/>
    </row>
    <row r="35" spans="2:14" ht="15.6">
      <c r="B35" s="748"/>
      <c r="C35" s="1914" t="s">
        <v>1440</v>
      </c>
      <c r="D35" s="1914"/>
      <c r="E35" s="1914"/>
      <c r="F35" s="1914"/>
      <c r="G35" s="749"/>
      <c r="H35" s="749"/>
      <c r="I35" s="1914" t="s">
        <v>1198</v>
      </c>
      <c r="J35" s="1914"/>
      <c r="K35" s="1914"/>
      <c r="L35" s="1914"/>
      <c r="M35" s="1914"/>
      <c r="N35" s="750"/>
    </row>
    <row r="36" spans="2:14" ht="15.6">
      <c r="B36" s="745"/>
      <c r="C36" s="746"/>
      <c r="D36" s="746"/>
      <c r="E36" s="746"/>
      <c r="F36" s="746"/>
      <c r="G36" s="746"/>
      <c r="H36" s="746"/>
      <c r="I36" s="746"/>
      <c r="J36" s="746"/>
      <c r="K36" s="746"/>
      <c r="L36" s="746"/>
      <c r="M36" s="746"/>
      <c r="N36" s="747"/>
    </row>
    <row r="37" spans="2:14" ht="15.6">
      <c r="B37" s="745"/>
      <c r="C37" s="746"/>
      <c r="D37" s="746"/>
      <c r="E37" s="746"/>
      <c r="F37" s="746"/>
      <c r="G37" s="746"/>
      <c r="H37" s="746"/>
      <c r="I37" s="746"/>
      <c r="J37" s="746"/>
      <c r="K37" s="746"/>
      <c r="L37" s="746"/>
      <c r="M37" s="746"/>
      <c r="N37" s="747"/>
    </row>
    <row r="38" spans="2:14" ht="15.6">
      <c r="B38" s="745"/>
      <c r="C38" s="746"/>
      <c r="D38" s="746"/>
      <c r="E38" s="746"/>
      <c r="F38" s="746"/>
      <c r="G38" s="746"/>
      <c r="H38" s="746"/>
      <c r="I38" s="746"/>
      <c r="J38" s="746"/>
      <c r="K38" s="746"/>
      <c r="L38" s="746"/>
      <c r="M38" s="746"/>
      <c r="N38" s="747"/>
    </row>
    <row r="39" spans="2:14" ht="15.6">
      <c r="B39" s="745"/>
      <c r="C39" s="746"/>
      <c r="D39" s="746"/>
      <c r="E39" s="746"/>
      <c r="F39" s="746"/>
      <c r="G39" s="746"/>
      <c r="H39" s="746"/>
      <c r="I39" s="746"/>
      <c r="J39" s="746"/>
      <c r="K39" s="746"/>
      <c r="L39" s="746"/>
      <c r="M39" s="746"/>
      <c r="N39" s="747"/>
    </row>
    <row r="40" spans="2:14" ht="15.6">
      <c r="B40" s="745"/>
      <c r="C40" s="746"/>
      <c r="D40" s="746"/>
      <c r="E40" s="746"/>
      <c r="F40" s="746"/>
      <c r="G40" s="746"/>
      <c r="H40" s="746"/>
      <c r="I40" s="746"/>
      <c r="J40" s="746"/>
      <c r="K40" s="746"/>
      <c r="L40" s="746"/>
      <c r="M40" s="746"/>
      <c r="N40" s="747"/>
    </row>
    <row r="41" spans="2:14" ht="15.6">
      <c r="B41" s="745"/>
      <c r="C41" s="746"/>
      <c r="D41" s="746"/>
      <c r="E41" s="746"/>
      <c r="F41" s="746"/>
      <c r="G41" s="746"/>
      <c r="H41" s="746"/>
      <c r="I41" s="746"/>
      <c r="J41" s="746"/>
      <c r="K41" s="746"/>
      <c r="L41" s="746"/>
      <c r="M41" s="746"/>
      <c r="N41" s="747"/>
    </row>
    <row r="42" spans="2:14" ht="15.6">
      <c r="B42" s="745"/>
      <c r="C42" s="1915"/>
      <c r="D42" s="1915"/>
      <c r="E42" s="746"/>
      <c r="F42" s="1915"/>
      <c r="G42" s="1915"/>
      <c r="H42" s="1915"/>
      <c r="I42" s="746"/>
      <c r="J42" s="746"/>
      <c r="K42" s="746"/>
      <c r="L42" s="746"/>
      <c r="M42" s="746"/>
      <c r="N42" s="747"/>
    </row>
    <row r="43" spans="2:14" ht="15.6">
      <c r="B43" s="748"/>
      <c r="C43" s="749"/>
      <c r="D43" s="749"/>
      <c r="E43" s="749"/>
      <c r="F43" s="749"/>
      <c r="G43" s="749"/>
      <c r="H43" s="749"/>
      <c r="I43" s="749"/>
      <c r="J43" s="749"/>
      <c r="K43" s="749"/>
      <c r="L43" s="749"/>
      <c r="M43" s="749"/>
      <c r="N43" s="750"/>
    </row>
  </sheetData>
  <mergeCells count="28">
    <mergeCell ref="C34:F34"/>
    <mergeCell ref="I34:M34"/>
    <mergeCell ref="C35:F35"/>
    <mergeCell ref="I35:M35"/>
    <mergeCell ref="C42:D42"/>
    <mergeCell ref="F42:H42"/>
    <mergeCell ref="C33:F33"/>
    <mergeCell ref="I33:M33"/>
    <mergeCell ref="C6:I6"/>
    <mergeCell ref="J6:L6"/>
    <mergeCell ref="M6:N6"/>
    <mergeCell ref="D7:K7"/>
    <mergeCell ref="L7:M8"/>
    <mergeCell ref="N7:N8"/>
    <mergeCell ref="D8:K8"/>
    <mergeCell ref="B9:N9"/>
    <mergeCell ref="I10:N10"/>
    <mergeCell ref="I11:N25"/>
    <mergeCell ref="B25:G25"/>
    <mergeCell ref="B27:N27"/>
    <mergeCell ref="C5:I5"/>
    <mergeCell ref="J5:K5"/>
    <mergeCell ref="L5:N5"/>
    <mergeCell ref="B1:B4"/>
    <mergeCell ref="C1:L3"/>
    <mergeCell ref="M3:N3"/>
    <mergeCell ref="C4:L4"/>
    <mergeCell ref="M4:N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3DF3F-1081-4D61-8B0D-4C0992435C19}">
  <dimension ref="B1:N41"/>
  <sheetViews>
    <sheetView view="pageBreakPreview" topLeftCell="A27" zoomScale="80" zoomScaleNormal="85" zoomScaleSheetLayoutView="80" workbookViewId="0">
      <selection activeCell="D7" sqref="D7:K7"/>
    </sheetView>
  </sheetViews>
  <sheetFormatPr baseColWidth="10" defaultColWidth="11.5546875" defaultRowHeight="14.4"/>
  <cols>
    <col min="1" max="1" width="5.5546875" style="726" customWidth="1"/>
    <col min="2" max="2" width="60.6640625" style="751" customWidth="1"/>
    <col min="3" max="3" width="13.5546875" style="751" customWidth="1"/>
    <col min="4" max="4" width="12.88671875" style="751" customWidth="1"/>
    <col min="5" max="5" width="14.5546875" style="751" customWidth="1"/>
    <col min="6" max="6" width="16.5546875" style="751" customWidth="1"/>
    <col min="7" max="7" width="15.6640625" style="751" customWidth="1"/>
    <col min="8" max="8" width="17" style="751" customWidth="1"/>
    <col min="9" max="9" width="15.44140625" style="751" customWidth="1"/>
    <col min="10" max="13" width="12.33203125" style="751" customWidth="1"/>
    <col min="14" max="14" width="26" style="751" customWidth="1"/>
    <col min="15" max="15" width="7.88671875" style="726" customWidth="1"/>
    <col min="16" max="16384" width="11.5546875" style="726"/>
  </cols>
  <sheetData>
    <row r="1" spans="2:14" ht="42" customHeight="1">
      <c r="B1" s="1892"/>
      <c r="C1" s="1894" t="s">
        <v>1174</v>
      </c>
      <c r="D1" s="1894"/>
      <c r="E1" s="1894"/>
      <c r="F1" s="1894"/>
      <c r="G1" s="1894"/>
      <c r="H1" s="1894"/>
      <c r="I1" s="1894"/>
      <c r="J1" s="1894"/>
      <c r="K1" s="1894"/>
      <c r="L1" s="1894"/>
      <c r="M1" s="725" t="s">
        <v>1175</v>
      </c>
      <c r="N1" s="725" t="s">
        <v>1176</v>
      </c>
    </row>
    <row r="2" spans="2:14" ht="43.95" customHeight="1">
      <c r="B2" s="1893"/>
      <c r="C2" s="1894"/>
      <c r="D2" s="1894"/>
      <c r="E2" s="1894"/>
      <c r="F2" s="1894"/>
      <c r="G2" s="1894"/>
      <c r="H2" s="1894"/>
      <c r="I2" s="1894"/>
      <c r="J2" s="1894"/>
      <c r="K2" s="1894"/>
      <c r="L2" s="1894"/>
      <c r="M2" s="725" t="s">
        <v>1177</v>
      </c>
      <c r="N2" s="725">
        <v>1</v>
      </c>
    </row>
    <row r="3" spans="2:14" ht="27.6" customHeight="1">
      <c r="B3" s="1893"/>
      <c r="C3" s="1894"/>
      <c r="D3" s="1894"/>
      <c r="E3" s="1894"/>
      <c r="F3" s="1894"/>
      <c r="G3" s="1894"/>
      <c r="H3" s="1894"/>
      <c r="I3" s="1894"/>
      <c r="J3" s="1894"/>
      <c r="K3" s="1894"/>
      <c r="L3" s="1894"/>
      <c r="M3" s="1895" t="s">
        <v>1178</v>
      </c>
      <c r="N3" s="1896"/>
    </row>
    <row r="4" spans="2:14" ht="34.200000000000003" customHeight="1">
      <c r="B4" s="1893"/>
      <c r="C4" s="1897" t="s">
        <v>1179</v>
      </c>
      <c r="D4" s="1897"/>
      <c r="E4" s="1897"/>
      <c r="F4" s="1897"/>
      <c r="G4" s="1897"/>
      <c r="H4" s="1897"/>
      <c r="I4" s="1897"/>
      <c r="J4" s="1897"/>
      <c r="K4" s="1897"/>
      <c r="L4" s="1897"/>
      <c r="M4" s="1895"/>
      <c r="N4" s="1896"/>
    </row>
    <row r="5" spans="2:14" ht="70.95" customHeight="1">
      <c r="B5" s="727" t="s">
        <v>702</v>
      </c>
      <c r="C5" s="1888" t="s">
        <v>1165</v>
      </c>
      <c r="D5" s="1889"/>
      <c r="E5" s="1889"/>
      <c r="F5" s="1889"/>
      <c r="G5" s="1889"/>
      <c r="H5" s="1889"/>
      <c r="I5" s="1890"/>
      <c r="J5" s="1891" t="s">
        <v>1180</v>
      </c>
      <c r="K5" s="1891"/>
      <c r="L5" s="1891"/>
      <c r="M5" s="1891"/>
      <c r="N5" s="1891"/>
    </row>
    <row r="6" spans="2:14" ht="40.200000000000003" customHeight="1">
      <c r="B6" s="727" t="s">
        <v>1181</v>
      </c>
      <c r="C6" s="1888" t="s">
        <v>686</v>
      </c>
      <c r="D6" s="1889"/>
      <c r="E6" s="1889"/>
      <c r="F6" s="1889"/>
      <c r="G6" s="1889"/>
      <c r="H6" s="1889"/>
      <c r="I6" s="1890"/>
      <c r="J6" s="1888" t="s">
        <v>1182</v>
      </c>
      <c r="K6" s="1889"/>
      <c r="L6" s="1890"/>
      <c r="M6" s="1888" t="s">
        <v>1183</v>
      </c>
      <c r="N6" s="1890"/>
    </row>
    <row r="7" spans="2:14" ht="36.6" customHeight="1">
      <c r="B7" s="728" t="s">
        <v>1184</v>
      </c>
      <c r="C7" s="729">
        <v>1</v>
      </c>
      <c r="D7" s="1888" t="s">
        <v>601</v>
      </c>
      <c r="E7" s="1889"/>
      <c r="F7" s="1889"/>
      <c r="G7" s="1889"/>
      <c r="H7" s="1889"/>
      <c r="I7" s="1889"/>
      <c r="J7" s="1889"/>
      <c r="K7" s="1890"/>
      <c r="L7" s="1906" t="s">
        <v>704</v>
      </c>
      <c r="M7" s="1907"/>
      <c r="N7" s="1910" t="s">
        <v>497</v>
      </c>
    </row>
    <row r="8" spans="2:14" ht="36.6" customHeight="1">
      <c r="B8" s="728" t="s">
        <v>703</v>
      </c>
      <c r="C8" s="729">
        <v>1.7</v>
      </c>
      <c r="D8" s="1888" t="s">
        <v>610</v>
      </c>
      <c r="E8" s="1889"/>
      <c r="F8" s="1889"/>
      <c r="G8" s="1889"/>
      <c r="H8" s="1889"/>
      <c r="I8" s="1889"/>
      <c r="J8" s="1889"/>
      <c r="K8" s="1890"/>
      <c r="L8" s="1908"/>
      <c r="M8" s="1909"/>
      <c r="N8" s="1911"/>
    </row>
    <row r="9" spans="2:14" ht="17.399999999999999">
      <c r="B9" s="1898" t="s">
        <v>1185</v>
      </c>
      <c r="C9" s="1898"/>
      <c r="D9" s="1898"/>
      <c r="E9" s="1898"/>
      <c r="F9" s="1898"/>
      <c r="G9" s="1898"/>
      <c r="H9" s="1898"/>
      <c r="I9" s="1898"/>
      <c r="J9" s="1898"/>
      <c r="K9" s="1898"/>
      <c r="L9" s="1898"/>
      <c r="M9" s="1898"/>
      <c r="N9" s="1898"/>
    </row>
    <row r="10" spans="2:14" ht="60.6" customHeight="1">
      <c r="B10" s="728" t="s">
        <v>1186</v>
      </c>
      <c r="C10" s="730"/>
      <c r="D10" s="731" t="s">
        <v>1187</v>
      </c>
      <c r="E10" s="731" t="s">
        <v>1188</v>
      </c>
      <c r="F10" s="731" t="s">
        <v>1189</v>
      </c>
      <c r="G10" s="730" t="s">
        <v>1190</v>
      </c>
      <c r="H10" s="730" t="s">
        <v>1191</v>
      </c>
      <c r="I10" s="1891" t="s">
        <v>1192</v>
      </c>
      <c r="J10" s="1891"/>
      <c r="K10" s="1891"/>
      <c r="L10" s="1891"/>
      <c r="M10" s="1891"/>
      <c r="N10" s="1891"/>
    </row>
    <row r="11" spans="2:14" ht="54" customHeight="1">
      <c r="B11" s="1916" t="s">
        <v>610</v>
      </c>
      <c r="C11" s="1918" t="s">
        <v>497</v>
      </c>
      <c r="D11" s="1920"/>
      <c r="E11" s="1920"/>
      <c r="F11" s="1922"/>
      <c r="G11" s="1922">
        <v>2</v>
      </c>
      <c r="H11" s="1924">
        <f>+G11</f>
        <v>2</v>
      </c>
      <c r="I11" s="1899"/>
      <c r="J11" s="1899"/>
      <c r="K11" s="1899"/>
      <c r="L11" s="1899"/>
      <c r="M11" s="1899"/>
      <c r="N11" s="1899"/>
    </row>
    <row r="12" spans="2:14" ht="18" customHeight="1">
      <c r="B12" s="1917"/>
      <c r="C12" s="1919"/>
      <c r="D12" s="1921"/>
      <c r="E12" s="1921"/>
      <c r="F12" s="1923"/>
      <c r="G12" s="1923"/>
      <c r="H12" s="1925"/>
      <c r="I12" s="1899"/>
      <c r="J12" s="1899"/>
      <c r="K12" s="1899"/>
      <c r="L12" s="1899"/>
      <c r="M12" s="1899"/>
      <c r="N12" s="1899"/>
    </row>
    <row r="13" spans="2:14" ht="17.399999999999999">
      <c r="B13" s="752"/>
      <c r="C13" s="736"/>
      <c r="D13" s="575"/>
      <c r="E13" s="575"/>
      <c r="F13" s="589"/>
      <c r="G13" s="589"/>
      <c r="H13" s="734"/>
      <c r="I13" s="1899"/>
      <c r="J13" s="1899"/>
      <c r="K13" s="1899"/>
      <c r="L13" s="1899"/>
      <c r="M13" s="1899"/>
      <c r="N13" s="1899"/>
    </row>
    <row r="14" spans="2:14" ht="17.399999999999999">
      <c r="B14" s="752"/>
      <c r="C14" s="736"/>
      <c r="D14" s="734"/>
      <c r="E14" s="734"/>
      <c r="F14" s="755"/>
      <c r="G14" s="734"/>
      <c r="H14" s="734"/>
      <c r="I14" s="1899"/>
      <c r="J14" s="1899"/>
      <c r="K14" s="1899"/>
      <c r="L14" s="1899"/>
      <c r="M14" s="1899"/>
      <c r="N14" s="1899"/>
    </row>
    <row r="15" spans="2:14" ht="19.5" customHeight="1">
      <c r="B15" s="752"/>
      <c r="C15" s="736"/>
      <c r="D15" s="734"/>
      <c r="E15" s="734"/>
      <c r="F15" s="755"/>
      <c r="G15" s="734"/>
      <c r="H15" s="734"/>
      <c r="I15" s="1899"/>
      <c r="J15" s="1899"/>
      <c r="K15" s="1899"/>
      <c r="L15" s="1899"/>
      <c r="M15" s="1899"/>
      <c r="N15" s="1899"/>
    </row>
    <row r="16" spans="2:14" ht="17.399999999999999">
      <c r="B16" s="752"/>
      <c r="C16" s="736"/>
      <c r="D16" s="575"/>
      <c r="E16" s="575"/>
      <c r="F16" s="575"/>
      <c r="G16" s="576"/>
      <c r="H16" s="734"/>
      <c r="I16" s="1899"/>
      <c r="J16" s="1899"/>
      <c r="K16" s="1899"/>
      <c r="L16" s="1899"/>
      <c r="M16" s="1899"/>
      <c r="N16" s="1899"/>
    </row>
    <row r="17" spans="2:14" ht="17.399999999999999">
      <c r="B17" s="752"/>
      <c r="C17" s="736"/>
      <c r="D17" s="734"/>
      <c r="E17" s="734"/>
      <c r="F17" s="755"/>
      <c r="G17" s="734"/>
      <c r="H17" s="734"/>
      <c r="I17" s="1899"/>
      <c r="J17" s="1899"/>
      <c r="K17" s="1899"/>
      <c r="L17" s="1899"/>
      <c r="M17" s="1899"/>
      <c r="N17" s="1899"/>
    </row>
    <row r="18" spans="2:14" ht="17.399999999999999">
      <c r="B18" s="752"/>
      <c r="C18" s="736"/>
      <c r="D18" s="734"/>
      <c r="E18" s="734"/>
      <c r="F18" s="755"/>
      <c r="G18" s="734"/>
      <c r="H18" s="734"/>
      <c r="I18" s="1899"/>
      <c r="J18" s="1899"/>
      <c r="K18" s="1899"/>
      <c r="L18" s="1899"/>
      <c r="M18" s="1899"/>
      <c r="N18" s="1899"/>
    </row>
    <row r="19" spans="2:14" ht="17.399999999999999">
      <c r="B19" s="752"/>
      <c r="C19" s="736"/>
      <c r="D19" s="734"/>
      <c r="E19" s="734"/>
      <c r="F19" s="755"/>
      <c r="G19" s="734"/>
      <c r="H19" s="734"/>
      <c r="I19" s="1899"/>
      <c r="J19" s="1899"/>
      <c r="K19" s="1899"/>
      <c r="L19" s="1899"/>
      <c r="M19" s="1899"/>
      <c r="N19" s="1899"/>
    </row>
    <row r="20" spans="2:14" ht="17.399999999999999">
      <c r="B20" s="752"/>
      <c r="C20" s="736"/>
      <c r="D20" s="734"/>
      <c r="E20" s="734"/>
      <c r="F20" s="755"/>
      <c r="G20" s="734"/>
      <c r="H20" s="734"/>
      <c r="I20" s="1899"/>
      <c r="J20" s="1899"/>
      <c r="K20" s="1899"/>
      <c r="L20" s="1899"/>
      <c r="M20" s="1899"/>
      <c r="N20" s="1899"/>
    </row>
    <row r="21" spans="2:14" ht="17.399999999999999">
      <c r="B21" s="752"/>
      <c r="C21" s="736"/>
      <c r="D21" s="734"/>
      <c r="E21" s="734"/>
      <c r="F21" s="735"/>
      <c r="G21" s="734"/>
      <c r="H21" s="734"/>
      <c r="I21" s="1899"/>
      <c r="J21" s="1899"/>
      <c r="K21" s="1899"/>
      <c r="L21" s="1899"/>
      <c r="M21" s="1899"/>
      <c r="N21" s="1899"/>
    </row>
    <row r="22" spans="2:14" ht="17.399999999999999">
      <c r="B22" s="752"/>
      <c r="C22" s="736"/>
      <c r="D22" s="734"/>
      <c r="E22" s="734"/>
      <c r="F22" s="735"/>
      <c r="G22" s="734"/>
      <c r="H22" s="734"/>
      <c r="I22" s="1899"/>
      <c r="J22" s="1899"/>
      <c r="K22" s="1899"/>
      <c r="L22" s="1899"/>
      <c r="M22" s="1899"/>
      <c r="N22" s="1899"/>
    </row>
    <row r="23" spans="2:14" ht="17.399999999999999">
      <c r="B23" s="752"/>
      <c r="C23" s="736"/>
      <c r="D23" s="734"/>
      <c r="E23" s="734"/>
      <c r="F23" s="735"/>
      <c r="G23" s="734"/>
      <c r="H23" s="734"/>
      <c r="I23" s="1899"/>
      <c r="J23" s="1899"/>
      <c r="K23" s="1899"/>
      <c r="L23" s="1899"/>
      <c r="M23" s="1899"/>
      <c r="N23" s="1899"/>
    </row>
    <row r="24" spans="2:14" ht="17.399999999999999">
      <c r="B24" s="752"/>
      <c r="C24" s="736"/>
      <c r="D24" s="734"/>
      <c r="E24" s="734"/>
      <c r="F24" s="735"/>
      <c r="G24" s="734"/>
      <c r="H24" s="734"/>
      <c r="I24" s="1899"/>
      <c r="J24" s="1899"/>
      <c r="K24" s="1899"/>
      <c r="L24" s="1899"/>
      <c r="M24" s="1899"/>
      <c r="N24" s="1899"/>
    </row>
    <row r="25" spans="2:14" ht="36" customHeight="1">
      <c r="B25" s="1900" t="s">
        <v>199</v>
      </c>
      <c r="C25" s="1901"/>
      <c r="D25" s="1901"/>
      <c r="E25" s="1901"/>
      <c r="F25" s="1901"/>
      <c r="G25" s="1902"/>
      <c r="H25" s="737">
        <f>+H11+H12+H13+H14+H15+H16+H17+H18+H19+H20</f>
        <v>2</v>
      </c>
      <c r="I25" s="1899"/>
      <c r="J25" s="1899"/>
      <c r="K25" s="1899"/>
      <c r="L25" s="1899"/>
      <c r="M25" s="1899"/>
      <c r="N25" s="1899"/>
    </row>
    <row r="26" spans="2:14" ht="67.2" customHeight="1">
      <c r="B26" s="738" t="s">
        <v>1194</v>
      </c>
      <c r="C26" s="739"/>
      <c r="D26" s="740"/>
      <c r="E26" s="740"/>
      <c r="F26" s="740"/>
      <c r="G26" s="740"/>
      <c r="H26" s="740"/>
      <c r="I26" s="740"/>
      <c r="J26" s="740"/>
      <c r="K26" s="740"/>
      <c r="L26" s="740"/>
      <c r="M26" s="740"/>
      <c r="N26" s="741"/>
    </row>
    <row r="27" spans="2:14" ht="21.6" customHeight="1">
      <c r="B27" s="1903" t="s">
        <v>1195</v>
      </c>
      <c r="C27" s="1904"/>
      <c r="D27" s="1904"/>
      <c r="E27" s="1904"/>
      <c r="F27" s="1904"/>
      <c r="G27" s="1904"/>
      <c r="H27" s="1904"/>
      <c r="I27" s="1904"/>
      <c r="J27" s="1904"/>
      <c r="K27" s="1904"/>
      <c r="L27" s="1904"/>
      <c r="M27" s="1904"/>
      <c r="N27" s="1905"/>
    </row>
    <row r="28" spans="2:14" ht="15.6">
      <c r="B28" s="742"/>
      <c r="C28" s="743"/>
      <c r="D28" s="743"/>
      <c r="E28" s="743"/>
      <c r="F28" s="743"/>
      <c r="G28" s="743"/>
      <c r="H28" s="743"/>
      <c r="I28" s="743"/>
      <c r="J28" s="743"/>
      <c r="K28" s="743"/>
      <c r="L28" s="743"/>
      <c r="M28" s="743"/>
      <c r="N28" s="744"/>
    </row>
    <row r="29" spans="2:14" ht="15.6">
      <c r="B29" s="745"/>
      <c r="C29" s="746"/>
      <c r="D29" s="746"/>
      <c r="E29" s="746"/>
      <c r="F29" s="746"/>
      <c r="G29" s="746"/>
      <c r="H29" s="746"/>
      <c r="I29" s="746"/>
      <c r="J29" s="746"/>
      <c r="K29" s="746"/>
      <c r="L29" s="746"/>
      <c r="M29" s="746"/>
      <c r="N29" s="747"/>
    </row>
    <row r="30" spans="2:14" ht="15.6">
      <c r="B30" s="745"/>
      <c r="C30" s="746"/>
      <c r="D30" s="746"/>
      <c r="E30" s="746"/>
      <c r="F30" s="746"/>
      <c r="G30" s="746"/>
      <c r="H30" s="746"/>
      <c r="I30" s="746"/>
      <c r="J30" s="746"/>
      <c r="K30" s="746"/>
      <c r="L30" s="746"/>
      <c r="M30" s="746"/>
      <c r="N30" s="747"/>
    </row>
    <row r="31" spans="2:14" ht="15.6">
      <c r="B31" s="745"/>
      <c r="C31" s="1914"/>
      <c r="D31" s="1914"/>
      <c r="E31" s="1914"/>
      <c r="F31" s="1914"/>
      <c r="G31" s="746"/>
      <c r="H31" s="746"/>
      <c r="I31" s="1914"/>
      <c r="J31" s="1914"/>
      <c r="K31" s="1914"/>
      <c r="L31" s="1914"/>
      <c r="M31" s="1914"/>
      <c r="N31" s="747"/>
    </row>
    <row r="32" spans="2:14" ht="15.6">
      <c r="B32" s="745"/>
      <c r="C32" s="1912" t="s">
        <v>1024</v>
      </c>
      <c r="D32" s="1912"/>
      <c r="E32" s="1912"/>
      <c r="F32" s="1912"/>
      <c r="G32" s="746"/>
      <c r="H32" s="746"/>
      <c r="I32" s="1912" t="s">
        <v>1196</v>
      </c>
      <c r="J32" s="1912"/>
      <c r="K32" s="1912"/>
      <c r="L32" s="1912"/>
      <c r="M32" s="1912"/>
      <c r="N32" s="747"/>
    </row>
    <row r="33" spans="2:14" ht="15.6">
      <c r="B33" s="748"/>
      <c r="C33" s="1914" t="s">
        <v>1440</v>
      </c>
      <c r="D33" s="1914"/>
      <c r="E33" s="1914"/>
      <c r="F33" s="1914"/>
      <c r="G33" s="749"/>
      <c r="H33" s="749"/>
      <c r="I33" s="1914" t="s">
        <v>1198</v>
      </c>
      <c r="J33" s="1914"/>
      <c r="K33" s="1914"/>
      <c r="L33" s="1914"/>
      <c r="M33" s="1914"/>
      <c r="N33" s="750"/>
    </row>
    <row r="34" spans="2:14" ht="15.6">
      <c r="B34" s="745"/>
      <c r="C34" s="746"/>
      <c r="D34" s="746"/>
      <c r="E34" s="746"/>
      <c r="F34" s="746"/>
      <c r="G34" s="746"/>
      <c r="H34" s="746"/>
      <c r="I34" s="746"/>
      <c r="J34" s="746"/>
      <c r="K34" s="746"/>
      <c r="L34" s="746"/>
      <c r="M34" s="746"/>
      <c r="N34" s="747"/>
    </row>
    <row r="35" spans="2:14" ht="15.6">
      <c r="B35" s="745"/>
      <c r="C35" s="746"/>
      <c r="D35" s="746"/>
      <c r="E35" s="746"/>
      <c r="F35" s="746"/>
      <c r="G35" s="746"/>
      <c r="H35" s="746"/>
      <c r="I35" s="746"/>
      <c r="J35" s="746"/>
      <c r="K35" s="746"/>
      <c r="L35" s="746"/>
      <c r="M35" s="746"/>
      <c r="N35" s="747"/>
    </row>
    <row r="36" spans="2:14" ht="15.6">
      <c r="B36" s="745"/>
      <c r="C36" s="746"/>
      <c r="D36" s="746"/>
      <c r="E36" s="746"/>
      <c r="F36" s="746"/>
      <c r="G36" s="746"/>
      <c r="H36" s="746"/>
      <c r="I36" s="746"/>
      <c r="J36" s="746"/>
      <c r="K36" s="746"/>
      <c r="L36" s="746"/>
      <c r="M36" s="746"/>
      <c r="N36" s="747"/>
    </row>
    <row r="37" spans="2:14" ht="15.6">
      <c r="B37" s="745"/>
      <c r="C37" s="746"/>
      <c r="D37" s="746"/>
      <c r="E37" s="746"/>
      <c r="F37" s="746"/>
      <c r="G37" s="746"/>
      <c r="H37" s="746"/>
      <c r="I37" s="746"/>
      <c r="J37" s="746"/>
      <c r="K37" s="746"/>
      <c r="L37" s="746"/>
      <c r="M37" s="746"/>
      <c r="N37" s="747"/>
    </row>
    <row r="38" spans="2:14" ht="15.6">
      <c r="B38" s="745"/>
      <c r="C38" s="746"/>
      <c r="D38" s="746"/>
      <c r="E38" s="746"/>
      <c r="F38" s="746"/>
      <c r="G38" s="746"/>
      <c r="H38" s="746"/>
      <c r="I38" s="746"/>
      <c r="J38" s="746"/>
      <c r="K38" s="746"/>
      <c r="L38" s="746"/>
      <c r="M38" s="746"/>
      <c r="N38" s="747"/>
    </row>
    <row r="39" spans="2:14" ht="15.6">
      <c r="B39" s="745"/>
      <c r="C39" s="746"/>
      <c r="D39" s="746"/>
      <c r="E39" s="746"/>
      <c r="F39" s="746"/>
      <c r="G39" s="746"/>
      <c r="H39" s="746"/>
      <c r="I39" s="746"/>
      <c r="J39" s="746"/>
      <c r="K39" s="746"/>
      <c r="L39" s="746"/>
      <c r="M39" s="746"/>
      <c r="N39" s="747"/>
    </row>
    <row r="40" spans="2:14" ht="15.6">
      <c r="B40" s="745"/>
      <c r="C40" s="1915"/>
      <c r="D40" s="1915"/>
      <c r="E40" s="746"/>
      <c r="F40" s="1915"/>
      <c r="G40" s="1915"/>
      <c r="H40" s="1915"/>
      <c r="I40" s="746"/>
      <c r="J40" s="746"/>
      <c r="K40" s="746"/>
      <c r="L40" s="746"/>
      <c r="M40" s="746"/>
      <c r="N40" s="747"/>
    </row>
    <row r="41" spans="2:14" ht="15.6">
      <c r="B41" s="748"/>
      <c r="C41" s="749"/>
      <c r="D41" s="749"/>
      <c r="E41" s="749"/>
      <c r="F41" s="749"/>
      <c r="G41" s="749"/>
      <c r="H41" s="749"/>
      <c r="I41" s="749"/>
      <c r="J41" s="749"/>
      <c r="K41" s="749"/>
      <c r="L41" s="749"/>
      <c r="M41" s="749"/>
      <c r="N41" s="750"/>
    </row>
  </sheetData>
  <mergeCells count="35">
    <mergeCell ref="C33:F33"/>
    <mergeCell ref="I33:M33"/>
    <mergeCell ref="C40:D40"/>
    <mergeCell ref="F40:H40"/>
    <mergeCell ref="B25:G25"/>
    <mergeCell ref="B27:N27"/>
    <mergeCell ref="C31:F31"/>
    <mergeCell ref="I31:M31"/>
    <mergeCell ref="C32:F32"/>
    <mergeCell ref="I32:M32"/>
    <mergeCell ref="B9:N9"/>
    <mergeCell ref="I10:N10"/>
    <mergeCell ref="B11:B12"/>
    <mergeCell ref="C11:C12"/>
    <mergeCell ref="D11:D12"/>
    <mergeCell ref="E11:E12"/>
    <mergeCell ref="F11:F12"/>
    <mergeCell ref="G11:G12"/>
    <mergeCell ref="H11:H12"/>
    <mergeCell ref="I11:N25"/>
    <mergeCell ref="C6:I6"/>
    <mergeCell ref="J6:L6"/>
    <mergeCell ref="M6:N6"/>
    <mergeCell ref="D7:K7"/>
    <mergeCell ref="L7:M8"/>
    <mergeCell ref="N7:N8"/>
    <mergeCell ref="D8:K8"/>
    <mergeCell ref="C5:I5"/>
    <mergeCell ref="J5:K5"/>
    <mergeCell ref="L5:N5"/>
    <mergeCell ref="B1:B4"/>
    <mergeCell ref="C1:L3"/>
    <mergeCell ref="M3:N3"/>
    <mergeCell ref="C4:L4"/>
    <mergeCell ref="M4:N4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8C4B8-1082-4ED4-B674-F6318C065837}">
  <dimension ref="B1:N42"/>
  <sheetViews>
    <sheetView view="pageBreakPreview" topLeftCell="A22" zoomScale="80" zoomScaleNormal="85" zoomScaleSheetLayoutView="80" workbookViewId="0">
      <selection activeCell="D7" sqref="D7:K7"/>
    </sheetView>
  </sheetViews>
  <sheetFormatPr baseColWidth="10" defaultColWidth="11.5546875" defaultRowHeight="14.4"/>
  <cols>
    <col min="1" max="1" width="5.5546875" style="726" customWidth="1"/>
    <col min="2" max="2" width="60.6640625" style="751" customWidth="1"/>
    <col min="3" max="3" width="13.5546875" style="751" customWidth="1"/>
    <col min="4" max="4" width="12.88671875" style="751" customWidth="1"/>
    <col min="5" max="5" width="14.5546875" style="751" customWidth="1"/>
    <col min="6" max="6" width="16.5546875" style="751" customWidth="1"/>
    <col min="7" max="7" width="15.6640625" style="751" customWidth="1"/>
    <col min="8" max="8" width="17" style="751" customWidth="1"/>
    <col min="9" max="9" width="15.44140625" style="751" customWidth="1"/>
    <col min="10" max="13" width="12.33203125" style="751" customWidth="1"/>
    <col min="14" max="14" width="26" style="751" customWidth="1"/>
    <col min="15" max="15" width="7.88671875" style="726" customWidth="1"/>
    <col min="16" max="16384" width="11.5546875" style="726"/>
  </cols>
  <sheetData>
    <row r="1" spans="2:14" ht="42" customHeight="1">
      <c r="B1" s="1892"/>
      <c r="C1" s="1894" t="s">
        <v>1174</v>
      </c>
      <c r="D1" s="1894"/>
      <c r="E1" s="1894"/>
      <c r="F1" s="1894"/>
      <c r="G1" s="1894"/>
      <c r="H1" s="1894"/>
      <c r="I1" s="1894"/>
      <c r="J1" s="1894"/>
      <c r="K1" s="1894"/>
      <c r="L1" s="1894"/>
      <c r="M1" s="725" t="s">
        <v>1175</v>
      </c>
      <c r="N1" s="725" t="s">
        <v>1176</v>
      </c>
    </row>
    <row r="2" spans="2:14" ht="43.95" customHeight="1">
      <c r="B2" s="1893"/>
      <c r="C2" s="1894"/>
      <c r="D2" s="1894"/>
      <c r="E2" s="1894"/>
      <c r="F2" s="1894"/>
      <c r="G2" s="1894"/>
      <c r="H2" s="1894"/>
      <c r="I2" s="1894"/>
      <c r="J2" s="1894"/>
      <c r="K2" s="1894"/>
      <c r="L2" s="1894"/>
      <c r="M2" s="725" t="s">
        <v>1177</v>
      </c>
      <c r="N2" s="725">
        <v>1</v>
      </c>
    </row>
    <row r="3" spans="2:14" ht="27.6" customHeight="1">
      <c r="B3" s="1893"/>
      <c r="C3" s="1894"/>
      <c r="D3" s="1894"/>
      <c r="E3" s="1894"/>
      <c r="F3" s="1894"/>
      <c r="G3" s="1894"/>
      <c r="H3" s="1894"/>
      <c r="I3" s="1894"/>
      <c r="J3" s="1894"/>
      <c r="K3" s="1894"/>
      <c r="L3" s="1894"/>
      <c r="M3" s="1895" t="s">
        <v>1178</v>
      </c>
      <c r="N3" s="1896"/>
    </row>
    <row r="4" spans="2:14" ht="34.200000000000003" customHeight="1">
      <c r="B4" s="1893"/>
      <c r="C4" s="1897" t="s">
        <v>1179</v>
      </c>
      <c r="D4" s="1897"/>
      <c r="E4" s="1897"/>
      <c r="F4" s="1897"/>
      <c r="G4" s="1897"/>
      <c r="H4" s="1897"/>
      <c r="I4" s="1897"/>
      <c r="J4" s="1897"/>
      <c r="K4" s="1897"/>
      <c r="L4" s="1897"/>
      <c r="M4" s="1895"/>
      <c r="N4" s="1896"/>
    </row>
    <row r="5" spans="2:14" ht="70.95" customHeight="1">
      <c r="B5" s="727" t="s">
        <v>702</v>
      </c>
      <c r="C5" s="1888" t="s">
        <v>1165</v>
      </c>
      <c r="D5" s="1889"/>
      <c r="E5" s="1889"/>
      <c r="F5" s="1889"/>
      <c r="G5" s="1889"/>
      <c r="H5" s="1889"/>
      <c r="I5" s="1890"/>
      <c r="J5" s="1891" t="s">
        <v>1180</v>
      </c>
      <c r="K5" s="1891"/>
      <c r="L5" s="1891"/>
      <c r="M5" s="1891"/>
      <c r="N5" s="1891"/>
    </row>
    <row r="6" spans="2:14" ht="40.200000000000003" customHeight="1">
      <c r="B6" s="727" t="s">
        <v>1181</v>
      </c>
      <c r="C6" s="1888" t="s">
        <v>686</v>
      </c>
      <c r="D6" s="1889"/>
      <c r="E6" s="1889"/>
      <c r="F6" s="1889"/>
      <c r="G6" s="1889"/>
      <c r="H6" s="1889"/>
      <c r="I6" s="1890"/>
      <c r="J6" s="1888" t="s">
        <v>1182</v>
      </c>
      <c r="K6" s="1889"/>
      <c r="L6" s="1890"/>
      <c r="M6" s="1888" t="s">
        <v>1183</v>
      </c>
      <c r="N6" s="1890"/>
    </row>
    <row r="7" spans="2:14" ht="36.6" customHeight="1">
      <c r="B7" s="728" t="s">
        <v>1184</v>
      </c>
      <c r="C7" s="729">
        <v>2</v>
      </c>
      <c r="D7" s="1888" t="s">
        <v>611</v>
      </c>
      <c r="E7" s="1889"/>
      <c r="F7" s="1889"/>
      <c r="G7" s="1889"/>
      <c r="H7" s="1889"/>
      <c r="I7" s="1889"/>
      <c r="J7" s="1889"/>
      <c r="K7" s="1890"/>
      <c r="L7" s="1906" t="s">
        <v>704</v>
      </c>
      <c r="M7" s="1907"/>
      <c r="N7" s="1910" t="s">
        <v>605</v>
      </c>
    </row>
    <row r="8" spans="2:14" ht="36.6" customHeight="1">
      <c r="B8" s="728" t="s">
        <v>703</v>
      </c>
      <c r="C8" s="729">
        <v>2.1</v>
      </c>
      <c r="D8" s="1888" t="s">
        <v>1061</v>
      </c>
      <c r="E8" s="1889"/>
      <c r="F8" s="1889"/>
      <c r="G8" s="1889"/>
      <c r="H8" s="1889"/>
      <c r="I8" s="1889"/>
      <c r="J8" s="1889"/>
      <c r="K8" s="1890"/>
      <c r="L8" s="1908"/>
      <c r="M8" s="1909"/>
      <c r="N8" s="1911"/>
    </row>
    <row r="9" spans="2:14" ht="17.399999999999999">
      <c r="B9" s="1898" t="s">
        <v>1185</v>
      </c>
      <c r="C9" s="1898"/>
      <c r="D9" s="1898"/>
      <c r="E9" s="1898"/>
      <c r="F9" s="1898"/>
      <c r="G9" s="1898"/>
      <c r="H9" s="1898"/>
      <c r="I9" s="1898"/>
      <c r="J9" s="1898"/>
      <c r="K9" s="1898"/>
      <c r="L9" s="1898"/>
      <c r="M9" s="1898"/>
      <c r="N9" s="1898"/>
    </row>
    <row r="10" spans="2:14" ht="60.6" customHeight="1">
      <c r="B10" s="728" t="s">
        <v>1186</v>
      </c>
      <c r="C10" s="730"/>
      <c r="D10" s="731" t="s">
        <v>1187</v>
      </c>
      <c r="E10" s="731" t="s">
        <v>1188</v>
      </c>
      <c r="F10" s="731" t="s">
        <v>1189</v>
      </c>
      <c r="G10" s="730" t="s">
        <v>1190</v>
      </c>
      <c r="H10" s="730" t="s">
        <v>1191</v>
      </c>
      <c r="I10" s="1891" t="s">
        <v>1192</v>
      </c>
      <c r="J10" s="1891"/>
      <c r="K10" s="1891"/>
      <c r="L10" s="1891"/>
      <c r="M10" s="1891"/>
      <c r="N10" s="1891"/>
    </row>
    <row r="11" spans="2:14" ht="34.799999999999997">
      <c r="B11" s="752" t="s">
        <v>1061</v>
      </c>
      <c r="C11" s="736" t="s">
        <v>605</v>
      </c>
      <c r="D11" s="757">
        <f>4.95+4.95+4.95+4.95+5.15</f>
        <v>24.950000000000003</v>
      </c>
      <c r="E11" s="757">
        <v>0.4</v>
      </c>
      <c r="F11" s="758">
        <v>0.4</v>
      </c>
      <c r="G11" s="758">
        <v>2</v>
      </c>
      <c r="H11" s="759">
        <f>ROUND(D11*E11*F11*G11,2)</f>
        <v>7.98</v>
      </c>
      <c r="I11" s="1899"/>
      <c r="J11" s="1899"/>
      <c r="K11" s="1899"/>
      <c r="L11" s="1899"/>
      <c r="M11" s="1899"/>
      <c r="N11" s="1899"/>
    </row>
    <row r="12" spans="2:14" ht="17.399999999999999">
      <c r="B12" s="752"/>
      <c r="C12" s="736"/>
      <c r="D12" s="575"/>
      <c r="E12" s="575"/>
      <c r="F12" s="589"/>
      <c r="G12" s="589"/>
      <c r="H12" s="734"/>
      <c r="I12" s="1899"/>
      <c r="J12" s="1899"/>
      <c r="K12" s="1899"/>
      <c r="L12" s="1899"/>
      <c r="M12" s="1899"/>
      <c r="N12" s="1899"/>
    </row>
    <row r="13" spans="2:14" ht="17.399999999999999">
      <c r="B13" s="752"/>
      <c r="C13" s="736"/>
      <c r="D13" s="575"/>
      <c r="E13" s="575"/>
      <c r="F13" s="589"/>
      <c r="G13" s="589"/>
      <c r="H13" s="734"/>
      <c r="I13" s="1899"/>
      <c r="J13" s="1899"/>
      <c r="K13" s="1899"/>
      <c r="L13" s="1899"/>
      <c r="M13" s="1899"/>
      <c r="N13" s="1899"/>
    </row>
    <row r="14" spans="2:14" ht="17.399999999999999">
      <c r="B14" s="752"/>
      <c r="C14" s="736"/>
      <c r="D14" s="734"/>
      <c r="E14" s="734"/>
      <c r="F14" s="755"/>
      <c r="G14" s="734"/>
      <c r="H14" s="734"/>
      <c r="I14" s="1899"/>
      <c r="J14" s="1899"/>
      <c r="K14" s="1899"/>
      <c r="L14" s="1899"/>
      <c r="M14" s="1899"/>
      <c r="N14" s="1899"/>
    </row>
    <row r="15" spans="2:14" ht="19.5" customHeight="1">
      <c r="B15" s="752"/>
      <c r="C15" s="736"/>
      <c r="D15" s="734"/>
      <c r="E15" s="734"/>
      <c r="F15" s="755"/>
      <c r="G15" s="734"/>
      <c r="H15" s="734"/>
      <c r="I15" s="1899"/>
      <c r="J15" s="1899"/>
      <c r="K15" s="1899"/>
      <c r="L15" s="1899"/>
      <c r="M15" s="1899"/>
      <c r="N15" s="1899"/>
    </row>
    <row r="16" spans="2:14" ht="17.399999999999999">
      <c r="B16" s="752"/>
      <c r="C16" s="736"/>
      <c r="D16" s="575"/>
      <c r="E16" s="575"/>
      <c r="F16" s="575"/>
      <c r="G16" s="576"/>
      <c r="H16" s="734"/>
      <c r="I16" s="1899"/>
      <c r="J16" s="1899"/>
      <c r="K16" s="1899"/>
      <c r="L16" s="1899"/>
      <c r="M16" s="1899"/>
      <c r="N16" s="1899"/>
    </row>
    <row r="17" spans="2:14" ht="17.399999999999999">
      <c r="B17" s="752"/>
      <c r="C17" s="736"/>
      <c r="D17" s="734"/>
      <c r="E17" s="734"/>
      <c r="F17" s="755"/>
      <c r="G17" s="734"/>
      <c r="H17" s="734"/>
      <c r="I17" s="1899"/>
      <c r="J17" s="1899"/>
      <c r="K17" s="1899"/>
      <c r="L17" s="1899"/>
      <c r="M17" s="1899"/>
      <c r="N17" s="1899"/>
    </row>
    <row r="18" spans="2:14" ht="17.399999999999999">
      <c r="B18" s="752"/>
      <c r="C18" s="736"/>
      <c r="D18" s="734"/>
      <c r="E18" s="734"/>
      <c r="F18" s="755"/>
      <c r="G18" s="734"/>
      <c r="H18" s="734"/>
      <c r="I18" s="1899"/>
      <c r="J18" s="1899"/>
      <c r="K18" s="1899"/>
      <c r="L18" s="1899"/>
      <c r="M18" s="1899"/>
      <c r="N18" s="1899"/>
    </row>
    <row r="19" spans="2:14" ht="17.399999999999999">
      <c r="B19" s="752"/>
      <c r="C19" s="736"/>
      <c r="D19" s="734"/>
      <c r="E19" s="734"/>
      <c r="F19" s="755"/>
      <c r="G19" s="734"/>
      <c r="H19" s="734"/>
      <c r="I19" s="1899"/>
      <c r="J19" s="1899"/>
      <c r="K19" s="1899"/>
      <c r="L19" s="1899"/>
      <c r="M19" s="1899"/>
      <c r="N19" s="1899"/>
    </row>
    <row r="20" spans="2:14" ht="17.399999999999999">
      <c r="B20" s="752"/>
      <c r="C20" s="736"/>
      <c r="D20" s="734"/>
      <c r="E20" s="734"/>
      <c r="F20" s="755"/>
      <c r="G20" s="734"/>
      <c r="H20" s="734"/>
      <c r="I20" s="1899"/>
      <c r="J20" s="1899"/>
      <c r="K20" s="1899"/>
      <c r="L20" s="1899"/>
      <c r="M20" s="1899"/>
      <c r="N20" s="1899"/>
    </row>
    <row r="21" spans="2:14" ht="17.399999999999999">
      <c r="B21" s="752"/>
      <c r="C21" s="736"/>
      <c r="D21" s="734"/>
      <c r="E21" s="734"/>
      <c r="F21" s="735"/>
      <c r="G21" s="734"/>
      <c r="H21" s="734"/>
      <c r="I21" s="1899"/>
      <c r="J21" s="1899"/>
      <c r="K21" s="1899"/>
      <c r="L21" s="1899"/>
      <c r="M21" s="1899"/>
      <c r="N21" s="1899"/>
    </row>
    <row r="22" spans="2:14" ht="17.399999999999999">
      <c r="B22" s="752"/>
      <c r="C22" s="736"/>
      <c r="D22" s="734"/>
      <c r="E22" s="734"/>
      <c r="F22" s="735"/>
      <c r="G22" s="734"/>
      <c r="H22" s="734"/>
      <c r="I22" s="1899"/>
      <c r="J22" s="1899"/>
      <c r="K22" s="1899"/>
      <c r="L22" s="1899"/>
      <c r="M22" s="1899"/>
      <c r="N22" s="1899"/>
    </row>
    <row r="23" spans="2:14" ht="17.399999999999999">
      <c r="B23" s="752"/>
      <c r="C23" s="736"/>
      <c r="D23" s="734"/>
      <c r="E23" s="734"/>
      <c r="F23" s="735"/>
      <c r="G23" s="734"/>
      <c r="H23" s="734"/>
      <c r="I23" s="1899"/>
      <c r="J23" s="1899"/>
      <c r="K23" s="1899"/>
      <c r="L23" s="1899"/>
      <c r="M23" s="1899"/>
      <c r="N23" s="1899"/>
    </row>
    <row r="24" spans="2:14" ht="17.399999999999999">
      <c r="B24" s="752"/>
      <c r="C24" s="736"/>
      <c r="D24" s="734"/>
      <c r="E24" s="734"/>
      <c r="F24" s="735"/>
      <c r="G24" s="734"/>
      <c r="H24" s="734"/>
      <c r="I24" s="1899"/>
      <c r="J24" s="1899"/>
      <c r="K24" s="1899"/>
      <c r="L24" s="1899"/>
      <c r="M24" s="1899"/>
      <c r="N24" s="1899"/>
    </row>
    <row r="25" spans="2:14" ht="36" customHeight="1">
      <c r="B25" s="1900" t="s">
        <v>199</v>
      </c>
      <c r="C25" s="1901"/>
      <c r="D25" s="1901"/>
      <c r="E25" s="1901"/>
      <c r="F25" s="1901"/>
      <c r="G25" s="1902"/>
      <c r="H25" s="737">
        <f>+H11+H12+H13+H14+H15+H16+H17+H18+H19+H20</f>
        <v>7.98</v>
      </c>
      <c r="I25" s="1899"/>
      <c r="J25" s="1899"/>
      <c r="K25" s="1899"/>
      <c r="L25" s="1899"/>
      <c r="M25" s="1899"/>
      <c r="N25" s="1899"/>
    </row>
    <row r="26" spans="2:14" ht="67.2" customHeight="1">
      <c r="B26" s="738" t="s">
        <v>1194</v>
      </c>
      <c r="C26" s="739"/>
      <c r="D26" s="740"/>
      <c r="E26" s="740"/>
      <c r="F26" s="740"/>
      <c r="G26" s="740"/>
      <c r="H26" s="740"/>
      <c r="I26" s="740"/>
      <c r="J26" s="740"/>
      <c r="K26" s="740"/>
      <c r="L26" s="740"/>
      <c r="M26" s="740"/>
      <c r="N26" s="741"/>
    </row>
    <row r="27" spans="2:14" ht="21.6" customHeight="1">
      <c r="B27" s="1903" t="s">
        <v>1195</v>
      </c>
      <c r="C27" s="1904"/>
      <c r="D27" s="1904"/>
      <c r="E27" s="1904"/>
      <c r="F27" s="1904"/>
      <c r="G27" s="1904"/>
      <c r="H27" s="1904"/>
      <c r="I27" s="1904"/>
      <c r="J27" s="1904"/>
      <c r="K27" s="1904"/>
      <c r="L27" s="1904"/>
      <c r="M27" s="1904"/>
      <c r="N27" s="1905"/>
    </row>
    <row r="28" spans="2:14" ht="15.6">
      <c r="B28" s="742"/>
      <c r="C28" s="743"/>
      <c r="D28" s="743"/>
      <c r="E28" s="743"/>
      <c r="F28" s="743"/>
      <c r="G28" s="743"/>
      <c r="H28" s="743"/>
      <c r="I28" s="743"/>
      <c r="J28" s="743"/>
      <c r="K28" s="743"/>
      <c r="L28" s="743"/>
      <c r="M28" s="743"/>
      <c r="N28" s="744"/>
    </row>
    <row r="29" spans="2:14" ht="15.6">
      <c r="B29" s="745"/>
      <c r="C29" s="746"/>
      <c r="D29" s="746"/>
      <c r="E29" s="746"/>
      <c r="F29" s="746"/>
      <c r="G29" s="746"/>
      <c r="H29" s="746"/>
      <c r="I29" s="746"/>
      <c r="J29" s="746"/>
      <c r="K29" s="746"/>
      <c r="L29" s="746"/>
      <c r="M29" s="746"/>
      <c r="N29" s="747"/>
    </row>
    <row r="30" spans="2:14" ht="15.6">
      <c r="B30" s="745"/>
      <c r="C30" s="746"/>
      <c r="D30" s="746"/>
      <c r="E30" s="746"/>
      <c r="F30" s="746"/>
      <c r="G30" s="746"/>
      <c r="H30" s="746"/>
      <c r="I30" s="746"/>
      <c r="J30" s="746"/>
      <c r="K30" s="746"/>
      <c r="L30" s="746"/>
      <c r="M30" s="746"/>
      <c r="N30" s="747"/>
    </row>
    <row r="31" spans="2:14" ht="15.6">
      <c r="B31" s="745"/>
      <c r="C31" s="746"/>
      <c r="D31" s="746"/>
      <c r="E31" s="746"/>
      <c r="F31" s="746"/>
      <c r="G31" s="746"/>
      <c r="H31" s="746"/>
      <c r="I31" s="746"/>
      <c r="J31" s="746"/>
      <c r="K31" s="746"/>
      <c r="L31" s="746"/>
      <c r="M31" s="746"/>
      <c r="N31" s="747"/>
    </row>
    <row r="32" spans="2:14" ht="15.6">
      <c r="B32" s="745"/>
      <c r="C32" s="1914"/>
      <c r="D32" s="1914"/>
      <c r="E32" s="1914"/>
      <c r="F32" s="1914"/>
      <c r="G32" s="746"/>
      <c r="H32" s="746"/>
      <c r="I32" s="1914"/>
      <c r="J32" s="1914"/>
      <c r="K32" s="1914"/>
      <c r="L32" s="1914"/>
      <c r="M32" s="1914"/>
      <c r="N32" s="747"/>
    </row>
    <row r="33" spans="2:14" ht="15.6">
      <c r="B33" s="745"/>
      <c r="C33" s="1912" t="s">
        <v>1024</v>
      </c>
      <c r="D33" s="1912"/>
      <c r="E33" s="1912"/>
      <c r="F33" s="1912"/>
      <c r="G33" s="746"/>
      <c r="H33" s="746"/>
      <c r="I33" s="1912" t="s">
        <v>1196</v>
      </c>
      <c r="J33" s="1912"/>
      <c r="K33" s="1912"/>
      <c r="L33" s="1912"/>
      <c r="M33" s="1912"/>
      <c r="N33" s="747"/>
    </row>
    <row r="34" spans="2:14" ht="15.6">
      <c r="B34" s="748"/>
      <c r="C34" s="1914" t="s">
        <v>1440</v>
      </c>
      <c r="D34" s="1914"/>
      <c r="E34" s="1914"/>
      <c r="F34" s="1914"/>
      <c r="G34" s="749"/>
      <c r="H34" s="749"/>
      <c r="I34" s="1914" t="s">
        <v>1198</v>
      </c>
      <c r="J34" s="1914"/>
      <c r="K34" s="1914"/>
      <c r="L34" s="1914"/>
      <c r="M34" s="1914"/>
      <c r="N34" s="750"/>
    </row>
    <row r="35" spans="2:14" ht="15.6">
      <c r="B35" s="745"/>
      <c r="C35" s="746"/>
      <c r="D35" s="746"/>
      <c r="E35" s="746"/>
      <c r="F35" s="746"/>
      <c r="G35" s="746"/>
      <c r="H35" s="746"/>
      <c r="I35" s="746"/>
      <c r="J35" s="746"/>
      <c r="K35" s="746"/>
      <c r="L35" s="746"/>
      <c r="M35" s="746"/>
      <c r="N35" s="747"/>
    </row>
    <row r="36" spans="2:14" ht="15.6">
      <c r="B36" s="745"/>
      <c r="C36" s="746"/>
      <c r="D36" s="746"/>
      <c r="E36" s="746"/>
      <c r="F36" s="746"/>
      <c r="G36" s="746"/>
      <c r="H36" s="746"/>
      <c r="I36" s="746"/>
      <c r="J36" s="746"/>
      <c r="K36" s="746"/>
      <c r="L36" s="746"/>
      <c r="M36" s="746"/>
      <c r="N36" s="747"/>
    </row>
    <row r="37" spans="2:14" ht="15.6">
      <c r="B37" s="745"/>
      <c r="C37" s="746"/>
      <c r="D37" s="746"/>
      <c r="E37" s="746"/>
      <c r="F37" s="746"/>
      <c r="G37" s="746"/>
      <c r="H37" s="746"/>
      <c r="I37" s="746"/>
      <c r="J37" s="746"/>
      <c r="K37" s="746"/>
      <c r="L37" s="746"/>
      <c r="M37" s="746"/>
      <c r="N37" s="747"/>
    </row>
    <row r="38" spans="2:14" ht="15.6">
      <c r="B38" s="745"/>
      <c r="C38" s="746"/>
      <c r="D38" s="746"/>
      <c r="E38" s="746"/>
      <c r="F38" s="746"/>
      <c r="G38" s="746"/>
      <c r="H38" s="746"/>
      <c r="I38" s="746"/>
      <c r="J38" s="746"/>
      <c r="K38" s="746"/>
      <c r="L38" s="746"/>
      <c r="M38" s="746"/>
      <c r="N38" s="747"/>
    </row>
    <row r="39" spans="2:14" ht="15.6">
      <c r="B39" s="745"/>
      <c r="C39" s="746"/>
      <c r="D39" s="746"/>
      <c r="E39" s="746"/>
      <c r="F39" s="746"/>
      <c r="G39" s="746"/>
      <c r="H39" s="746"/>
      <c r="I39" s="746"/>
      <c r="J39" s="746"/>
      <c r="K39" s="746"/>
      <c r="L39" s="746"/>
      <c r="M39" s="746"/>
      <c r="N39" s="747"/>
    </row>
    <row r="40" spans="2:14" ht="15.6">
      <c r="B40" s="745"/>
      <c r="C40" s="746"/>
      <c r="D40" s="746"/>
      <c r="E40" s="746"/>
      <c r="F40" s="746"/>
      <c r="G40" s="746"/>
      <c r="H40" s="746"/>
      <c r="I40" s="746"/>
      <c r="J40" s="746"/>
      <c r="K40" s="746"/>
      <c r="L40" s="746"/>
      <c r="M40" s="746"/>
      <c r="N40" s="747"/>
    </row>
    <row r="41" spans="2:14" ht="15.6">
      <c r="B41" s="745"/>
      <c r="C41" s="1915"/>
      <c r="D41" s="1915"/>
      <c r="E41" s="746"/>
      <c r="F41" s="1915"/>
      <c r="G41" s="1915"/>
      <c r="H41" s="1915"/>
      <c r="I41" s="746"/>
      <c r="J41" s="746"/>
      <c r="K41" s="746"/>
      <c r="L41" s="746"/>
      <c r="M41" s="746"/>
      <c r="N41" s="747"/>
    </row>
    <row r="42" spans="2:14" ht="15.6">
      <c r="B42" s="748"/>
      <c r="C42" s="749"/>
      <c r="D42" s="749"/>
      <c r="E42" s="749"/>
      <c r="F42" s="749"/>
      <c r="G42" s="749"/>
      <c r="H42" s="749"/>
      <c r="I42" s="749"/>
      <c r="J42" s="749"/>
      <c r="K42" s="749"/>
      <c r="L42" s="749"/>
      <c r="M42" s="749"/>
      <c r="N42" s="750"/>
    </row>
  </sheetData>
  <mergeCells count="28">
    <mergeCell ref="C33:F33"/>
    <mergeCell ref="I33:M33"/>
    <mergeCell ref="C34:F34"/>
    <mergeCell ref="I34:M34"/>
    <mergeCell ref="C41:D41"/>
    <mergeCell ref="F41:H41"/>
    <mergeCell ref="C32:F32"/>
    <mergeCell ref="I32:M32"/>
    <mergeCell ref="C6:I6"/>
    <mergeCell ref="J6:L6"/>
    <mergeCell ref="M6:N6"/>
    <mergeCell ref="D7:K7"/>
    <mergeCell ref="L7:M8"/>
    <mergeCell ref="N7:N8"/>
    <mergeCell ref="D8:K8"/>
    <mergeCell ref="B9:N9"/>
    <mergeCell ref="I10:N10"/>
    <mergeCell ref="I11:N25"/>
    <mergeCell ref="B25:G25"/>
    <mergeCell ref="B27:N27"/>
    <mergeCell ref="C5:I5"/>
    <mergeCell ref="J5:K5"/>
    <mergeCell ref="L5:N5"/>
    <mergeCell ref="B1:B4"/>
    <mergeCell ref="C1:L3"/>
    <mergeCell ref="M3:N3"/>
    <mergeCell ref="C4:L4"/>
    <mergeCell ref="M4:N4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6F6F7-BD05-416C-9BB3-0A0156524D55}">
  <dimension ref="B1:N42"/>
  <sheetViews>
    <sheetView view="pageBreakPreview" topLeftCell="A22" zoomScale="80" zoomScaleNormal="100" zoomScaleSheetLayoutView="80" workbookViewId="0">
      <selection activeCell="D7" sqref="D7:K7"/>
    </sheetView>
  </sheetViews>
  <sheetFormatPr baseColWidth="10" defaultColWidth="11.5546875" defaultRowHeight="14.4"/>
  <cols>
    <col min="1" max="1" width="5.5546875" style="726" customWidth="1"/>
    <col min="2" max="2" width="60.6640625" style="751" customWidth="1"/>
    <col min="3" max="3" width="13.5546875" style="751" customWidth="1"/>
    <col min="4" max="4" width="12.88671875" style="751" customWidth="1"/>
    <col min="5" max="5" width="14.5546875" style="751" customWidth="1"/>
    <col min="6" max="6" width="16.5546875" style="751" customWidth="1"/>
    <col min="7" max="7" width="15.6640625" style="751" customWidth="1"/>
    <col min="8" max="8" width="17" style="751" customWidth="1"/>
    <col min="9" max="9" width="15.44140625" style="751" customWidth="1"/>
    <col min="10" max="13" width="12.33203125" style="751" customWidth="1"/>
    <col min="14" max="14" width="26" style="751" customWidth="1"/>
    <col min="15" max="15" width="7.88671875" style="726" customWidth="1"/>
    <col min="16" max="16384" width="11.5546875" style="726"/>
  </cols>
  <sheetData>
    <row r="1" spans="2:14" ht="42" customHeight="1">
      <c r="B1" s="1892"/>
      <c r="C1" s="1894" t="s">
        <v>1174</v>
      </c>
      <c r="D1" s="1894"/>
      <c r="E1" s="1894"/>
      <c r="F1" s="1894"/>
      <c r="G1" s="1894"/>
      <c r="H1" s="1894"/>
      <c r="I1" s="1894"/>
      <c r="J1" s="1894"/>
      <c r="K1" s="1894"/>
      <c r="L1" s="1894"/>
      <c r="M1" s="725" t="s">
        <v>1175</v>
      </c>
      <c r="N1" s="725" t="s">
        <v>1176</v>
      </c>
    </row>
    <row r="2" spans="2:14" ht="43.95" customHeight="1">
      <c r="B2" s="1893"/>
      <c r="C2" s="1894"/>
      <c r="D2" s="1894"/>
      <c r="E2" s="1894"/>
      <c r="F2" s="1894"/>
      <c r="G2" s="1894"/>
      <c r="H2" s="1894"/>
      <c r="I2" s="1894"/>
      <c r="J2" s="1894"/>
      <c r="K2" s="1894"/>
      <c r="L2" s="1894"/>
      <c r="M2" s="725" t="s">
        <v>1177</v>
      </c>
      <c r="N2" s="725">
        <v>1</v>
      </c>
    </row>
    <row r="3" spans="2:14" ht="27.6" customHeight="1">
      <c r="B3" s="1893"/>
      <c r="C3" s="1894"/>
      <c r="D3" s="1894"/>
      <c r="E3" s="1894"/>
      <c r="F3" s="1894"/>
      <c r="G3" s="1894"/>
      <c r="H3" s="1894"/>
      <c r="I3" s="1894"/>
      <c r="J3" s="1894"/>
      <c r="K3" s="1894"/>
      <c r="L3" s="1894"/>
      <c r="M3" s="1895" t="s">
        <v>1178</v>
      </c>
      <c r="N3" s="1896"/>
    </row>
    <row r="4" spans="2:14" ht="34.200000000000003" customHeight="1">
      <c r="B4" s="1893"/>
      <c r="C4" s="1897" t="s">
        <v>1179</v>
      </c>
      <c r="D4" s="1897"/>
      <c r="E4" s="1897"/>
      <c r="F4" s="1897"/>
      <c r="G4" s="1897"/>
      <c r="H4" s="1897"/>
      <c r="I4" s="1897"/>
      <c r="J4" s="1897"/>
      <c r="K4" s="1897"/>
      <c r="L4" s="1897"/>
      <c r="M4" s="1895"/>
      <c r="N4" s="1896"/>
    </row>
    <row r="5" spans="2:14" ht="70.95" customHeight="1">
      <c r="B5" s="727" t="s">
        <v>702</v>
      </c>
      <c r="C5" s="1888" t="s">
        <v>1165</v>
      </c>
      <c r="D5" s="1889"/>
      <c r="E5" s="1889"/>
      <c r="F5" s="1889"/>
      <c r="G5" s="1889"/>
      <c r="H5" s="1889"/>
      <c r="I5" s="1890"/>
      <c r="J5" s="1891" t="s">
        <v>1180</v>
      </c>
      <c r="K5" s="1891"/>
      <c r="L5" s="1891"/>
      <c r="M5" s="1891"/>
      <c r="N5" s="1891"/>
    </row>
    <row r="6" spans="2:14" ht="40.200000000000003" customHeight="1">
      <c r="B6" s="727" t="s">
        <v>1181</v>
      </c>
      <c r="C6" s="1888" t="s">
        <v>686</v>
      </c>
      <c r="D6" s="1889"/>
      <c r="E6" s="1889"/>
      <c r="F6" s="1889"/>
      <c r="G6" s="1889"/>
      <c r="H6" s="1889"/>
      <c r="I6" s="1890"/>
      <c r="J6" s="1888" t="s">
        <v>1182</v>
      </c>
      <c r="K6" s="1889"/>
      <c r="L6" s="1890"/>
      <c r="M6" s="1888" t="s">
        <v>1183</v>
      </c>
      <c r="N6" s="1890"/>
    </row>
    <row r="7" spans="2:14" ht="36.6" customHeight="1">
      <c r="B7" s="728" t="s">
        <v>1184</v>
      </c>
      <c r="C7" s="729">
        <v>2</v>
      </c>
      <c r="D7" s="1888" t="s">
        <v>611</v>
      </c>
      <c r="E7" s="1889"/>
      <c r="F7" s="1889"/>
      <c r="G7" s="1889"/>
      <c r="H7" s="1889"/>
      <c r="I7" s="1889"/>
      <c r="J7" s="1889"/>
      <c r="K7" s="1890"/>
      <c r="L7" s="1906" t="s">
        <v>704</v>
      </c>
      <c r="M7" s="1907"/>
      <c r="N7" s="1910" t="s">
        <v>603</v>
      </c>
    </row>
    <row r="8" spans="2:14" ht="36.6" customHeight="1">
      <c r="B8" s="728" t="s">
        <v>703</v>
      </c>
      <c r="C8" s="729">
        <v>2.2000000000000002</v>
      </c>
      <c r="D8" s="1888" t="s">
        <v>1309</v>
      </c>
      <c r="E8" s="1889"/>
      <c r="F8" s="1889"/>
      <c r="G8" s="1889"/>
      <c r="H8" s="1889"/>
      <c r="I8" s="1889"/>
      <c r="J8" s="1889"/>
      <c r="K8" s="1890"/>
      <c r="L8" s="1908"/>
      <c r="M8" s="1909"/>
      <c r="N8" s="1911"/>
    </row>
    <row r="9" spans="2:14" ht="17.399999999999999">
      <c r="B9" s="1898" t="s">
        <v>1185</v>
      </c>
      <c r="C9" s="1898"/>
      <c r="D9" s="1898"/>
      <c r="E9" s="1898"/>
      <c r="F9" s="1898"/>
      <c r="G9" s="1898"/>
      <c r="H9" s="1898"/>
      <c r="I9" s="1898"/>
      <c r="J9" s="1898"/>
      <c r="K9" s="1898"/>
      <c r="L9" s="1898"/>
      <c r="M9" s="1898"/>
      <c r="N9" s="1898"/>
    </row>
    <row r="10" spans="2:14" ht="60.6" customHeight="1">
      <c r="B10" s="728" t="s">
        <v>1186</v>
      </c>
      <c r="C10" s="730"/>
      <c r="D10" s="731" t="s">
        <v>1187</v>
      </c>
      <c r="E10" s="731" t="s">
        <v>1188</v>
      </c>
      <c r="F10" s="731" t="s">
        <v>1189</v>
      </c>
      <c r="G10" s="730" t="s">
        <v>1190</v>
      </c>
      <c r="H10" s="730" t="s">
        <v>1191</v>
      </c>
      <c r="I10" s="1891" t="s">
        <v>1192</v>
      </c>
      <c r="J10" s="1891"/>
      <c r="K10" s="1891"/>
      <c r="L10" s="1891"/>
      <c r="M10" s="1891"/>
      <c r="N10" s="1891"/>
    </row>
    <row r="11" spans="2:14" ht="17.399999999999999">
      <c r="B11" s="752" t="s">
        <v>1218</v>
      </c>
      <c r="C11" s="756" t="s">
        <v>603</v>
      </c>
      <c r="D11" s="757">
        <v>27.05</v>
      </c>
      <c r="E11" s="757">
        <v>16.95</v>
      </c>
      <c r="F11" s="758"/>
      <c r="G11" s="758">
        <v>1</v>
      </c>
      <c r="H11" s="759">
        <f>ROUND(D11*E11*G11,2)</f>
        <v>458.5</v>
      </c>
      <c r="I11" s="1899"/>
      <c r="J11" s="1899"/>
      <c r="K11" s="1899"/>
      <c r="L11" s="1899"/>
      <c r="M11" s="1899"/>
      <c r="N11" s="1899"/>
    </row>
    <row r="12" spans="2:14" ht="17.399999999999999">
      <c r="B12" s="752" t="s">
        <v>1219</v>
      </c>
      <c r="C12" s="756" t="s">
        <v>603</v>
      </c>
      <c r="D12" s="757">
        <v>27.05</v>
      </c>
      <c r="E12" s="757">
        <v>1</v>
      </c>
      <c r="F12" s="758"/>
      <c r="G12" s="758">
        <v>2</v>
      </c>
      <c r="H12" s="759">
        <f t="shared" ref="H12:H13" si="0">ROUND(D12*E12*G12,2)</f>
        <v>54.1</v>
      </c>
      <c r="I12" s="1899"/>
      <c r="J12" s="1899"/>
      <c r="K12" s="1899"/>
      <c r="L12" s="1899"/>
      <c r="M12" s="1899"/>
      <c r="N12" s="1899"/>
    </row>
    <row r="13" spans="2:14" ht="17.399999999999999">
      <c r="B13" s="752" t="s">
        <v>1220</v>
      </c>
      <c r="C13" s="756" t="s">
        <v>603</v>
      </c>
      <c r="D13" s="757">
        <v>0.3</v>
      </c>
      <c r="E13" s="757">
        <v>0.45</v>
      </c>
      <c r="F13" s="758"/>
      <c r="G13" s="758">
        <v>-12</v>
      </c>
      <c r="H13" s="759">
        <f t="shared" si="0"/>
        <v>-1.62</v>
      </c>
      <c r="I13" s="1899"/>
      <c r="J13" s="1899"/>
      <c r="K13" s="1899"/>
      <c r="L13" s="1899"/>
      <c r="M13" s="1899"/>
      <c r="N13" s="1899"/>
    </row>
    <row r="14" spans="2:14" ht="17.399999999999999">
      <c r="B14" s="752"/>
      <c r="C14" s="736"/>
      <c r="D14" s="734"/>
      <c r="E14" s="734"/>
      <c r="F14" s="755"/>
      <c r="G14" s="734"/>
      <c r="H14" s="734"/>
      <c r="I14" s="1899"/>
      <c r="J14" s="1899"/>
      <c r="K14" s="1899"/>
      <c r="L14" s="1899"/>
      <c r="M14" s="1899"/>
      <c r="N14" s="1899"/>
    </row>
    <row r="15" spans="2:14" ht="19.5" customHeight="1">
      <c r="B15" s="752"/>
      <c r="C15" s="736"/>
      <c r="D15" s="734"/>
      <c r="E15" s="734"/>
      <c r="F15" s="755"/>
      <c r="G15" s="734"/>
      <c r="H15" s="734"/>
      <c r="I15" s="1899"/>
      <c r="J15" s="1899"/>
      <c r="K15" s="1899"/>
      <c r="L15" s="1899"/>
      <c r="M15" s="1899"/>
      <c r="N15" s="1899"/>
    </row>
    <row r="16" spans="2:14" ht="17.399999999999999">
      <c r="B16" s="752"/>
      <c r="C16" s="736"/>
      <c r="D16" s="575"/>
      <c r="E16" s="575"/>
      <c r="F16" s="575"/>
      <c r="G16" s="576"/>
      <c r="H16" s="734"/>
      <c r="I16" s="1899"/>
      <c r="J16" s="1899"/>
      <c r="K16" s="1899"/>
      <c r="L16" s="1899"/>
      <c r="M16" s="1899"/>
      <c r="N16" s="1899"/>
    </row>
    <row r="17" spans="2:14" ht="17.399999999999999">
      <c r="B17" s="752"/>
      <c r="C17" s="736"/>
      <c r="D17" s="734"/>
      <c r="E17" s="734"/>
      <c r="F17" s="755"/>
      <c r="G17" s="734"/>
      <c r="H17" s="734"/>
      <c r="I17" s="1899"/>
      <c r="J17" s="1899"/>
      <c r="K17" s="1899"/>
      <c r="L17" s="1899"/>
      <c r="M17" s="1899"/>
      <c r="N17" s="1899"/>
    </row>
    <row r="18" spans="2:14" ht="17.399999999999999">
      <c r="B18" s="752"/>
      <c r="C18" s="736"/>
      <c r="D18" s="734"/>
      <c r="E18" s="734"/>
      <c r="F18" s="755"/>
      <c r="G18" s="734"/>
      <c r="H18" s="734"/>
      <c r="I18" s="1899"/>
      <c r="J18" s="1899"/>
      <c r="K18" s="1899"/>
      <c r="L18" s="1899"/>
      <c r="M18" s="1899"/>
      <c r="N18" s="1899"/>
    </row>
    <row r="19" spans="2:14" ht="17.399999999999999">
      <c r="B19" s="752"/>
      <c r="C19" s="736"/>
      <c r="D19" s="734"/>
      <c r="E19" s="734"/>
      <c r="F19" s="755"/>
      <c r="G19" s="734"/>
      <c r="H19" s="734"/>
      <c r="I19" s="1899"/>
      <c r="J19" s="1899"/>
      <c r="K19" s="1899"/>
      <c r="L19" s="1899"/>
      <c r="M19" s="1899"/>
      <c r="N19" s="1899"/>
    </row>
    <row r="20" spans="2:14" ht="17.399999999999999">
      <c r="B20" s="752"/>
      <c r="C20" s="736"/>
      <c r="D20" s="734"/>
      <c r="E20" s="734"/>
      <c r="F20" s="755"/>
      <c r="G20" s="734"/>
      <c r="H20" s="734"/>
      <c r="I20" s="1899"/>
      <c r="J20" s="1899"/>
      <c r="K20" s="1899"/>
      <c r="L20" s="1899"/>
      <c r="M20" s="1899"/>
      <c r="N20" s="1899"/>
    </row>
    <row r="21" spans="2:14" ht="17.399999999999999">
      <c r="B21" s="752"/>
      <c r="C21" s="736"/>
      <c r="D21" s="734"/>
      <c r="E21" s="734"/>
      <c r="F21" s="735"/>
      <c r="G21" s="734"/>
      <c r="H21" s="734"/>
      <c r="I21" s="1899"/>
      <c r="J21" s="1899"/>
      <c r="K21" s="1899"/>
      <c r="L21" s="1899"/>
      <c r="M21" s="1899"/>
      <c r="N21" s="1899"/>
    </row>
    <row r="22" spans="2:14" ht="17.399999999999999">
      <c r="B22" s="752"/>
      <c r="C22" s="736"/>
      <c r="D22" s="734"/>
      <c r="E22" s="734"/>
      <c r="F22" s="735"/>
      <c r="G22" s="734"/>
      <c r="H22" s="734"/>
      <c r="I22" s="1899"/>
      <c r="J22" s="1899"/>
      <c r="K22" s="1899"/>
      <c r="L22" s="1899"/>
      <c r="M22" s="1899"/>
      <c r="N22" s="1899"/>
    </row>
    <row r="23" spans="2:14" ht="17.399999999999999">
      <c r="B23" s="752"/>
      <c r="C23" s="736"/>
      <c r="D23" s="734"/>
      <c r="E23" s="734"/>
      <c r="F23" s="735"/>
      <c r="G23" s="734"/>
      <c r="H23" s="734"/>
      <c r="I23" s="1899"/>
      <c r="J23" s="1899"/>
      <c r="K23" s="1899"/>
      <c r="L23" s="1899"/>
      <c r="M23" s="1899"/>
      <c r="N23" s="1899"/>
    </row>
    <row r="24" spans="2:14" ht="17.399999999999999">
      <c r="B24" s="752"/>
      <c r="C24" s="736"/>
      <c r="D24" s="734"/>
      <c r="E24" s="734"/>
      <c r="F24" s="735"/>
      <c r="G24" s="734"/>
      <c r="H24" s="734"/>
      <c r="I24" s="1899"/>
      <c r="J24" s="1899"/>
      <c r="K24" s="1899"/>
      <c r="L24" s="1899"/>
      <c r="M24" s="1899"/>
      <c r="N24" s="1899"/>
    </row>
    <row r="25" spans="2:14" ht="36" customHeight="1">
      <c r="B25" s="1900" t="s">
        <v>199</v>
      </c>
      <c r="C25" s="1901"/>
      <c r="D25" s="1901"/>
      <c r="E25" s="1901"/>
      <c r="F25" s="1901"/>
      <c r="G25" s="1902"/>
      <c r="H25" s="737">
        <f>+H11+H12+H13+H14+H15+H16+H17+H18+H19+H20</f>
        <v>510.98</v>
      </c>
      <c r="I25" s="1899"/>
      <c r="J25" s="1899"/>
      <c r="K25" s="1899"/>
      <c r="L25" s="1899"/>
      <c r="M25" s="1899"/>
      <c r="N25" s="1899"/>
    </row>
    <row r="26" spans="2:14" ht="67.2" customHeight="1">
      <c r="B26" s="738" t="s">
        <v>1194</v>
      </c>
      <c r="C26" s="739"/>
      <c r="D26" s="740"/>
      <c r="E26" s="740"/>
      <c r="F26" s="740"/>
      <c r="G26" s="740"/>
      <c r="H26" s="740"/>
      <c r="I26" s="740"/>
      <c r="J26" s="740"/>
      <c r="K26" s="740"/>
      <c r="L26" s="740"/>
      <c r="M26" s="740"/>
      <c r="N26" s="741"/>
    </row>
    <row r="27" spans="2:14" ht="21.6" customHeight="1">
      <c r="B27" s="1903" t="s">
        <v>1195</v>
      </c>
      <c r="C27" s="1904"/>
      <c r="D27" s="1904"/>
      <c r="E27" s="1904"/>
      <c r="F27" s="1904"/>
      <c r="G27" s="1904"/>
      <c r="H27" s="1904"/>
      <c r="I27" s="1904"/>
      <c r="J27" s="1904"/>
      <c r="K27" s="1904"/>
      <c r="L27" s="1904"/>
      <c r="M27" s="1904"/>
      <c r="N27" s="1905"/>
    </row>
    <row r="28" spans="2:14" ht="15.6">
      <c r="B28" s="742"/>
      <c r="C28" s="743"/>
      <c r="D28" s="743"/>
      <c r="E28" s="743"/>
      <c r="F28" s="743"/>
      <c r="G28" s="743"/>
      <c r="H28" s="743"/>
      <c r="I28" s="743"/>
      <c r="J28" s="743"/>
      <c r="K28" s="743"/>
      <c r="L28" s="743"/>
      <c r="M28" s="743"/>
      <c r="N28" s="744"/>
    </row>
    <row r="29" spans="2:14" ht="15.6">
      <c r="B29" s="745"/>
      <c r="C29" s="746"/>
      <c r="D29" s="746"/>
      <c r="E29" s="746"/>
      <c r="F29" s="746"/>
      <c r="G29" s="746"/>
      <c r="H29" s="746"/>
      <c r="I29" s="746"/>
      <c r="J29" s="746"/>
      <c r="K29" s="746"/>
      <c r="L29" s="746"/>
      <c r="M29" s="746"/>
      <c r="N29" s="747"/>
    </row>
    <row r="30" spans="2:14" ht="15.6">
      <c r="B30" s="745"/>
      <c r="C30" s="746"/>
      <c r="D30" s="746"/>
      <c r="E30" s="746"/>
      <c r="F30" s="746"/>
      <c r="G30" s="746"/>
      <c r="H30" s="746"/>
      <c r="I30" s="746"/>
      <c r="J30" s="746"/>
      <c r="K30" s="746"/>
      <c r="L30" s="746"/>
      <c r="M30" s="746"/>
      <c r="N30" s="747"/>
    </row>
    <row r="31" spans="2:14" ht="15.6">
      <c r="B31" s="745"/>
      <c r="C31" s="746"/>
      <c r="D31" s="746"/>
      <c r="E31" s="746"/>
      <c r="F31" s="746"/>
      <c r="G31" s="746"/>
      <c r="H31" s="746"/>
      <c r="I31" s="746"/>
      <c r="J31" s="746"/>
      <c r="K31" s="746"/>
      <c r="L31" s="746"/>
      <c r="M31" s="746"/>
      <c r="N31" s="747"/>
    </row>
    <row r="32" spans="2:14" ht="15.6">
      <c r="B32" s="745"/>
      <c r="C32" s="1914"/>
      <c r="D32" s="1914"/>
      <c r="E32" s="1914"/>
      <c r="F32" s="1914"/>
      <c r="G32" s="746"/>
      <c r="H32" s="746"/>
      <c r="I32" s="1914"/>
      <c r="J32" s="1914"/>
      <c r="K32" s="1914"/>
      <c r="L32" s="1914"/>
      <c r="M32" s="1914"/>
      <c r="N32" s="747"/>
    </row>
    <row r="33" spans="2:14" ht="15.6">
      <c r="B33" s="745"/>
      <c r="C33" s="1912" t="s">
        <v>1024</v>
      </c>
      <c r="D33" s="1912"/>
      <c r="E33" s="1912"/>
      <c r="F33" s="1912"/>
      <c r="G33" s="746"/>
      <c r="H33" s="746"/>
      <c r="I33" s="1912" t="s">
        <v>1196</v>
      </c>
      <c r="J33" s="1912"/>
      <c r="K33" s="1912"/>
      <c r="L33" s="1912"/>
      <c r="M33" s="1912"/>
      <c r="N33" s="747"/>
    </row>
    <row r="34" spans="2:14" ht="15.6">
      <c r="B34" s="745"/>
      <c r="C34" s="1913" t="s">
        <v>1440</v>
      </c>
      <c r="D34" s="1913"/>
      <c r="E34" s="1913"/>
      <c r="F34" s="1913"/>
      <c r="G34" s="746"/>
      <c r="H34" s="746"/>
      <c r="I34" s="1913" t="s">
        <v>1198</v>
      </c>
      <c r="J34" s="1913"/>
      <c r="K34" s="1913"/>
      <c r="L34" s="1913"/>
      <c r="M34" s="1913"/>
      <c r="N34" s="747"/>
    </row>
    <row r="35" spans="2:14" ht="15.6">
      <c r="B35" s="748"/>
      <c r="C35" s="749"/>
      <c r="D35" s="749"/>
      <c r="E35" s="749"/>
      <c r="F35" s="749"/>
      <c r="G35" s="749"/>
      <c r="H35" s="749"/>
      <c r="I35" s="749"/>
      <c r="J35" s="749"/>
      <c r="K35" s="749"/>
      <c r="L35" s="749"/>
      <c r="M35" s="749"/>
      <c r="N35" s="750"/>
    </row>
    <row r="36" spans="2:14" ht="15.6">
      <c r="B36" s="745"/>
      <c r="C36" s="746"/>
      <c r="D36" s="746"/>
      <c r="E36" s="746"/>
      <c r="F36" s="746"/>
      <c r="G36" s="746"/>
      <c r="H36" s="746"/>
      <c r="I36" s="746"/>
      <c r="J36" s="746"/>
      <c r="K36" s="746"/>
      <c r="L36" s="746"/>
      <c r="M36" s="746"/>
      <c r="N36" s="747"/>
    </row>
    <row r="37" spans="2:14" ht="15.6">
      <c r="B37" s="745"/>
      <c r="C37" s="746"/>
      <c r="D37" s="746"/>
      <c r="E37" s="746"/>
      <c r="F37" s="746"/>
      <c r="G37" s="746"/>
      <c r="H37" s="746"/>
      <c r="I37" s="746"/>
      <c r="J37" s="746"/>
      <c r="K37" s="746"/>
      <c r="L37" s="746"/>
      <c r="M37" s="746"/>
      <c r="N37" s="747"/>
    </row>
    <row r="38" spans="2:14" ht="15.6">
      <c r="B38" s="745"/>
      <c r="C38" s="746"/>
      <c r="D38" s="746"/>
      <c r="E38" s="746"/>
      <c r="F38" s="746"/>
      <c r="G38" s="746"/>
      <c r="H38" s="746"/>
      <c r="I38" s="746"/>
      <c r="J38" s="746"/>
      <c r="K38" s="746"/>
      <c r="L38" s="746"/>
      <c r="M38" s="746"/>
      <c r="N38" s="747"/>
    </row>
    <row r="39" spans="2:14" ht="15.6">
      <c r="B39" s="745"/>
      <c r="C39" s="746"/>
      <c r="D39" s="746"/>
      <c r="E39" s="746"/>
      <c r="F39" s="746"/>
      <c r="G39" s="746"/>
      <c r="H39" s="746"/>
      <c r="I39" s="746"/>
      <c r="J39" s="746"/>
      <c r="K39" s="746"/>
      <c r="L39" s="746"/>
      <c r="M39" s="746"/>
      <c r="N39" s="747"/>
    </row>
    <row r="40" spans="2:14" ht="15.6">
      <c r="B40" s="745"/>
      <c r="C40" s="746"/>
      <c r="D40" s="746"/>
      <c r="E40" s="746"/>
      <c r="F40" s="746"/>
      <c r="G40" s="746"/>
      <c r="H40" s="746"/>
      <c r="I40" s="746"/>
      <c r="J40" s="746"/>
      <c r="K40" s="746"/>
      <c r="L40" s="746"/>
      <c r="M40" s="746"/>
      <c r="N40" s="747"/>
    </row>
    <row r="41" spans="2:14" ht="15.6">
      <c r="B41" s="745"/>
      <c r="C41" s="1915"/>
      <c r="D41" s="1915"/>
      <c r="E41" s="746"/>
      <c r="F41" s="1915"/>
      <c r="G41" s="1915"/>
      <c r="H41" s="1915"/>
      <c r="I41" s="746"/>
      <c r="J41" s="746"/>
      <c r="K41" s="746"/>
      <c r="L41" s="746"/>
      <c r="M41" s="746"/>
      <c r="N41" s="747"/>
    </row>
    <row r="42" spans="2:14" ht="15.6">
      <c r="B42" s="748"/>
      <c r="C42" s="749"/>
      <c r="D42" s="749"/>
      <c r="E42" s="749"/>
      <c r="F42" s="749"/>
      <c r="G42" s="749"/>
      <c r="H42" s="749"/>
      <c r="I42" s="749"/>
      <c r="J42" s="749"/>
      <c r="K42" s="749"/>
      <c r="L42" s="749"/>
      <c r="M42" s="749"/>
      <c r="N42" s="750"/>
    </row>
  </sheetData>
  <mergeCells count="28">
    <mergeCell ref="C33:F33"/>
    <mergeCell ref="I33:M33"/>
    <mergeCell ref="C34:F34"/>
    <mergeCell ref="I34:M34"/>
    <mergeCell ref="C41:D41"/>
    <mergeCell ref="F41:H41"/>
    <mergeCell ref="C32:F32"/>
    <mergeCell ref="I32:M32"/>
    <mergeCell ref="C6:I6"/>
    <mergeCell ref="J6:L6"/>
    <mergeCell ref="M6:N6"/>
    <mergeCell ref="D7:K7"/>
    <mergeCell ref="L7:M8"/>
    <mergeCell ref="N7:N8"/>
    <mergeCell ref="D8:K8"/>
    <mergeCell ref="B9:N9"/>
    <mergeCell ref="I10:N10"/>
    <mergeCell ref="I11:N25"/>
    <mergeCell ref="B25:G25"/>
    <mergeCell ref="B27:N27"/>
    <mergeCell ref="C5:I5"/>
    <mergeCell ref="J5:K5"/>
    <mergeCell ref="L5:N5"/>
    <mergeCell ref="B1:B4"/>
    <mergeCell ref="C1:L3"/>
    <mergeCell ref="M3:N3"/>
    <mergeCell ref="C4:L4"/>
    <mergeCell ref="M4:N4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4B425-F4E6-4895-A05A-219BDF4A0B57}">
  <dimension ref="B1:N43"/>
  <sheetViews>
    <sheetView view="pageBreakPreview" topLeftCell="A25" zoomScale="80" zoomScaleNormal="100" zoomScaleSheetLayoutView="80" workbookViewId="0">
      <selection activeCell="D7" sqref="D7:K7"/>
    </sheetView>
  </sheetViews>
  <sheetFormatPr baseColWidth="10" defaultColWidth="11.5546875" defaultRowHeight="14.4"/>
  <cols>
    <col min="1" max="1" width="5.5546875" style="726" customWidth="1"/>
    <col min="2" max="2" width="60.6640625" style="751" customWidth="1"/>
    <col min="3" max="3" width="13.5546875" style="751" customWidth="1"/>
    <col min="4" max="4" width="12.88671875" style="751" customWidth="1"/>
    <col min="5" max="5" width="14.5546875" style="751" customWidth="1"/>
    <col min="6" max="6" width="16.5546875" style="751" customWidth="1"/>
    <col min="7" max="7" width="15.6640625" style="751" customWidth="1"/>
    <col min="8" max="8" width="17" style="751" customWidth="1"/>
    <col min="9" max="9" width="15.44140625" style="751" customWidth="1"/>
    <col min="10" max="13" width="12.33203125" style="751" customWidth="1"/>
    <col min="14" max="14" width="26" style="751" customWidth="1"/>
    <col min="15" max="15" width="7.88671875" style="726" customWidth="1"/>
    <col min="16" max="16384" width="11.5546875" style="726"/>
  </cols>
  <sheetData>
    <row r="1" spans="2:14" ht="42" customHeight="1">
      <c r="B1" s="1892"/>
      <c r="C1" s="1894" t="s">
        <v>1174</v>
      </c>
      <c r="D1" s="1894"/>
      <c r="E1" s="1894"/>
      <c r="F1" s="1894"/>
      <c r="G1" s="1894"/>
      <c r="H1" s="1894"/>
      <c r="I1" s="1894"/>
      <c r="J1" s="1894"/>
      <c r="K1" s="1894"/>
      <c r="L1" s="1894"/>
      <c r="M1" s="725" t="s">
        <v>1175</v>
      </c>
      <c r="N1" s="725" t="s">
        <v>1176</v>
      </c>
    </row>
    <row r="2" spans="2:14" ht="43.95" customHeight="1">
      <c r="B2" s="1893"/>
      <c r="C2" s="1894"/>
      <c r="D2" s="1894"/>
      <c r="E2" s="1894"/>
      <c r="F2" s="1894"/>
      <c r="G2" s="1894"/>
      <c r="H2" s="1894"/>
      <c r="I2" s="1894"/>
      <c r="J2" s="1894"/>
      <c r="K2" s="1894"/>
      <c r="L2" s="1894"/>
      <c r="M2" s="725" t="s">
        <v>1177</v>
      </c>
      <c r="N2" s="725">
        <v>1</v>
      </c>
    </row>
    <row r="3" spans="2:14" ht="27.6" customHeight="1">
      <c r="B3" s="1893"/>
      <c r="C3" s="1894"/>
      <c r="D3" s="1894"/>
      <c r="E3" s="1894"/>
      <c r="F3" s="1894"/>
      <c r="G3" s="1894"/>
      <c r="H3" s="1894"/>
      <c r="I3" s="1894"/>
      <c r="J3" s="1894"/>
      <c r="K3" s="1894"/>
      <c r="L3" s="1894"/>
      <c r="M3" s="1895" t="s">
        <v>1178</v>
      </c>
      <c r="N3" s="1896"/>
    </row>
    <row r="4" spans="2:14" ht="34.200000000000003" customHeight="1">
      <c r="B4" s="1893"/>
      <c r="C4" s="1897" t="s">
        <v>1179</v>
      </c>
      <c r="D4" s="1897"/>
      <c r="E4" s="1897"/>
      <c r="F4" s="1897"/>
      <c r="G4" s="1897"/>
      <c r="H4" s="1897"/>
      <c r="I4" s="1897"/>
      <c r="J4" s="1897"/>
      <c r="K4" s="1897"/>
      <c r="L4" s="1897"/>
      <c r="M4" s="1895"/>
      <c r="N4" s="1896"/>
    </row>
    <row r="5" spans="2:14" ht="70.95" customHeight="1">
      <c r="B5" s="727" t="s">
        <v>702</v>
      </c>
      <c r="C5" s="1888" t="s">
        <v>1165</v>
      </c>
      <c r="D5" s="1889"/>
      <c r="E5" s="1889"/>
      <c r="F5" s="1889"/>
      <c r="G5" s="1889"/>
      <c r="H5" s="1889"/>
      <c r="I5" s="1890"/>
      <c r="J5" s="1891" t="s">
        <v>1180</v>
      </c>
      <c r="K5" s="1891"/>
      <c r="L5" s="1891"/>
      <c r="M5" s="1891"/>
      <c r="N5" s="1891"/>
    </row>
    <row r="6" spans="2:14" ht="40.200000000000003" customHeight="1">
      <c r="B6" s="727" t="s">
        <v>1181</v>
      </c>
      <c r="C6" s="1888" t="s">
        <v>686</v>
      </c>
      <c r="D6" s="1889"/>
      <c r="E6" s="1889"/>
      <c r="F6" s="1889"/>
      <c r="G6" s="1889"/>
      <c r="H6" s="1889"/>
      <c r="I6" s="1890"/>
      <c r="J6" s="1888" t="s">
        <v>1182</v>
      </c>
      <c r="K6" s="1889"/>
      <c r="L6" s="1890"/>
      <c r="M6" s="1888" t="s">
        <v>1183</v>
      </c>
      <c r="N6" s="1890"/>
    </row>
    <row r="7" spans="2:14" ht="36.6" customHeight="1">
      <c r="B7" s="728" t="s">
        <v>1184</v>
      </c>
      <c r="C7" s="729">
        <v>2</v>
      </c>
      <c r="D7" s="1888" t="s">
        <v>611</v>
      </c>
      <c r="E7" s="1889"/>
      <c r="F7" s="1889"/>
      <c r="G7" s="1889"/>
      <c r="H7" s="1889"/>
      <c r="I7" s="1889"/>
      <c r="J7" s="1889"/>
      <c r="K7" s="1890"/>
      <c r="L7" s="1906" t="s">
        <v>704</v>
      </c>
      <c r="M7" s="1907"/>
      <c r="N7" s="1910" t="s">
        <v>605</v>
      </c>
    </row>
    <row r="8" spans="2:14" ht="36.6" customHeight="1">
      <c r="B8" s="728" t="s">
        <v>703</v>
      </c>
      <c r="C8" s="729">
        <v>2.2999999999999998</v>
      </c>
      <c r="D8" s="1888" t="s">
        <v>937</v>
      </c>
      <c r="E8" s="1889"/>
      <c r="F8" s="1889"/>
      <c r="G8" s="1889"/>
      <c r="H8" s="1889"/>
      <c r="I8" s="1889"/>
      <c r="J8" s="1889"/>
      <c r="K8" s="1890"/>
      <c r="L8" s="1908"/>
      <c r="M8" s="1909"/>
      <c r="N8" s="1911"/>
    </row>
    <row r="9" spans="2:14" ht="17.399999999999999">
      <c r="B9" s="1898" t="s">
        <v>1185</v>
      </c>
      <c r="C9" s="1898"/>
      <c r="D9" s="1898"/>
      <c r="E9" s="1898"/>
      <c r="F9" s="1898"/>
      <c r="G9" s="1898"/>
      <c r="H9" s="1898"/>
      <c r="I9" s="1898"/>
      <c r="J9" s="1898"/>
      <c r="K9" s="1898"/>
      <c r="L9" s="1898"/>
      <c r="M9" s="1898"/>
      <c r="N9" s="1898"/>
    </row>
    <row r="10" spans="2:14" ht="60.6" customHeight="1">
      <c r="B10" s="728" t="s">
        <v>1186</v>
      </c>
      <c r="C10" s="730"/>
      <c r="D10" s="731" t="s">
        <v>1187</v>
      </c>
      <c r="E10" s="731" t="s">
        <v>1188</v>
      </c>
      <c r="F10" s="731" t="s">
        <v>1189</v>
      </c>
      <c r="G10" s="730" t="s">
        <v>1190</v>
      </c>
      <c r="H10" s="730" t="s">
        <v>1191</v>
      </c>
      <c r="I10" s="1891" t="s">
        <v>1192</v>
      </c>
      <c r="J10" s="1891"/>
      <c r="K10" s="1891"/>
      <c r="L10" s="1891"/>
      <c r="M10" s="1891"/>
      <c r="N10" s="1891"/>
    </row>
    <row r="11" spans="2:14" ht="17.399999999999999">
      <c r="B11" s="752" t="s">
        <v>1221</v>
      </c>
      <c r="C11" s="736" t="s">
        <v>605</v>
      </c>
      <c r="D11" s="757">
        <v>2.5</v>
      </c>
      <c r="E11" s="757">
        <v>2.5</v>
      </c>
      <c r="F11" s="758">
        <v>0.4</v>
      </c>
      <c r="G11" s="758">
        <v>4</v>
      </c>
      <c r="H11" s="759">
        <f>ROUND(D11*E11*F11*G11,2)</f>
        <v>10</v>
      </c>
      <c r="I11" s="1899"/>
      <c r="J11" s="1899"/>
      <c r="K11" s="1899"/>
      <c r="L11" s="1899"/>
      <c r="M11" s="1899"/>
      <c r="N11" s="1899"/>
    </row>
    <row r="12" spans="2:14" ht="17.399999999999999">
      <c r="B12" s="752" t="s">
        <v>1222</v>
      </c>
      <c r="C12" s="736" t="s">
        <v>605</v>
      </c>
      <c r="D12" s="757">
        <v>2.4</v>
      </c>
      <c r="E12" s="757">
        <v>2.4</v>
      </c>
      <c r="F12" s="758">
        <v>0.4</v>
      </c>
      <c r="G12" s="758">
        <v>4</v>
      </c>
      <c r="H12" s="759">
        <f t="shared" ref="H12:H13" si="0">ROUND(D12*E12*F12*G12,2)</f>
        <v>9.2200000000000006</v>
      </c>
      <c r="I12" s="1899"/>
      <c r="J12" s="1899"/>
      <c r="K12" s="1899"/>
      <c r="L12" s="1899"/>
      <c r="M12" s="1899"/>
      <c r="N12" s="1899"/>
    </row>
    <row r="13" spans="2:14" ht="17.399999999999999">
      <c r="B13" s="752" t="s">
        <v>1223</v>
      </c>
      <c r="C13" s="736" t="s">
        <v>605</v>
      </c>
      <c r="D13" s="757">
        <v>2.2999999999999998</v>
      </c>
      <c r="E13" s="757">
        <v>2.2999999999999998</v>
      </c>
      <c r="F13" s="758">
        <v>0.4</v>
      </c>
      <c r="G13" s="758">
        <v>4</v>
      </c>
      <c r="H13" s="759">
        <f t="shared" si="0"/>
        <v>8.4600000000000009</v>
      </c>
      <c r="I13" s="1899"/>
      <c r="J13" s="1899"/>
      <c r="K13" s="1899"/>
      <c r="L13" s="1899"/>
      <c r="M13" s="1899"/>
      <c r="N13" s="1899"/>
    </row>
    <row r="14" spans="2:14" ht="17.399999999999999">
      <c r="B14" s="752"/>
      <c r="C14" s="736"/>
      <c r="D14" s="612"/>
      <c r="E14" s="612"/>
      <c r="F14" s="758"/>
      <c r="G14" s="758"/>
      <c r="H14" s="759"/>
      <c r="I14" s="1899"/>
      <c r="J14" s="1899"/>
      <c r="K14" s="1899"/>
      <c r="L14" s="1899"/>
      <c r="M14" s="1899"/>
      <c r="N14" s="1899"/>
    </row>
    <row r="15" spans="2:14" ht="19.5" customHeight="1">
      <c r="B15" s="752"/>
      <c r="C15" s="736"/>
      <c r="D15" s="734"/>
      <c r="E15" s="734"/>
      <c r="F15" s="755"/>
      <c r="G15" s="734"/>
      <c r="H15" s="734"/>
      <c r="I15" s="1899"/>
      <c r="J15" s="1899"/>
      <c r="K15" s="1899"/>
      <c r="L15" s="1899"/>
      <c r="M15" s="1899"/>
      <c r="N15" s="1899"/>
    </row>
    <row r="16" spans="2:14" ht="17.399999999999999">
      <c r="B16" s="752"/>
      <c r="C16" s="736"/>
      <c r="D16" s="575"/>
      <c r="E16" s="575"/>
      <c r="F16" s="575"/>
      <c r="G16" s="576"/>
      <c r="H16" s="734"/>
      <c r="I16" s="1899"/>
      <c r="J16" s="1899"/>
      <c r="K16" s="1899"/>
      <c r="L16" s="1899"/>
      <c r="M16" s="1899"/>
      <c r="N16" s="1899"/>
    </row>
    <row r="17" spans="2:14" ht="17.399999999999999">
      <c r="B17" s="752"/>
      <c r="C17" s="736"/>
      <c r="D17" s="734"/>
      <c r="E17" s="734"/>
      <c r="F17" s="755"/>
      <c r="G17" s="734"/>
      <c r="H17" s="734"/>
      <c r="I17" s="1899"/>
      <c r="J17" s="1899"/>
      <c r="K17" s="1899"/>
      <c r="L17" s="1899"/>
      <c r="M17" s="1899"/>
      <c r="N17" s="1899"/>
    </row>
    <row r="18" spans="2:14" ht="17.399999999999999">
      <c r="B18" s="752"/>
      <c r="C18" s="736"/>
      <c r="D18" s="734"/>
      <c r="E18" s="734"/>
      <c r="F18" s="755"/>
      <c r="G18" s="734"/>
      <c r="H18" s="734"/>
      <c r="I18" s="1899"/>
      <c r="J18" s="1899"/>
      <c r="K18" s="1899"/>
      <c r="L18" s="1899"/>
      <c r="M18" s="1899"/>
      <c r="N18" s="1899"/>
    </row>
    <row r="19" spans="2:14" ht="17.399999999999999">
      <c r="B19" s="752"/>
      <c r="C19" s="736"/>
      <c r="D19" s="734"/>
      <c r="E19" s="734"/>
      <c r="F19" s="755"/>
      <c r="G19" s="734"/>
      <c r="H19" s="734"/>
      <c r="I19" s="1899"/>
      <c r="J19" s="1899"/>
      <c r="K19" s="1899"/>
      <c r="L19" s="1899"/>
      <c r="M19" s="1899"/>
      <c r="N19" s="1899"/>
    </row>
    <row r="20" spans="2:14" ht="17.399999999999999">
      <c r="B20" s="752"/>
      <c r="C20" s="736"/>
      <c r="D20" s="734"/>
      <c r="E20" s="734"/>
      <c r="F20" s="755"/>
      <c r="G20" s="734"/>
      <c r="H20" s="734"/>
      <c r="I20" s="1899"/>
      <c r="J20" s="1899"/>
      <c r="K20" s="1899"/>
      <c r="L20" s="1899"/>
      <c r="M20" s="1899"/>
      <c r="N20" s="1899"/>
    </row>
    <row r="21" spans="2:14" ht="17.399999999999999">
      <c r="B21" s="752"/>
      <c r="C21" s="736"/>
      <c r="D21" s="734"/>
      <c r="E21" s="734"/>
      <c r="F21" s="735"/>
      <c r="G21" s="734"/>
      <c r="H21" s="734"/>
      <c r="I21" s="1899"/>
      <c r="J21" s="1899"/>
      <c r="K21" s="1899"/>
      <c r="L21" s="1899"/>
      <c r="M21" s="1899"/>
      <c r="N21" s="1899"/>
    </row>
    <row r="22" spans="2:14" ht="17.399999999999999">
      <c r="B22" s="752"/>
      <c r="C22" s="736"/>
      <c r="D22" s="734"/>
      <c r="E22" s="734"/>
      <c r="F22" s="735"/>
      <c r="G22" s="734"/>
      <c r="H22" s="734"/>
      <c r="I22" s="1899"/>
      <c r="J22" s="1899"/>
      <c r="K22" s="1899"/>
      <c r="L22" s="1899"/>
      <c r="M22" s="1899"/>
      <c r="N22" s="1899"/>
    </row>
    <row r="23" spans="2:14" ht="17.399999999999999">
      <c r="B23" s="752"/>
      <c r="C23" s="736"/>
      <c r="D23" s="734"/>
      <c r="E23" s="734"/>
      <c r="F23" s="735"/>
      <c r="G23" s="734"/>
      <c r="H23" s="734"/>
      <c r="I23" s="1899"/>
      <c r="J23" s="1899"/>
      <c r="K23" s="1899"/>
      <c r="L23" s="1899"/>
      <c r="M23" s="1899"/>
      <c r="N23" s="1899"/>
    </row>
    <row r="24" spans="2:14" ht="17.399999999999999">
      <c r="B24" s="752"/>
      <c r="C24" s="736"/>
      <c r="D24" s="734"/>
      <c r="E24" s="734"/>
      <c r="F24" s="735"/>
      <c r="G24" s="734"/>
      <c r="H24" s="734"/>
      <c r="I24" s="1899"/>
      <c r="J24" s="1899"/>
      <c r="K24" s="1899"/>
      <c r="L24" s="1899"/>
      <c r="M24" s="1899"/>
      <c r="N24" s="1899"/>
    </row>
    <row r="25" spans="2:14" ht="36" customHeight="1">
      <c r="B25" s="1900" t="s">
        <v>199</v>
      </c>
      <c r="C25" s="1901"/>
      <c r="D25" s="1901"/>
      <c r="E25" s="1901"/>
      <c r="F25" s="1901"/>
      <c r="G25" s="1902"/>
      <c r="H25" s="737">
        <f>+H11+H12+H13+H14+H15+H16+H17+H18+H19+H20</f>
        <v>27.68</v>
      </c>
      <c r="I25" s="1899"/>
      <c r="J25" s="1899"/>
      <c r="K25" s="1899"/>
      <c r="L25" s="1899"/>
      <c r="M25" s="1899"/>
      <c r="N25" s="1899"/>
    </row>
    <row r="26" spans="2:14" ht="67.2" customHeight="1">
      <c r="B26" s="738" t="s">
        <v>1194</v>
      </c>
      <c r="C26" s="739"/>
      <c r="D26" s="740"/>
      <c r="E26" s="740"/>
      <c r="F26" s="740"/>
      <c r="G26" s="740"/>
      <c r="H26" s="740"/>
      <c r="I26" s="740"/>
      <c r="J26" s="740"/>
      <c r="K26" s="740"/>
      <c r="L26" s="740"/>
      <c r="M26" s="740"/>
      <c r="N26" s="741"/>
    </row>
    <row r="27" spans="2:14" ht="21.6" customHeight="1">
      <c r="B27" s="1903" t="s">
        <v>1195</v>
      </c>
      <c r="C27" s="1904"/>
      <c r="D27" s="1904"/>
      <c r="E27" s="1904"/>
      <c r="F27" s="1904"/>
      <c r="G27" s="1904"/>
      <c r="H27" s="1904"/>
      <c r="I27" s="1904"/>
      <c r="J27" s="1904"/>
      <c r="K27" s="1904"/>
      <c r="L27" s="1904"/>
      <c r="M27" s="1904"/>
      <c r="N27" s="1905"/>
    </row>
    <row r="28" spans="2:14" ht="15.6">
      <c r="B28" s="742"/>
      <c r="C28" s="743"/>
      <c r="D28" s="743"/>
      <c r="E28" s="743"/>
      <c r="F28" s="743"/>
      <c r="G28" s="743"/>
      <c r="H28" s="743"/>
      <c r="I28" s="743"/>
      <c r="J28" s="743"/>
      <c r="K28" s="743"/>
      <c r="L28" s="743"/>
      <c r="M28" s="743"/>
      <c r="N28" s="744"/>
    </row>
    <row r="29" spans="2:14" ht="15.6">
      <c r="B29" s="745"/>
      <c r="C29" s="746"/>
      <c r="D29" s="746"/>
      <c r="E29" s="746"/>
      <c r="F29" s="746"/>
      <c r="G29" s="746"/>
      <c r="H29" s="746"/>
      <c r="I29" s="746"/>
      <c r="J29" s="746"/>
      <c r="K29" s="746"/>
      <c r="L29" s="746"/>
      <c r="M29" s="746"/>
      <c r="N29" s="747"/>
    </row>
    <row r="30" spans="2:14" ht="15.6">
      <c r="B30" s="745"/>
      <c r="C30" s="746"/>
      <c r="D30" s="746"/>
      <c r="E30" s="746"/>
      <c r="F30" s="746"/>
      <c r="G30" s="746"/>
      <c r="H30" s="746"/>
      <c r="I30" s="746"/>
      <c r="J30" s="746"/>
      <c r="K30" s="746"/>
      <c r="L30" s="746"/>
      <c r="M30" s="746"/>
      <c r="N30" s="747"/>
    </row>
    <row r="31" spans="2:14" ht="15.6">
      <c r="B31" s="745"/>
      <c r="C31" s="746"/>
      <c r="D31" s="746"/>
      <c r="E31" s="746"/>
      <c r="F31" s="746"/>
      <c r="G31" s="746"/>
      <c r="H31" s="746"/>
      <c r="I31" s="746"/>
      <c r="J31" s="746"/>
      <c r="K31" s="746"/>
      <c r="L31" s="746"/>
      <c r="M31" s="746"/>
      <c r="N31" s="747"/>
    </row>
    <row r="32" spans="2:14" ht="15.6">
      <c r="B32" s="745"/>
      <c r="C32" s="746"/>
      <c r="D32" s="746"/>
      <c r="E32" s="746"/>
      <c r="F32" s="746"/>
      <c r="G32" s="746"/>
      <c r="H32" s="746"/>
      <c r="I32" s="746"/>
      <c r="J32" s="746"/>
      <c r="K32" s="746"/>
      <c r="L32" s="746"/>
      <c r="M32" s="746"/>
      <c r="N32" s="747"/>
    </row>
    <row r="33" spans="2:14" ht="15.6">
      <c r="B33" s="745"/>
      <c r="C33" s="1914"/>
      <c r="D33" s="1914"/>
      <c r="E33" s="1914"/>
      <c r="F33" s="1914"/>
      <c r="G33" s="746"/>
      <c r="H33" s="746"/>
      <c r="I33" s="1914"/>
      <c r="J33" s="1914"/>
      <c r="K33" s="1914"/>
      <c r="L33" s="1914"/>
      <c r="M33" s="1914"/>
      <c r="N33" s="747"/>
    </row>
    <row r="34" spans="2:14" ht="15.6">
      <c r="B34" s="745"/>
      <c r="C34" s="1912" t="s">
        <v>1024</v>
      </c>
      <c r="D34" s="1912"/>
      <c r="E34" s="1912"/>
      <c r="F34" s="1912"/>
      <c r="G34" s="746"/>
      <c r="H34" s="746"/>
      <c r="I34" s="1912" t="s">
        <v>1196</v>
      </c>
      <c r="J34" s="1912"/>
      <c r="K34" s="1912"/>
      <c r="L34" s="1912"/>
      <c r="M34" s="1912"/>
      <c r="N34" s="747"/>
    </row>
    <row r="35" spans="2:14" ht="15.6">
      <c r="B35" s="748"/>
      <c r="C35" s="1914" t="s">
        <v>1440</v>
      </c>
      <c r="D35" s="1914"/>
      <c r="E35" s="1914"/>
      <c r="F35" s="1914"/>
      <c r="G35" s="749"/>
      <c r="H35" s="749"/>
      <c r="I35" s="1914" t="s">
        <v>1198</v>
      </c>
      <c r="J35" s="1914"/>
      <c r="K35" s="1914"/>
      <c r="L35" s="1914"/>
      <c r="M35" s="1914"/>
      <c r="N35" s="750"/>
    </row>
    <row r="36" spans="2:14" ht="15.6">
      <c r="B36" s="745"/>
      <c r="C36" s="746"/>
      <c r="D36" s="746"/>
      <c r="E36" s="746"/>
      <c r="F36" s="746"/>
      <c r="G36" s="746"/>
      <c r="H36" s="746"/>
      <c r="I36" s="746"/>
      <c r="J36" s="746"/>
      <c r="K36" s="746"/>
      <c r="L36" s="746"/>
      <c r="M36" s="746"/>
      <c r="N36" s="747"/>
    </row>
    <row r="37" spans="2:14" ht="15.6">
      <c r="B37" s="745"/>
      <c r="C37" s="746"/>
      <c r="D37" s="746"/>
      <c r="E37" s="746"/>
      <c r="F37" s="746"/>
      <c r="G37" s="746"/>
      <c r="H37" s="746"/>
      <c r="I37" s="746"/>
      <c r="J37" s="746"/>
      <c r="K37" s="746"/>
      <c r="L37" s="746"/>
      <c r="M37" s="746"/>
      <c r="N37" s="747"/>
    </row>
    <row r="38" spans="2:14" ht="15.6">
      <c r="B38" s="745"/>
      <c r="C38" s="746"/>
      <c r="D38" s="746"/>
      <c r="E38" s="746"/>
      <c r="F38" s="746"/>
      <c r="G38" s="746"/>
      <c r="H38" s="746"/>
      <c r="I38" s="746"/>
      <c r="J38" s="746"/>
      <c r="K38" s="746"/>
      <c r="L38" s="746"/>
      <c r="M38" s="746"/>
      <c r="N38" s="747"/>
    </row>
    <row r="39" spans="2:14" ht="15.6">
      <c r="B39" s="745"/>
      <c r="C39" s="746"/>
      <c r="D39" s="746"/>
      <c r="E39" s="746"/>
      <c r="F39" s="746"/>
      <c r="G39" s="746"/>
      <c r="H39" s="746"/>
      <c r="I39" s="746"/>
      <c r="J39" s="746"/>
      <c r="K39" s="746"/>
      <c r="L39" s="746"/>
      <c r="M39" s="746"/>
      <c r="N39" s="747"/>
    </row>
    <row r="40" spans="2:14" ht="15.6">
      <c r="B40" s="745"/>
      <c r="C40" s="746"/>
      <c r="D40" s="746"/>
      <c r="E40" s="746"/>
      <c r="F40" s="746"/>
      <c r="G40" s="746"/>
      <c r="H40" s="746"/>
      <c r="I40" s="746"/>
      <c r="J40" s="746"/>
      <c r="K40" s="746"/>
      <c r="L40" s="746"/>
      <c r="M40" s="746"/>
      <c r="N40" s="747"/>
    </row>
    <row r="41" spans="2:14" ht="15.6">
      <c r="B41" s="745"/>
      <c r="C41" s="746"/>
      <c r="D41" s="746"/>
      <c r="E41" s="746"/>
      <c r="F41" s="746"/>
      <c r="G41" s="746"/>
      <c r="H41" s="746"/>
      <c r="I41" s="746"/>
      <c r="J41" s="746"/>
      <c r="K41" s="746"/>
      <c r="L41" s="746"/>
      <c r="M41" s="746"/>
      <c r="N41" s="747"/>
    </row>
    <row r="42" spans="2:14" ht="15.6">
      <c r="B42" s="745"/>
      <c r="C42" s="1915"/>
      <c r="D42" s="1915"/>
      <c r="E42" s="746"/>
      <c r="F42" s="1915"/>
      <c r="G42" s="1915"/>
      <c r="H42" s="1915"/>
      <c r="I42" s="746"/>
      <c r="J42" s="746"/>
      <c r="K42" s="746"/>
      <c r="L42" s="746"/>
      <c r="M42" s="746"/>
      <c r="N42" s="747"/>
    </row>
    <row r="43" spans="2:14" ht="15.6">
      <c r="B43" s="748"/>
      <c r="C43" s="749"/>
      <c r="D43" s="749"/>
      <c r="E43" s="749"/>
      <c r="F43" s="749"/>
      <c r="G43" s="749"/>
      <c r="H43" s="749"/>
      <c r="I43" s="749"/>
      <c r="J43" s="749"/>
      <c r="K43" s="749"/>
      <c r="L43" s="749"/>
      <c r="M43" s="749"/>
      <c r="N43" s="750"/>
    </row>
  </sheetData>
  <mergeCells count="28">
    <mergeCell ref="C34:F34"/>
    <mergeCell ref="I34:M34"/>
    <mergeCell ref="C35:F35"/>
    <mergeCell ref="I35:M35"/>
    <mergeCell ref="C42:D42"/>
    <mergeCell ref="F42:H42"/>
    <mergeCell ref="C33:F33"/>
    <mergeCell ref="I33:M33"/>
    <mergeCell ref="C6:I6"/>
    <mergeCell ref="J6:L6"/>
    <mergeCell ref="M6:N6"/>
    <mergeCell ref="D7:K7"/>
    <mergeCell ref="L7:M8"/>
    <mergeCell ref="N7:N8"/>
    <mergeCell ref="D8:K8"/>
    <mergeCell ref="B9:N9"/>
    <mergeCell ref="I10:N10"/>
    <mergeCell ref="I11:N25"/>
    <mergeCell ref="B25:G25"/>
    <mergeCell ref="B27:N27"/>
    <mergeCell ref="C5:I5"/>
    <mergeCell ref="J5:K5"/>
    <mergeCell ref="L5:N5"/>
    <mergeCell ref="B1:B4"/>
    <mergeCell ref="C1:L3"/>
    <mergeCell ref="M3:N3"/>
    <mergeCell ref="C4:L4"/>
    <mergeCell ref="M4:N4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0E195-6A9E-449C-8C33-594553DE4AF1}">
  <dimension ref="B1:N43"/>
  <sheetViews>
    <sheetView view="pageBreakPreview" topLeftCell="A11" zoomScale="85" zoomScaleNormal="85" zoomScaleSheetLayoutView="85" workbookViewId="0">
      <selection activeCell="D7" sqref="D7:K7"/>
    </sheetView>
  </sheetViews>
  <sheetFormatPr baseColWidth="10" defaultColWidth="11.5546875" defaultRowHeight="14.4"/>
  <cols>
    <col min="1" max="1" width="5.5546875" style="726" customWidth="1"/>
    <col min="2" max="2" width="60.6640625" style="751" customWidth="1"/>
    <col min="3" max="3" width="13.5546875" style="751" customWidth="1"/>
    <col min="4" max="4" width="12.88671875" style="751" customWidth="1"/>
    <col min="5" max="5" width="14.5546875" style="751" customWidth="1"/>
    <col min="6" max="6" width="16.5546875" style="751" customWidth="1"/>
    <col min="7" max="7" width="15.6640625" style="751" customWidth="1"/>
    <col min="8" max="8" width="17" style="751" customWidth="1"/>
    <col min="9" max="9" width="15.44140625" style="751" customWidth="1"/>
    <col min="10" max="13" width="12.33203125" style="751" customWidth="1"/>
    <col min="14" max="14" width="26" style="751" customWidth="1"/>
    <col min="15" max="15" width="7.88671875" style="726" customWidth="1"/>
    <col min="16" max="16384" width="11.5546875" style="726"/>
  </cols>
  <sheetData>
    <row r="1" spans="2:14" ht="42" customHeight="1">
      <c r="B1" s="1892"/>
      <c r="C1" s="1894" t="s">
        <v>1174</v>
      </c>
      <c r="D1" s="1894"/>
      <c r="E1" s="1894"/>
      <c r="F1" s="1894"/>
      <c r="G1" s="1894"/>
      <c r="H1" s="1894"/>
      <c r="I1" s="1894"/>
      <c r="J1" s="1894"/>
      <c r="K1" s="1894"/>
      <c r="L1" s="1894"/>
      <c r="M1" s="725" t="s">
        <v>1175</v>
      </c>
      <c r="N1" s="725" t="s">
        <v>1176</v>
      </c>
    </row>
    <row r="2" spans="2:14" ht="43.95" customHeight="1">
      <c r="B2" s="1893"/>
      <c r="C2" s="1894"/>
      <c r="D2" s="1894"/>
      <c r="E2" s="1894"/>
      <c r="F2" s="1894"/>
      <c r="G2" s="1894"/>
      <c r="H2" s="1894"/>
      <c r="I2" s="1894"/>
      <c r="J2" s="1894"/>
      <c r="K2" s="1894"/>
      <c r="L2" s="1894"/>
      <c r="M2" s="725" t="s">
        <v>1177</v>
      </c>
      <c r="N2" s="725">
        <v>1</v>
      </c>
    </row>
    <row r="3" spans="2:14" ht="27.6" customHeight="1">
      <c r="B3" s="1893"/>
      <c r="C3" s="1894"/>
      <c r="D3" s="1894"/>
      <c r="E3" s="1894"/>
      <c r="F3" s="1894"/>
      <c r="G3" s="1894"/>
      <c r="H3" s="1894"/>
      <c r="I3" s="1894"/>
      <c r="J3" s="1894"/>
      <c r="K3" s="1894"/>
      <c r="L3" s="1894"/>
      <c r="M3" s="1895" t="s">
        <v>1178</v>
      </c>
      <c r="N3" s="1896"/>
    </row>
    <row r="4" spans="2:14" ht="34.200000000000003" customHeight="1">
      <c r="B4" s="1893"/>
      <c r="C4" s="1897" t="s">
        <v>1179</v>
      </c>
      <c r="D4" s="1897"/>
      <c r="E4" s="1897"/>
      <c r="F4" s="1897"/>
      <c r="G4" s="1897"/>
      <c r="H4" s="1897"/>
      <c r="I4" s="1897"/>
      <c r="J4" s="1897"/>
      <c r="K4" s="1897"/>
      <c r="L4" s="1897"/>
      <c r="M4" s="1895"/>
      <c r="N4" s="1896"/>
    </row>
    <row r="5" spans="2:14" ht="70.95" customHeight="1">
      <c r="B5" s="727" t="s">
        <v>702</v>
      </c>
      <c r="C5" s="1888" t="s">
        <v>1165</v>
      </c>
      <c r="D5" s="1889"/>
      <c r="E5" s="1889"/>
      <c r="F5" s="1889"/>
      <c r="G5" s="1889"/>
      <c r="H5" s="1889"/>
      <c r="I5" s="1890"/>
      <c r="J5" s="1891" t="s">
        <v>1180</v>
      </c>
      <c r="K5" s="1891"/>
      <c r="L5" s="1891"/>
      <c r="M5" s="1891"/>
      <c r="N5" s="1891"/>
    </row>
    <row r="6" spans="2:14" ht="40.200000000000003" customHeight="1">
      <c r="B6" s="727" t="s">
        <v>1181</v>
      </c>
      <c r="C6" s="1888" t="s">
        <v>686</v>
      </c>
      <c r="D6" s="1889"/>
      <c r="E6" s="1889"/>
      <c r="F6" s="1889"/>
      <c r="G6" s="1889"/>
      <c r="H6" s="1889"/>
      <c r="I6" s="1890"/>
      <c r="J6" s="1888" t="s">
        <v>1182</v>
      </c>
      <c r="K6" s="1889"/>
      <c r="L6" s="1890"/>
      <c r="M6" s="1888" t="s">
        <v>1183</v>
      </c>
      <c r="N6" s="1890"/>
    </row>
    <row r="7" spans="2:14" ht="36.6" customHeight="1">
      <c r="B7" s="728" t="s">
        <v>1184</v>
      </c>
      <c r="C7" s="729">
        <v>2</v>
      </c>
      <c r="D7" s="1888" t="s">
        <v>611</v>
      </c>
      <c r="E7" s="1889"/>
      <c r="F7" s="1889"/>
      <c r="G7" s="1889"/>
      <c r="H7" s="1889"/>
      <c r="I7" s="1889"/>
      <c r="J7" s="1889"/>
      <c r="K7" s="1890"/>
      <c r="L7" s="1906" t="s">
        <v>704</v>
      </c>
      <c r="M7" s="1907"/>
      <c r="N7" s="1910" t="s">
        <v>605</v>
      </c>
    </row>
    <row r="8" spans="2:14" ht="36.6" customHeight="1">
      <c r="B8" s="728" t="s">
        <v>703</v>
      </c>
      <c r="C8" s="729">
        <v>2.4</v>
      </c>
      <c r="D8" s="1888" t="s">
        <v>1051</v>
      </c>
      <c r="E8" s="1889"/>
      <c r="F8" s="1889"/>
      <c r="G8" s="1889"/>
      <c r="H8" s="1889"/>
      <c r="I8" s="1889"/>
      <c r="J8" s="1889"/>
      <c r="K8" s="1890"/>
      <c r="L8" s="1908"/>
      <c r="M8" s="1909"/>
      <c r="N8" s="1911"/>
    </row>
    <row r="9" spans="2:14" ht="17.399999999999999">
      <c r="B9" s="1898" t="s">
        <v>1185</v>
      </c>
      <c r="C9" s="1898"/>
      <c r="D9" s="1898"/>
      <c r="E9" s="1898"/>
      <c r="F9" s="1898"/>
      <c r="G9" s="1898"/>
      <c r="H9" s="1898"/>
      <c r="I9" s="1898"/>
      <c r="J9" s="1898"/>
      <c r="K9" s="1898"/>
      <c r="L9" s="1898"/>
      <c r="M9" s="1898"/>
      <c r="N9" s="1898"/>
    </row>
    <row r="10" spans="2:14" ht="60.6" customHeight="1">
      <c r="B10" s="728" t="s">
        <v>1186</v>
      </c>
      <c r="C10" s="730"/>
      <c r="D10" s="731" t="s">
        <v>1187</v>
      </c>
      <c r="E10" s="731" t="s">
        <v>1188</v>
      </c>
      <c r="F10" s="731" t="s">
        <v>1189</v>
      </c>
      <c r="G10" s="730" t="s">
        <v>1190</v>
      </c>
      <c r="H10" s="730" t="s">
        <v>1191</v>
      </c>
      <c r="I10" s="1891" t="s">
        <v>1192</v>
      </c>
      <c r="J10" s="1891"/>
      <c r="K10" s="1891"/>
      <c r="L10" s="1891"/>
      <c r="M10" s="1891"/>
      <c r="N10" s="1891"/>
    </row>
    <row r="11" spans="2:14" ht="17.399999999999999">
      <c r="B11" s="752" t="s">
        <v>1163</v>
      </c>
      <c r="C11" s="736" t="s">
        <v>605</v>
      </c>
      <c r="D11" s="757">
        <v>4.8</v>
      </c>
      <c r="E11" s="757">
        <v>0.35</v>
      </c>
      <c r="F11" s="758">
        <v>0.4</v>
      </c>
      <c r="G11" s="758">
        <v>12</v>
      </c>
      <c r="H11" s="759">
        <f>ROUND(D11*E11*F11*G11,2)</f>
        <v>8.06</v>
      </c>
      <c r="I11" s="1899"/>
      <c r="J11" s="1899"/>
      <c r="K11" s="1899"/>
      <c r="L11" s="1899"/>
      <c r="M11" s="1899"/>
      <c r="N11" s="1899"/>
    </row>
    <row r="12" spans="2:14" ht="17.399999999999999">
      <c r="B12" s="752"/>
      <c r="C12" s="736"/>
      <c r="D12" s="575"/>
      <c r="E12" s="575"/>
      <c r="F12" s="589"/>
      <c r="G12" s="589"/>
      <c r="H12" s="734"/>
      <c r="I12" s="1899"/>
      <c r="J12" s="1899"/>
      <c r="K12" s="1899"/>
      <c r="L12" s="1899"/>
      <c r="M12" s="1899"/>
      <c r="N12" s="1899"/>
    </row>
    <row r="13" spans="2:14" ht="17.399999999999999">
      <c r="B13" s="752"/>
      <c r="C13" s="736"/>
      <c r="D13" s="575"/>
      <c r="E13" s="575"/>
      <c r="F13" s="589"/>
      <c r="G13" s="589"/>
      <c r="H13" s="734"/>
      <c r="I13" s="1899"/>
      <c r="J13" s="1899"/>
      <c r="K13" s="1899"/>
      <c r="L13" s="1899"/>
      <c r="M13" s="1899"/>
      <c r="N13" s="1899"/>
    </row>
    <row r="14" spans="2:14" ht="17.399999999999999">
      <c r="B14" s="752"/>
      <c r="C14" s="736"/>
      <c r="D14" s="734"/>
      <c r="E14" s="734"/>
      <c r="F14" s="755"/>
      <c r="G14" s="734"/>
      <c r="H14" s="734"/>
      <c r="I14" s="1899"/>
      <c r="J14" s="1899"/>
      <c r="K14" s="1899"/>
      <c r="L14" s="1899"/>
      <c r="M14" s="1899"/>
      <c r="N14" s="1899"/>
    </row>
    <row r="15" spans="2:14" ht="19.5" customHeight="1">
      <c r="B15" s="752"/>
      <c r="C15" s="736"/>
      <c r="D15" s="734"/>
      <c r="E15" s="734"/>
      <c r="F15" s="755"/>
      <c r="G15" s="734"/>
      <c r="H15" s="734"/>
      <c r="I15" s="1899"/>
      <c r="J15" s="1899"/>
      <c r="K15" s="1899"/>
      <c r="L15" s="1899"/>
      <c r="M15" s="1899"/>
      <c r="N15" s="1899"/>
    </row>
    <row r="16" spans="2:14" ht="17.399999999999999">
      <c r="B16" s="752"/>
      <c r="C16" s="736"/>
      <c r="D16" s="575"/>
      <c r="E16" s="575"/>
      <c r="F16" s="575"/>
      <c r="G16" s="576"/>
      <c r="H16" s="734"/>
      <c r="I16" s="1899"/>
      <c r="J16" s="1899"/>
      <c r="K16" s="1899"/>
      <c r="L16" s="1899"/>
      <c r="M16" s="1899"/>
      <c r="N16" s="1899"/>
    </row>
    <row r="17" spans="2:14" ht="17.399999999999999">
      <c r="B17" s="752"/>
      <c r="C17" s="736"/>
      <c r="D17" s="734"/>
      <c r="E17" s="734"/>
      <c r="F17" s="755"/>
      <c r="G17" s="734"/>
      <c r="H17" s="734"/>
      <c r="I17" s="1899"/>
      <c r="J17" s="1899"/>
      <c r="K17" s="1899"/>
      <c r="L17" s="1899"/>
      <c r="M17" s="1899"/>
      <c r="N17" s="1899"/>
    </row>
    <row r="18" spans="2:14" ht="17.399999999999999">
      <c r="B18" s="752"/>
      <c r="C18" s="736"/>
      <c r="D18" s="734"/>
      <c r="E18" s="734"/>
      <c r="F18" s="755"/>
      <c r="G18" s="734"/>
      <c r="H18" s="734"/>
      <c r="I18" s="1899"/>
      <c r="J18" s="1899"/>
      <c r="K18" s="1899"/>
      <c r="L18" s="1899"/>
      <c r="M18" s="1899"/>
      <c r="N18" s="1899"/>
    </row>
    <row r="19" spans="2:14" ht="17.399999999999999">
      <c r="B19" s="752"/>
      <c r="C19" s="736"/>
      <c r="D19" s="734"/>
      <c r="E19" s="734"/>
      <c r="F19" s="755"/>
      <c r="G19" s="734"/>
      <c r="H19" s="734"/>
      <c r="I19" s="1899"/>
      <c r="J19" s="1899"/>
      <c r="K19" s="1899"/>
      <c r="L19" s="1899"/>
      <c r="M19" s="1899"/>
      <c r="N19" s="1899"/>
    </row>
    <row r="20" spans="2:14" ht="17.399999999999999">
      <c r="B20" s="752"/>
      <c r="C20" s="736"/>
      <c r="D20" s="734"/>
      <c r="E20" s="734"/>
      <c r="F20" s="755"/>
      <c r="G20" s="734"/>
      <c r="H20" s="734"/>
      <c r="I20" s="1899"/>
      <c r="J20" s="1899"/>
      <c r="K20" s="1899"/>
      <c r="L20" s="1899"/>
      <c r="M20" s="1899"/>
      <c r="N20" s="1899"/>
    </row>
    <row r="21" spans="2:14" ht="17.399999999999999">
      <c r="B21" s="752"/>
      <c r="C21" s="736"/>
      <c r="D21" s="734"/>
      <c r="E21" s="734"/>
      <c r="F21" s="735"/>
      <c r="G21" s="734"/>
      <c r="H21" s="734"/>
      <c r="I21" s="1899"/>
      <c r="J21" s="1899"/>
      <c r="K21" s="1899"/>
      <c r="L21" s="1899"/>
      <c r="M21" s="1899"/>
      <c r="N21" s="1899"/>
    </row>
    <row r="22" spans="2:14" ht="17.399999999999999">
      <c r="B22" s="752"/>
      <c r="C22" s="736"/>
      <c r="D22" s="734"/>
      <c r="E22" s="734"/>
      <c r="F22" s="735"/>
      <c r="G22" s="734"/>
      <c r="H22" s="734"/>
      <c r="I22" s="1899"/>
      <c r="J22" s="1899"/>
      <c r="K22" s="1899"/>
      <c r="L22" s="1899"/>
      <c r="M22" s="1899"/>
      <c r="N22" s="1899"/>
    </row>
    <row r="23" spans="2:14" ht="17.399999999999999">
      <c r="B23" s="752"/>
      <c r="C23" s="736"/>
      <c r="D23" s="734"/>
      <c r="E23" s="734"/>
      <c r="F23" s="735"/>
      <c r="G23" s="734"/>
      <c r="H23" s="734"/>
      <c r="I23" s="1899"/>
      <c r="J23" s="1899"/>
      <c r="K23" s="1899"/>
      <c r="L23" s="1899"/>
      <c r="M23" s="1899"/>
      <c r="N23" s="1899"/>
    </row>
    <row r="24" spans="2:14" ht="17.399999999999999">
      <c r="B24" s="752"/>
      <c r="C24" s="736"/>
      <c r="D24" s="734"/>
      <c r="E24" s="734"/>
      <c r="F24" s="735"/>
      <c r="G24" s="734"/>
      <c r="H24" s="734"/>
      <c r="I24" s="1899"/>
      <c r="J24" s="1899"/>
      <c r="K24" s="1899"/>
      <c r="L24" s="1899"/>
      <c r="M24" s="1899"/>
      <c r="N24" s="1899"/>
    </row>
    <row r="25" spans="2:14" ht="36" customHeight="1">
      <c r="B25" s="1900" t="s">
        <v>199</v>
      </c>
      <c r="C25" s="1901"/>
      <c r="D25" s="1901"/>
      <c r="E25" s="1901"/>
      <c r="F25" s="1901"/>
      <c r="G25" s="1902"/>
      <c r="H25" s="737">
        <f>+H11+H12+H13+H14+H15+H16+H17+H18+H19+H20</f>
        <v>8.06</v>
      </c>
      <c r="I25" s="1899"/>
      <c r="J25" s="1899"/>
      <c r="K25" s="1899"/>
      <c r="L25" s="1899"/>
      <c r="M25" s="1899"/>
      <c r="N25" s="1899"/>
    </row>
    <row r="26" spans="2:14" ht="67.2" customHeight="1">
      <c r="B26" s="738" t="s">
        <v>1194</v>
      </c>
      <c r="C26" s="739"/>
      <c r="D26" s="740"/>
      <c r="E26" s="740"/>
      <c r="F26" s="740"/>
      <c r="G26" s="740"/>
      <c r="H26" s="740"/>
      <c r="I26" s="740"/>
      <c r="J26" s="740"/>
      <c r="K26" s="740"/>
      <c r="L26" s="740"/>
      <c r="M26" s="740"/>
      <c r="N26" s="741"/>
    </row>
    <row r="27" spans="2:14" ht="21.6" customHeight="1">
      <c r="B27" s="1926" t="s">
        <v>1195</v>
      </c>
      <c r="C27" s="1927"/>
      <c r="D27" s="1927"/>
      <c r="E27" s="1927"/>
      <c r="F27" s="1927"/>
      <c r="G27" s="1927"/>
      <c r="H27" s="1927"/>
      <c r="I27" s="1927"/>
      <c r="J27" s="1927"/>
      <c r="K27" s="1927"/>
      <c r="L27" s="1927"/>
      <c r="M27" s="1927"/>
      <c r="N27" s="1928"/>
    </row>
    <row r="28" spans="2:14" ht="15.6">
      <c r="B28" s="742"/>
      <c r="C28" s="743"/>
      <c r="D28" s="743"/>
      <c r="E28" s="743"/>
      <c r="F28" s="743"/>
      <c r="G28" s="743"/>
      <c r="H28" s="743"/>
      <c r="I28" s="743"/>
      <c r="J28" s="743"/>
      <c r="K28" s="743"/>
      <c r="L28" s="743"/>
      <c r="M28" s="743"/>
      <c r="N28" s="744"/>
    </row>
    <row r="29" spans="2:14" ht="15.6">
      <c r="B29" s="745"/>
      <c r="C29" s="746"/>
      <c r="D29" s="746"/>
      <c r="E29" s="746"/>
      <c r="F29" s="746"/>
      <c r="G29" s="746"/>
      <c r="H29" s="746"/>
      <c r="I29" s="746"/>
      <c r="J29" s="746"/>
      <c r="K29" s="746"/>
      <c r="L29" s="746"/>
      <c r="M29" s="746"/>
      <c r="N29" s="747"/>
    </row>
    <row r="30" spans="2:14" ht="15.6">
      <c r="B30" s="745"/>
      <c r="C30" s="746"/>
      <c r="D30" s="746"/>
      <c r="E30" s="746"/>
      <c r="F30" s="746"/>
      <c r="G30" s="746"/>
      <c r="H30" s="746"/>
      <c r="I30" s="746"/>
      <c r="J30" s="746"/>
      <c r="K30" s="746"/>
      <c r="L30" s="746"/>
      <c r="M30" s="746"/>
      <c r="N30" s="747"/>
    </row>
    <row r="31" spans="2:14" ht="15.6">
      <c r="B31" s="745"/>
      <c r="C31" s="746"/>
      <c r="D31" s="746"/>
      <c r="E31" s="746"/>
      <c r="F31" s="746"/>
      <c r="G31" s="746"/>
      <c r="H31" s="746"/>
      <c r="I31" s="746"/>
      <c r="J31" s="746"/>
      <c r="K31" s="746"/>
      <c r="L31" s="746"/>
      <c r="M31" s="746"/>
      <c r="N31" s="747"/>
    </row>
    <row r="32" spans="2:14" ht="15.6">
      <c r="B32" s="745"/>
      <c r="C32" s="746"/>
      <c r="D32" s="746"/>
      <c r="E32" s="746"/>
      <c r="F32" s="746"/>
      <c r="G32" s="746"/>
      <c r="H32" s="746"/>
      <c r="I32" s="746"/>
      <c r="J32" s="746"/>
      <c r="K32" s="746"/>
      <c r="L32" s="746"/>
      <c r="M32" s="746"/>
      <c r="N32" s="747"/>
    </row>
    <row r="33" spans="2:14" ht="15.6">
      <c r="B33" s="745"/>
      <c r="C33" s="1914"/>
      <c r="D33" s="1914"/>
      <c r="E33" s="1914"/>
      <c r="F33" s="1914"/>
      <c r="G33" s="746"/>
      <c r="H33" s="746"/>
      <c r="I33" s="1914"/>
      <c r="J33" s="1914"/>
      <c r="K33" s="1914"/>
      <c r="L33" s="1914"/>
      <c r="M33" s="1914"/>
      <c r="N33" s="747"/>
    </row>
    <row r="34" spans="2:14" ht="15.6">
      <c r="B34" s="745"/>
      <c r="C34" s="1912" t="s">
        <v>1024</v>
      </c>
      <c r="D34" s="1912"/>
      <c r="E34" s="1912"/>
      <c r="F34" s="1912"/>
      <c r="G34" s="746"/>
      <c r="H34" s="746"/>
      <c r="I34" s="1912" t="s">
        <v>1196</v>
      </c>
      <c r="J34" s="1912"/>
      <c r="K34" s="1912"/>
      <c r="L34" s="1912"/>
      <c r="M34" s="1912"/>
      <c r="N34" s="747"/>
    </row>
    <row r="35" spans="2:14" ht="15.6">
      <c r="B35" s="748"/>
      <c r="C35" s="1914" t="s">
        <v>1440</v>
      </c>
      <c r="D35" s="1914"/>
      <c r="E35" s="1914"/>
      <c r="F35" s="1914"/>
      <c r="G35" s="749"/>
      <c r="H35" s="749"/>
      <c r="I35" s="1914" t="s">
        <v>1198</v>
      </c>
      <c r="J35" s="1914"/>
      <c r="K35" s="1914"/>
      <c r="L35" s="1914"/>
      <c r="M35" s="1914"/>
      <c r="N35" s="750"/>
    </row>
    <row r="36" spans="2:14" ht="15.6">
      <c r="B36" s="745"/>
      <c r="C36" s="746"/>
      <c r="D36" s="746"/>
      <c r="E36" s="746"/>
      <c r="F36" s="746"/>
      <c r="G36" s="746"/>
      <c r="H36" s="746"/>
      <c r="I36" s="746"/>
      <c r="J36" s="746"/>
      <c r="K36" s="746"/>
      <c r="L36" s="746"/>
      <c r="M36" s="746"/>
      <c r="N36" s="747"/>
    </row>
    <row r="37" spans="2:14" ht="15.6">
      <c r="B37" s="745"/>
      <c r="C37" s="746"/>
      <c r="D37" s="746"/>
      <c r="E37" s="746"/>
      <c r="F37" s="746"/>
      <c r="G37" s="746"/>
      <c r="H37" s="746"/>
      <c r="I37" s="746"/>
      <c r="J37" s="746"/>
      <c r="K37" s="746"/>
      <c r="L37" s="746"/>
      <c r="M37" s="746"/>
      <c r="N37" s="747"/>
    </row>
    <row r="38" spans="2:14" ht="15.6">
      <c r="B38" s="745"/>
      <c r="C38" s="746"/>
      <c r="D38" s="746"/>
      <c r="E38" s="746"/>
      <c r="F38" s="746"/>
      <c r="G38" s="746"/>
      <c r="H38" s="746"/>
      <c r="I38" s="746"/>
      <c r="J38" s="746"/>
      <c r="K38" s="746"/>
      <c r="L38" s="746"/>
      <c r="M38" s="746"/>
      <c r="N38" s="747"/>
    </row>
    <row r="39" spans="2:14" ht="15.6">
      <c r="B39" s="745"/>
      <c r="C39" s="746"/>
      <c r="D39" s="746"/>
      <c r="E39" s="746"/>
      <c r="F39" s="746"/>
      <c r="G39" s="746"/>
      <c r="H39" s="746"/>
      <c r="I39" s="746"/>
      <c r="J39" s="746"/>
      <c r="K39" s="746"/>
      <c r="L39" s="746"/>
      <c r="M39" s="746"/>
      <c r="N39" s="747"/>
    </row>
    <row r="40" spans="2:14" ht="15.6">
      <c r="B40" s="745"/>
      <c r="C40" s="746"/>
      <c r="D40" s="746"/>
      <c r="E40" s="746"/>
      <c r="F40" s="746"/>
      <c r="G40" s="746"/>
      <c r="H40" s="746"/>
      <c r="I40" s="746"/>
      <c r="J40" s="746"/>
      <c r="K40" s="746"/>
      <c r="L40" s="746"/>
      <c r="M40" s="746"/>
      <c r="N40" s="747"/>
    </row>
    <row r="41" spans="2:14" ht="15.6">
      <c r="B41" s="745"/>
      <c r="C41" s="746"/>
      <c r="D41" s="746"/>
      <c r="E41" s="746"/>
      <c r="F41" s="746"/>
      <c r="G41" s="746"/>
      <c r="H41" s="746"/>
      <c r="I41" s="746"/>
      <c r="J41" s="746"/>
      <c r="K41" s="746"/>
      <c r="L41" s="746"/>
      <c r="M41" s="746"/>
      <c r="N41" s="747"/>
    </row>
    <row r="42" spans="2:14" ht="15.6">
      <c r="B42" s="745"/>
      <c r="C42" s="1915"/>
      <c r="D42" s="1915"/>
      <c r="E42" s="746"/>
      <c r="F42" s="1915"/>
      <c r="G42" s="1915"/>
      <c r="H42" s="1915"/>
      <c r="I42" s="746"/>
      <c r="J42" s="746"/>
      <c r="K42" s="746"/>
      <c r="L42" s="746"/>
      <c r="M42" s="746"/>
      <c r="N42" s="747"/>
    </row>
    <row r="43" spans="2:14" ht="15.6">
      <c r="B43" s="748"/>
      <c r="C43" s="749"/>
      <c r="D43" s="749"/>
      <c r="E43" s="749"/>
      <c r="F43" s="749"/>
      <c r="G43" s="749"/>
      <c r="H43" s="749"/>
      <c r="I43" s="749"/>
      <c r="J43" s="749"/>
      <c r="K43" s="749"/>
      <c r="L43" s="749"/>
      <c r="M43" s="749"/>
      <c r="N43" s="750"/>
    </row>
  </sheetData>
  <mergeCells count="28">
    <mergeCell ref="C34:F34"/>
    <mergeCell ref="I34:M34"/>
    <mergeCell ref="C35:F35"/>
    <mergeCell ref="I35:M35"/>
    <mergeCell ref="C42:D42"/>
    <mergeCell ref="F42:H42"/>
    <mergeCell ref="C33:F33"/>
    <mergeCell ref="I33:M33"/>
    <mergeCell ref="C6:I6"/>
    <mergeCell ref="J6:L6"/>
    <mergeCell ref="M6:N6"/>
    <mergeCell ref="D7:K7"/>
    <mergeCell ref="L7:M8"/>
    <mergeCell ref="N7:N8"/>
    <mergeCell ref="D8:K8"/>
    <mergeCell ref="B9:N9"/>
    <mergeCell ref="I10:N10"/>
    <mergeCell ref="I11:N25"/>
    <mergeCell ref="B25:G25"/>
    <mergeCell ref="B27:N27"/>
    <mergeCell ref="C5:I5"/>
    <mergeCell ref="J5:K5"/>
    <mergeCell ref="L5:N5"/>
    <mergeCell ref="B1:B4"/>
    <mergeCell ref="C1:L3"/>
    <mergeCell ref="M3:N3"/>
    <mergeCell ref="C4:L4"/>
    <mergeCell ref="M4:N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4" orientation="landscape" r:id="rId1"/>
  <drawing r:id="rId2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2FD71-305B-412E-A3C6-AD2055E89ABF}">
  <dimension ref="B1:N42"/>
  <sheetViews>
    <sheetView view="pageBreakPreview" topLeftCell="A19" zoomScale="80" zoomScaleNormal="85" zoomScaleSheetLayoutView="80" workbookViewId="0">
      <selection activeCell="D7" sqref="D7:K7"/>
    </sheetView>
  </sheetViews>
  <sheetFormatPr baseColWidth="10" defaultColWidth="11.5546875" defaultRowHeight="14.4"/>
  <cols>
    <col min="1" max="1" width="5.5546875" style="726" customWidth="1"/>
    <col min="2" max="2" width="60.6640625" style="751" customWidth="1"/>
    <col min="3" max="3" width="13.5546875" style="751" customWidth="1"/>
    <col min="4" max="4" width="12.88671875" style="751" customWidth="1"/>
    <col min="5" max="5" width="14.5546875" style="751" customWidth="1"/>
    <col min="6" max="6" width="16.5546875" style="751" customWidth="1"/>
    <col min="7" max="7" width="15.6640625" style="751" customWidth="1"/>
    <col min="8" max="8" width="17" style="751" customWidth="1"/>
    <col min="9" max="9" width="15.44140625" style="751" customWidth="1"/>
    <col min="10" max="13" width="12.33203125" style="751" customWidth="1"/>
    <col min="14" max="14" width="26" style="751" customWidth="1"/>
    <col min="15" max="15" width="7.88671875" style="726" customWidth="1"/>
    <col min="16" max="16384" width="11.5546875" style="726"/>
  </cols>
  <sheetData>
    <row r="1" spans="2:14" ht="42" customHeight="1">
      <c r="B1" s="1892"/>
      <c r="C1" s="1894" t="s">
        <v>1174</v>
      </c>
      <c r="D1" s="1894"/>
      <c r="E1" s="1894"/>
      <c r="F1" s="1894"/>
      <c r="G1" s="1894"/>
      <c r="H1" s="1894"/>
      <c r="I1" s="1894"/>
      <c r="J1" s="1894"/>
      <c r="K1" s="1894"/>
      <c r="L1" s="1894"/>
      <c r="M1" s="725" t="s">
        <v>1175</v>
      </c>
      <c r="N1" s="725" t="s">
        <v>1176</v>
      </c>
    </row>
    <row r="2" spans="2:14" ht="43.95" customHeight="1">
      <c r="B2" s="1893"/>
      <c r="C2" s="1894"/>
      <c r="D2" s="1894"/>
      <c r="E2" s="1894"/>
      <c r="F2" s="1894"/>
      <c r="G2" s="1894"/>
      <c r="H2" s="1894"/>
      <c r="I2" s="1894"/>
      <c r="J2" s="1894"/>
      <c r="K2" s="1894"/>
      <c r="L2" s="1894"/>
      <c r="M2" s="725" t="s">
        <v>1177</v>
      </c>
      <c r="N2" s="725">
        <v>1</v>
      </c>
    </row>
    <row r="3" spans="2:14" ht="27.6" customHeight="1">
      <c r="B3" s="1893"/>
      <c r="C3" s="1894"/>
      <c r="D3" s="1894"/>
      <c r="E3" s="1894"/>
      <c r="F3" s="1894"/>
      <c r="G3" s="1894"/>
      <c r="H3" s="1894"/>
      <c r="I3" s="1894"/>
      <c r="J3" s="1894"/>
      <c r="K3" s="1894"/>
      <c r="L3" s="1894"/>
      <c r="M3" s="1895" t="s">
        <v>1178</v>
      </c>
      <c r="N3" s="1896"/>
    </row>
    <row r="4" spans="2:14" ht="34.200000000000003" customHeight="1">
      <c r="B4" s="1893"/>
      <c r="C4" s="1897" t="s">
        <v>1179</v>
      </c>
      <c r="D4" s="1897"/>
      <c r="E4" s="1897"/>
      <c r="F4" s="1897"/>
      <c r="G4" s="1897"/>
      <c r="H4" s="1897"/>
      <c r="I4" s="1897"/>
      <c r="J4" s="1897"/>
      <c r="K4" s="1897"/>
      <c r="L4" s="1897"/>
      <c r="M4" s="1895"/>
      <c r="N4" s="1896"/>
    </row>
    <row r="5" spans="2:14" ht="70.95" customHeight="1">
      <c r="B5" s="727" t="s">
        <v>702</v>
      </c>
      <c r="C5" s="1888" t="s">
        <v>1165</v>
      </c>
      <c r="D5" s="1889"/>
      <c r="E5" s="1889"/>
      <c r="F5" s="1889"/>
      <c r="G5" s="1889"/>
      <c r="H5" s="1889"/>
      <c r="I5" s="1890"/>
      <c r="J5" s="1891" t="s">
        <v>1180</v>
      </c>
      <c r="K5" s="1891"/>
      <c r="L5" s="1891"/>
      <c r="M5" s="1891"/>
      <c r="N5" s="1891"/>
    </row>
    <row r="6" spans="2:14" ht="40.200000000000003" customHeight="1">
      <c r="B6" s="727" t="s">
        <v>1181</v>
      </c>
      <c r="C6" s="1888" t="s">
        <v>686</v>
      </c>
      <c r="D6" s="1889"/>
      <c r="E6" s="1889"/>
      <c r="F6" s="1889"/>
      <c r="G6" s="1889"/>
      <c r="H6" s="1889"/>
      <c r="I6" s="1890"/>
      <c r="J6" s="1888" t="s">
        <v>1182</v>
      </c>
      <c r="K6" s="1889"/>
      <c r="L6" s="1890"/>
      <c r="M6" s="1888" t="s">
        <v>1183</v>
      </c>
      <c r="N6" s="1890"/>
    </row>
    <row r="7" spans="2:14" ht="36.6" customHeight="1">
      <c r="B7" s="728" t="s">
        <v>1184</v>
      </c>
      <c r="C7" s="729">
        <v>2</v>
      </c>
      <c r="D7" s="1888" t="s">
        <v>611</v>
      </c>
      <c r="E7" s="1889"/>
      <c r="F7" s="1889"/>
      <c r="G7" s="1889"/>
      <c r="H7" s="1889"/>
      <c r="I7" s="1889"/>
      <c r="J7" s="1889"/>
      <c r="K7" s="1890"/>
      <c r="L7" s="1906" t="s">
        <v>704</v>
      </c>
      <c r="M7" s="1907"/>
      <c r="N7" s="1910" t="s">
        <v>605</v>
      </c>
    </row>
    <row r="8" spans="2:14" ht="36.6" customHeight="1">
      <c r="B8" s="728" t="s">
        <v>703</v>
      </c>
      <c r="C8" s="729">
        <v>2.5</v>
      </c>
      <c r="D8" s="1888" t="s">
        <v>1224</v>
      </c>
      <c r="E8" s="1889"/>
      <c r="F8" s="1889"/>
      <c r="G8" s="1889"/>
      <c r="H8" s="1889"/>
      <c r="I8" s="1889"/>
      <c r="J8" s="1889"/>
      <c r="K8" s="1890"/>
      <c r="L8" s="1908"/>
      <c r="M8" s="1909"/>
      <c r="N8" s="1911"/>
    </row>
    <row r="9" spans="2:14" ht="17.399999999999999">
      <c r="B9" s="1898" t="s">
        <v>1185</v>
      </c>
      <c r="C9" s="1898"/>
      <c r="D9" s="1898"/>
      <c r="E9" s="1898"/>
      <c r="F9" s="1898"/>
      <c r="G9" s="1898"/>
      <c r="H9" s="1898"/>
      <c r="I9" s="1898"/>
      <c r="J9" s="1898"/>
      <c r="K9" s="1898"/>
      <c r="L9" s="1898"/>
      <c r="M9" s="1898"/>
      <c r="N9" s="1898"/>
    </row>
    <row r="10" spans="2:14" ht="60.6" customHeight="1">
      <c r="B10" s="728" t="s">
        <v>1186</v>
      </c>
      <c r="C10" s="730"/>
      <c r="D10" s="731" t="s">
        <v>1187</v>
      </c>
      <c r="E10" s="731" t="s">
        <v>1188</v>
      </c>
      <c r="F10" s="731" t="s">
        <v>1189</v>
      </c>
      <c r="G10" s="730" t="s">
        <v>1190</v>
      </c>
      <c r="H10" s="730" t="s">
        <v>1191</v>
      </c>
      <c r="I10" s="1891" t="s">
        <v>1192</v>
      </c>
      <c r="J10" s="1891"/>
      <c r="K10" s="1891"/>
      <c r="L10" s="1891"/>
      <c r="M10" s="1891"/>
      <c r="N10" s="1891"/>
    </row>
    <row r="11" spans="2:14" ht="34.799999999999997">
      <c r="B11" s="752" t="s">
        <v>1052</v>
      </c>
      <c r="C11" s="736" t="s">
        <v>605</v>
      </c>
      <c r="D11" s="757">
        <f>5.3+5.3+5.3+5.3+5.5+0.8+0.8</f>
        <v>28.3</v>
      </c>
      <c r="E11" s="757">
        <v>0.3</v>
      </c>
      <c r="F11" s="758">
        <v>0.4</v>
      </c>
      <c r="G11" s="758">
        <v>2</v>
      </c>
      <c r="H11" s="759">
        <f>ROUND(D11*E11*F11*G11,2)</f>
        <v>6.79</v>
      </c>
      <c r="I11" s="1899"/>
      <c r="J11" s="1899"/>
      <c r="K11" s="1899"/>
      <c r="L11" s="1899"/>
      <c r="M11" s="1899"/>
      <c r="N11" s="1899"/>
    </row>
    <row r="12" spans="2:14" ht="17.399999999999999">
      <c r="B12" s="752"/>
      <c r="C12" s="736"/>
      <c r="D12" s="757"/>
      <c r="E12" s="757"/>
      <c r="F12" s="758"/>
      <c r="G12" s="758"/>
      <c r="H12" s="759"/>
      <c r="I12" s="1899"/>
      <c r="J12" s="1899"/>
      <c r="K12" s="1899"/>
      <c r="L12" s="1899"/>
      <c r="M12" s="1899"/>
      <c r="N12" s="1899"/>
    </row>
    <row r="13" spans="2:14" ht="17.399999999999999">
      <c r="B13" s="752"/>
      <c r="C13" s="736"/>
      <c r="D13" s="575"/>
      <c r="E13" s="575"/>
      <c r="F13" s="589"/>
      <c r="G13" s="589"/>
      <c r="H13" s="734"/>
      <c r="I13" s="1899"/>
      <c r="J13" s="1899"/>
      <c r="K13" s="1899"/>
      <c r="L13" s="1899"/>
      <c r="M13" s="1899"/>
      <c r="N13" s="1899"/>
    </row>
    <row r="14" spans="2:14" ht="17.399999999999999">
      <c r="B14" s="752"/>
      <c r="C14" s="736"/>
      <c r="D14" s="734"/>
      <c r="E14" s="734"/>
      <c r="F14" s="755"/>
      <c r="G14" s="734"/>
      <c r="H14" s="734"/>
      <c r="I14" s="1899"/>
      <c r="J14" s="1899"/>
      <c r="K14" s="1899"/>
      <c r="L14" s="1899"/>
      <c r="M14" s="1899"/>
      <c r="N14" s="1899"/>
    </row>
    <row r="15" spans="2:14" ht="19.5" customHeight="1">
      <c r="B15" s="752"/>
      <c r="C15" s="736"/>
      <c r="D15" s="734"/>
      <c r="E15" s="734"/>
      <c r="F15" s="755"/>
      <c r="G15" s="734"/>
      <c r="H15" s="734"/>
      <c r="I15" s="1899"/>
      <c r="J15" s="1899"/>
      <c r="K15" s="1899"/>
      <c r="L15" s="1899"/>
      <c r="M15" s="1899"/>
      <c r="N15" s="1899"/>
    </row>
    <row r="16" spans="2:14" ht="17.399999999999999">
      <c r="B16" s="752"/>
      <c r="C16" s="736"/>
      <c r="D16" s="575"/>
      <c r="E16" s="575"/>
      <c r="F16" s="575"/>
      <c r="G16" s="576"/>
      <c r="H16" s="734"/>
      <c r="I16" s="1899"/>
      <c r="J16" s="1899"/>
      <c r="K16" s="1899"/>
      <c r="L16" s="1899"/>
      <c r="M16" s="1899"/>
      <c r="N16" s="1899"/>
    </row>
    <row r="17" spans="2:14" ht="17.399999999999999">
      <c r="B17" s="752"/>
      <c r="C17" s="736"/>
      <c r="D17" s="734"/>
      <c r="E17" s="734"/>
      <c r="F17" s="755"/>
      <c r="G17" s="734"/>
      <c r="H17" s="734"/>
      <c r="I17" s="1899"/>
      <c r="J17" s="1899"/>
      <c r="K17" s="1899"/>
      <c r="L17" s="1899"/>
      <c r="M17" s="1899"/>
      <c r="N17" s="1899"/>
    </row>
    <row r="18" spans="2:14" ht="17.399999999999999">
      <c r="B18" s="752"/>
      <c r="C18" s="736"/>
      <c r="D18" s="734"/>
      <c r="E18" s="734"/>
      <c r="F18" s="755"/>
      <c r="G18" s="734"/>
      <c r="H18" s="734"/>
      <c r="I18" s="1899"/>
      <c r="J18" s="1899"/>
      <c r="K18" s="1899"/>
      <c r="L18" s="1899"/>
      <c r="M18" s="1899"/>
      <c r="N18" s="1899"/>
    </row>
    <row r="19" spans="2:14" ht="17.399999999999999">
      <c r="B19" s="752"/>
      <c r="C19" s="736"/>
      <c r="D19" s="734"/>
      <c r="E19" s="734"/>
      <c r="F19" s="755"/>
      <c r="G19" s="734"/>
      <c r="H19" s="734"/>
      <c r="I19" s="1899"/>
      <c r="J19" s="1899"/>
      <c r="K19" s="1899"/>
      <c r="L19" s="1899"/>
      <c r="M19" s="1899"/>
      <c r="N19" s="1899"/>
    </row>
    <row r="20" spans="2:14" ht="17.399999999999999">
      <c r="B20" s="752"/>
      <c r="C20" s="736"/>
      <c r="D20" s="734"/>
      <c r="E20" s="734"/>
      <c r="F20" s="755"/>
      <c r="G20" s="734"/>
      <c r="H20" s="734"/>
      <c r="I20" s="1899"/>
      <c r="J20" s="1899"/>
      <c r="K20" s="1899"/>
      <c r="L20" s="1899"/>
      <c r="M20" s="1899"/>
      <c r="N20" s="1899"/>
    </row>
    <row r="21" spans="2:14" ht="17.399999999999999">
      <c r="B21" s="752"/>
      <c r="C21" s="736"/>
      <c r="D21" s="734"/>
      <c r="E21" s="734"/>
      <c r="F21" s="735"/>
      <c r="G21" s="734"/>
      <c r="H21" s="734"/>
      <c r="I21" s="1899"/>
      <c r="J21" s="1899"/>
      <c r="K21" s="1899"/>
      <c r="L21" s="1899"/>
      <c r="M21" s="1899"/>
      <c r="N21" s="1899"/>
    </row>
    <row r="22" spans="2:14" ht="17.399999999999999">
      <c r="B22" s="752"/>
      <c r="C22" s="736"/>
      <c r="D22" s="734"/>
      <c r="E22" s="734"/>
      <c r="F22" s="735"/>
      <c r="G22" s="734"/>
      <c r="H22" s="734"/>
      <c r="I22" s="1899"/>
      <c r="J22" s="1899"/>
      <c r="K22" s="1899"/>
      <c r="L22" s="1899"/>
      <c r="M22" s="1899"/>
      <c r="N22" s="1899"/>
    </row>
    <row r="23" spans="2:14" ht="17.399999999999999">
      <c r="B23" s="752"/>
      <c r="C23" s="736"/>
      <c r="D23" s="734"/>
      <c r="E23" s="734"/>
      <c r="F23" s="735"/>
      <c r="G23" s="734"/>
      <c r="H23" s="734"/>
      <c r="I23" s="1899"/>
      <c r="J23" s="1899"/>
      <c r="K23" s="1899"/>
      <c r="L23" s="1899"/>
      <c r="M23" s="1899"/>
      <c r="N23" s="1899"/>
    </row>
    <row r="24" spans="2:14" ht="17.399999999999999">
      <c r="B24" s="752"/>
      <c r="C24" s="736"/>
      <c r="D24" s="734"/>
      <c r="E24" s="734"/>
      <c r="F24" s="735"/>
      <c r="G24" s="734"/>
      <c r="H24" s="734"/>
      <c r="I24" s="1899"/>
      <c r="J24" s="1899"/>
      <c r="K24" s="1899"/>
      <c r="L24" s="1899"/>
      <c r="M24" s="1899"/>
      <c r="N24" s="1899"/>
    </row>
    <row r="25" spans="2:14" ht="36" customHeight="1">
      <c r="B25" s="1900" t="s">
        <v>199</v>
      </c>
      <c r="C25" s="1901"/>
      <c r="D25" s="1901"/>
      <c r="E25" s="1901"/>
      <c r="F25" s="1901"/>
      <c r="G25" s="1902"/>
      <c r="H25" s="737">
        <f>+H11+H12+H13+H14+H15+H16+H17+H18+H19+H20</f>
        <v>6.79</v>
      </c>
      <c r="I25" s="1899"/>
      <c r="J25" s="1899"/>
      <c r="K25" s="1899"/>
      <c r="L25" s="1899"/>
      <c r="M25" s="1899"/>
      <c r="N25" s="1899"/>
    </row>
    <row r="26" spans="2:14" ht="67.2" customHeight="1">
      <c r="B26" s="738" t="s">
        <v>1194</v>
      </c>
      <c r="C26" s="739"/>
      <c r="D26" s="740"/>
      <c r="E26" s="740"/>
      <c r="F26" s="740"/>
      <c r="G26" s="740"/>
      <c r="H26" s="740"/>
      <c r="I26" s="740"/>
      <c r="J26" s="740"/>
      <c r="K26" s="740"/>
      <c r="L26" s="740"/>
      <c r="M26" s="740"/>
      <c r="N26" s="741"/>
    </row>
    <row r="27" spans="2:14" ht="21.6" customHeight="1">
      <c r="B27" s="1903" t="s">
        <v>1195</v>
      </c>
      <c r="C27" s="1904"/>
      <c r="D27" s="1904"/>
      <c r="E27" s="1904"/>
      <c r="F27" s="1904"/>
      <c r="G27" s="1904"/>
      <c r="H27" s="1904"/>
      <c r="I27" s="1904"/>
      <c r="J27" s="1904"/>
      <c r="K27" s="1904"/>
      <c r="L27" s="1904"/>
      <c r="M27" s="1904"/>
      <c r="N27" s="1905"/>
    </row>
    <row r="28" spans="2:14" ht="15.6">
      <c r="B28" s="742"/>
      <c r="C28" s="743"/>
      <c r="D28" s="743"/>
      <c r="E28" s="743"/>
      <c r="F28" s="743"/>
      <c r="G28" s="743"/>
      <c r="H28" s="743"/>
      <c r="I28" s="743"/>
      <c r="J28" s="743"/>
      <c r="K28" s="743"/>
      <c r="L28" s="743"/>
      <c r="M28" s="743"/>
      <c r="N28" s="744"/>
    </row>
    <row r="29" spans="2:14" ht="15.6">
      <c r="B29" s="745"/>
      <c r="C29" s="746"/>
      <c r="D29" s="746"/>
      <c r="E29" s="746"/>
      <c r="F29" s="746"/>
      <c r="G29" s="746"/>
      <c r="H29" s="746"/>
      <c r="I29" s="746"/>
      <c r="J29" s="746"/>
      <c r="K29" s="746"/>
      <c r="L29" s="746"/>
      <c r="M29" s="746"/>
      <c r="N29" s="747"/>
    </row>
    <row r="30" spans="2:14" ht="15.6">
      <c r="B30" s="745"/>
      <c r="C30" s="746"/>
      <c r="D30" s="746"/>
      <c r="E30" s="746"/>
      <c r="F30" s="746"/>
      <c r="G30" s="746"/>
      <c r="H30" s="746"/>
      <c r="I30" s="746"/>
      <c r="J30" s="746"/>
      <c r="K30" s="746"/>
      <c r="L30" s="746"/>
      <c r="M30" s="746"/>
      <c r="N30" s="747"/>
    </row>
    <row r="31" spans="2:14" ht="15.6">
      <c r="B31" s="745"/>
      <c r="C31" s="746"/>
      <c r="D31" s="746"/>
      <c r="E31" s="746"/>
      <c r="F31" s="746"/>
      <c r="G31" s="746"/>
      <c r="H31" s="746"/>
      <c r="I31" s="746"/>
      <c r="J31" s="746"/>
      <c r="K31" s="746"/>
      <c r="L31" s="746"/>
      <c r="M31" s="746"/>
      <c r="N31" s="747"/>
    </row>
    <row r="32" spans="2:14" ht="15.6">
      <c r="B32" s="745"/>
      <c r="C32" s="1914"/>
      <c r="D32" s="1914"/>
      <c r="E32" s="1914"/>
      <c r="F32" s="1914"/>
      <c r="G32" s="746"/>
      <c r="H32" s="746"/>
      <c r="I32" s="1914"/>
      <c r="J32" s="1914"/>
      <c r="K32" s="1914"/>
      <c r="L32" s="1914"/>
      <c r="M32" s="1914"/>
      <c r="N32" s="747"/>
    </row>
    <row r="33" spans="2:14" ht="15.6">
      <c r="B33" s="745"/>
      <c r="C33" s="1912" t="s">
        <v>1024</v>
      </c>
      <c r="D33" s="1912"/>
      <c r="E33" s="1912"/>
      <c r="F33" s="1912"/>
      <c r="G33" s="746"/>
      <c r="H33" s="746"/>
      <c r="I33" s="1912" t="s">
        <v>1196</v>
      </c>
      <c r="J33" s="1912"/>
      <c r="K33" s="1912"/>
      <c r="L33" s="1912"/>
      <c r="M33" s="1912"/>
      <c r="N33" s="747"/>
    </row>
    <row r="34" spans="2:14" ht="15.6">
      <c r="B34" s="748"/>
      <c r="C34" s="1914" t="s">
        <v>1440</v>
      </c>
      <c r="D34" s="1914"/>
      <c r="E34" s="1914"/>
      <c r="F34" s="1914"/>
      <c r="G34" s="749"/>
      <c r="H34" s="749"/>
      <c r="I34" s="1914" t="s">
        <v>1198</v>
      </c>
      <c r="J34" s="1914"/>
      <c r="K34" s="1914"/>
      <c r="L34" s="1914"/>
      <c r="M34" s="1914"/>
      <c r="N34" s="750"/>
    </row>
    <row r="35" spans="2:14" ht="15.6">
      <c r="B35" s="745"/>
      <c r="C35" s="746"/>
      <c r="D35" s="746"/>
      <c r="E35" s="746"/>
      <c r="F35" s="746"/>
      <c r="G35" s="746"/>
      <c r="H35" s="746"/>
      <c r="I35" s="746"/>
      <c r="J35" s="746"/>
      <c r="K35" s="746"/>
      <c r="L35" s="746"/>
      <c r="M35" s="746"/>
      <c r="N35" s="747"/>
    </row>
    <row r="36" spans="2:14" ht="15.6">
      <c r="B36" s="745"/>
      <c r="C36" s="746"/>
      <c r="D36" s="746"/>
      <c r="E36" s="746"/>
      <c r="F36" s="746"/>
      <c r="G36" s="746"/>
      <c r="H36" s="746"/>
      <c r="I36" s="746"/>
      <c r="J36" s="746"/>
      <c r="K36" s="746"/>
      <c r="L36" s="746"/>
      <c r="M36" s="746"/>
      <c r="N36" s="747"/>
    </row>
    <row r="37" spans="2:14" ht="15.6">
      <c r="B37" s="745"/>
      <c r="C37" s="746"/>
      <c r="D37" s="746"/>
      <c r="E37" s="746"/>
      <c r="F37" s="746"/>
      <c r="G37" s="746"/>
      <c r="H37" s="746"/>
      <c r="I37" s="746"/>
      <c r="J37" s="746"/>
      <c r="K37" s="746"/>
      <c r="L37" s="746"/>
      <c r="M37" s="746"/>
      <c r="N37" s="747"/>
    </row>
    <row r="38" spans="2:14" ht="15.6">
      <c r="B38" s="745"/>
      <c r="C38" s="746"/>
      <c r="D38" s="746"/>
      <c r="E38" s="746"/>
      <c r="F38" s="746"/>
      <c r="G38" s="746"/>
      <c r="H38" s="746"/>
      <c r="I38" s="746"/>
      <c r="J38" s="746"/>
      <c r="K38" s="746"/>
      <c r="L38" s="746"/>
      <c r="M38" s="746"/>
      <c r="N38" s="747"/>
    </row>
    <row r="39" spans="2:14" ht="15.6">
      <c r="B39" s="745"/>
      <c r="C39" s="746"/>
      <c r="D39" s="746"/>
      <c r="E39" s="746"/>
      <c r="F39" s="746"/>
      <c r="G39" s="746"/>
      <c r="H39" s="746"/>
      <c r="I39" s="746"/>
      <c r="J39" s="746"/>
      <c r="K39" s="746"/>
      <c r="L39" s="746"/>
      <c r="M39" s="746"/>
      <c r="N39" s="747"/>
    </row>
    <row r="40" spans="2:14" ht="15.6">
      <c r="B40" s="745"/>
      <c r="C40" s="746"/>
      <c r="D40" s="746"/>
      <c r="E40" s="746"/>
      <c r="F40" s="746"/>
      <c r="G40" s="746"/>
      <c r="H40" s="746"/>
      <c r="I40" s="746"/>
      <c r="J40" s="746"/>
      <c r="K40" s="746"/>
      <c r="L40" s="746"/>
      <c r="M40" s="746"/>
      <c r="N40" s="747"/>
    </row>
    <row r="41" spans="2:14" ht="15.6">
      <c r="B41" s="745"/>
      <c r="C41" s="1915"/>
      <c r="D41" s="1915"/>
      <c r="E41" s="746"/>
      <c r="F41" s="1915"/>
      <c r="G41" s="1915"/>
      <c r="H41" s="1915"/>
      <c r="I41" s="746"/>
      <c r="J41" s="746"/>
      <c r="K41" s="746"/>
      <c r="L41" s="746"/>
      <c r="M41" s="746"/>
      <c r="N41" s="747"/>
    </row>
    <row r="42" spans="2:14" ht="15.6">
      <c r="B42" s="748"/>
      <c r="C42" s="749"/>
      <c r="D42" s="749"/>
      <c r="E42" s="749"/>
      <c r="F42" s="749"/>
      <c r="G42" s="749"/>
      <c r="H42" s="749"/>
      <c r="I42" s="749"/>
      <c r="J42" s="749"/>
      <c r="K42" s="749"/>
      <c r="L42" s="749"/>
      <c r="M42" s="749"/>
      <c r="N42" s="750"/>
    </row>
  </sheetData>
  <mergeCells count="28">
    <mergeCell ref="C33:F33"/>
    <mergeCell ref="I33:M33"/>
    <mergeCell ref="C34:F34"/>
    <mergeCell ref="I34:M34"/>
    <mergeCell ref="C41:D41"/>
    <mergeCell ref="F41:H41"/>
    <mergeCell ref="C32:F32"/>
    <mergeCell ref="I32:M32"/>
    <mergeCell ref="C6:I6"/>
    <mergeCell ref="J6:L6"/>
    <mergeCell ref="M6:N6"/>
    <mergeCell ref="D7:K7"/>
    <mergeCell ref="L7:M8"/>
    <mergeCell ref="N7:N8"/>
    <mergeCell ref="D8:K8"/>
    <mergeCell ref="B9:N9"/>
    <mergeCell ref="I10:N10"/>
    <mergeCell ref="I11:N25"/>
    <mergeCell ref="B25:G25"/>
    <mergeCell ref="B27:N27"/>
    <mergeCell ref="C5:I5"/>
    <mergeCell ref="J5:K5"/>
    <mergeCell ref="L5:N5"/>
    <mergeCell ref="B1:B4"/>
    <mergeCell ref="C1:L3"/>
    <mergeCell ref="M3:N3"/>
    <mergeCell ref="C4:L4"/>
    <mergeCell ref="M4:N4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785B2-29AC-4B25-A0B5-815E17AAF9BE}">
  <dimension ref="B1:N42"/>
  <sheetViews>
    <sheetView view="pageBreakPreview" topLeftCell="A22" zoomScale="80" zoomScaleNormal="100" zoomScaleSheetLayoutView="80" workbookViewId="0">
      <selection activeCell="D7" sqref="D7:K7"/>
    </sheetView>
  </sheetViews>
  <sheetFormatPr baseColWidth="10" defaultColWidth="11.5546875" defaultRowHeight="14.4"/>
  <cols>
    <col min="1" max="1" width="5.5546875" style="726" customWidth="1"/>
    <col min="2" max="2" width="60.6640625" style="751" customWidth="1"/>
    <col min="3" max="3" width="13.5546875" style="751" customWidth="1"/>
    <col min="4" max="4" width="12.88671875" style="751" customWidth="1"/>
    <col min="5" max="5" width="14.5546875" style="751" customWidth="1"/>
    <col min="6" max="6" width="16.5546875" style="751" customWidth="1"/>
    <col min="7" max="7" width="15.6640625" style="751" customWidth="1"/>
    <col min="8" max="8" width="17" style="751" customWidth="1"/>
    <col min="9" max="9" width="15.44140625" style="751" customWidth="1"/>
    <col min="10" max="13" width="12.33203125" style="751" customWidth="1"/>
    <col min="14" max="14" width="26" style="751" customWidth="1"/>
    <col min="15" max="15" width="7.88671875" style="726" customWidth="1"/>
    <col min="16" max="16384" width="11.5546875" style="726"/>
  </cols>
  <sheetData>
    <row r="1" spans="2:14" ht="42" customHeight="1">
      <c r="B1" s="1892"/>
      <c r="C1" s="1894" t="s">
        <v>1174</v>
      </c>
      <c r="D1" s="1894"/>
      <c r="E1" s="1894"/>
      <c r="F1" s="1894"/>
      <c r="G1" s="1894"/>
      <c r="H1" s="1894"/>
      <c r="I1" s="1894"/>
      <c r="J1" s="1894"/>
      <c r="K1" s="1894"/>
      <c r="L1" s="1894"/>
      <c r="M1" s="725" t="s">
        <v>1175</v>
      </c>
      <c r="N1" s="725" t="s">
        <v>1176</v>
      </c>
    </row>
    <row r="2" spans="2:14" ht="43.95" customHeight="1">
      <c r="B2" s="1893"/>
      <c r="C2" s="1894"/>
      <c r="D2" s="1894"/>
      <c r="E2" s="1894"/>
      <c r="F2" s="1894"/>
      <c r="G2" s="1894"/>
      <c r="H2" s="1894"/>
      <c r="I2" s="1894"/>
      <c r="J2" s="1894"/>
      <c r="K2" s="1894"/>
      <c r="L2" s="1894"/>
      <c r="M2" s="725" t="s">
        <v>1177</v>
      </c>
      <c r="N2" s="725">
        <v>1</v>
      </c>
    </row>
    <row r="3" spans="2:14" ht="27.6" customHeight="1">
      <c r="B3" s="1893"/>
      <c r="C3" s="1894"/>
      <c r="D3" s="1894"/>
      <c r="E3" s="1894"/>
      <c r="F3" s="1894"/>
      <c r="G3" s="1894"/>
      <c r="H3" s="1894"/>
      <c r="I3" s="1894"/>
      <c r="J3" s="1894"/>
      <c r="K3" s="1894"/>
      <c r="L3" s="1894"/>
      <c r="M3" s="1895" t="s">
        <v>1178</v>
      </c>
      <c r="N3" s="1896"/>
    </row>
    <row r="4" spans="2:14" ht="34.200000000000003" customHeight="1">
      <c r="B4" s="1893"/>
      <c r="C4" s="1897" t="s">
        <v>1179</v>
      </c>
      <c r="D4" s="1897"/>
      <c r="E4" s="1897"/>
      <c r="F4" s="1897"/>
      <c r="G4" s="1897"/>
      <c r="H4" s="1897"/>
      <c r="I4" s="1897"/>
      <c r="J4" s="1897"/>
      <c r="K4" s="1897"/>
      <c r="L4" s="1897"/>
      <c r="M4" s="1895"/>
      <c r="N4" s="1896"/>
    </row>
    <row r="5" spans="2:14" ht="70.95" customHeight="1">
      <c r="B5" s="727" t="s">
        <v>702</v>
      </c>
      <c r="C5" s="1888" t="s">
        <v>1165</v>
      </c>
      <c r="D5" s="1889"/>
      <c r="E5" s="1889"/>
      <c r="F5" s="1889"/>
      <c r="G5" s="1889"/>
      <c r="H5" s="1889"/>
      <c r="I5" s="1890"/>
      <c r="J5" s="1891" t="s">
        <v>1180</v>
      </c>
      <c r="K5" s="1891"/>
      <c r="L5" s="1891"/>
      <c r="M5" s="1891"/>
      <c r="N5" s="1891"/>
    </row>
    <row r="6" spans="2:14" ht="40.200000000000003" customHeight="1">
      <c r="B6" s="727" t="s">
        <v>1181</v>
      </c>
      <c r="C6" s="1888" t="s">
        <v>686</v>
      </c>
      <c r="D6" s="1889"/>
      <c r="E6" s="1889"/>
      <c r="F6" s="1889"/>
      <c r="G6" s="1889"/>
      <c r="H6" s="1889"/>
      <c r="I6" s="1890"/>
      <c r="J6" s="1888" t="s">
        <v>1182</v>
      </c>
      <c r="K6" s="1889"/>
      <c r="L6" s="1890"/>
      <c r="M6" s="1888" t="s">
        <v>1183</v>
      </c>
      <c r="N6" s="1890"/>
    </row>
    <row r="7" spans="2:14" ht="36.6" customHeight="1">
      <c r="B7" s="728" t="s">
        <v>1184</v>
      </c>
      <c r="C7" s="729">
        <v>2</v>
      </c>
      <c r="D7" s="1888" t="s">
        <v>611</v>
      </c>
      <c r="E7" s="1889"/>
      <c r="F7" s="1889"/>
      <c r="G7" s="1889"/>
      <c r="H7" s="1889"/>
      <c r="I7" s="1889"/>
      <c r="J7" s="1889"/>
      <c r="K7" s="1890"/>
      <c r="L7" s="1906" t="s">
        <v>704</v>
      </c>
      <c r="M7" s="1907"/>
      <c r="N7" s="1910" t="s">
        <v>480</v>
      </c>
    </row>
    <row r="8" spans="2:14" ht="36.6" customHeight="1">
      <c r="B8" s="728" t="s">
        <v>703</v>
      </c>
      <c r="C8" s="729">
        <v>2.6</v>
      </c>
      <c r="D8" s="1888" t="s">
        <v>945</v>
      </c>
      <c r="E8" s="1889"/>
      <c r="F8" s="1889"/>
      <c r="G8" s="1889"/>
      <c r="H8" s="1889"/>
      <c r="I8" s="1889"/>
      <c r="J8" s="1889"/>
      <c r="K8" s="1890"/>
      <c r="L8" s="1908"/>
      <c r="M8" s="1909"/>
      <c r="N8" s="1911"/>
    </row>
    <row r="9" spans="2:14" ht="17.399999999999999">
      <c r="B9" s="1898" t="s">
        <v>1185</v>
      </c>
      <c r="C9" s="1898"/>
      <c r="D9" s="1898"/>
      <c r="E9" s="1898"/>
      <c r="F9" s="1898"/>
      <c r="G9" s="1898"/>
      <c r="H9" s="1898"/>
      <c r="I9" s="1898"/>
      <c r="J9" s="1898"/>
      <c r="K9" s="1898"/>
      <c r="L9" s="1898"/>
      <c r="M9" s="1898"/>
      <c r="N9" s="1898"/>
    </row>
    <row r="10" spans="2:14" ht="60.6" customHeight="1">
      <c r="B10" s="728" t="s">
        <v>1186</v>
      </c>
      <c r="C10" s="730"/>
      <c r="D10" s="731" t="s">
        <v>1187</v>
      </c>
      <c r="E10" s="731" t="s">
        <v>1188</v>
      </c>
      <c r="F10" s="731" t="s">
        <v>1189</v>
      </c>
      <c r="G10" s="730" t="s">
        <v>1190</v>
      </c>
      <c r="H10" s="730" t="s">
        <v>1191</v>
      </c>
      <c r="I10" s="1891" t="s">
        <v>1192</v>
      </c>
      <c r="J10" s="1891"/>
      <c r="K10" s="1891"/>
      <c r="L10" s="1891"/>
      <c r="M10" s="1891"/>
      <c r="N10" s="1891"/>
    </row>
    <row r="11" spans="2:14" ht="34.799999999999997">
      <c r="B11" s="752" t="str">
        <f>+D8</f>
        <v>Cuneta A LL. en concreto de 3000 psi a=0.50 y e=0,10</v>
      </c>
      <c r="C11" s="736" t="str">
        <f>+N7</f>
        <v>ML</v>
      </c>
      <c r="D11" s="757">
        <v>27.56</v>
      </c>
      <c r="E11" s="757"/>
      <c r="F11" s="758"/>
      <c r="G11" s="758">
        <v>2</v>
      </c>
      <c r="H11" s="759">
        <f>ROUND(D11*G11,2)</f>
        <v>55.12</v>
      </c>
      <c r="I11" s="1899"/>
      <c r="J11" s="1899"/>
      <c r="K11" s="1899"/>
      <c r="L11" s="1899"/>
      <c r="M11" s="1899"/>
      <c r="N11" s="1899"/>
    </row>
    <row r="12" spans="2:14" ht="17.399999999999999">
      <c r="B12" s="752"/>
      <c r="C12" s="736"/>
      <c r="D12" s="575"/>
      <c r="E12" s="575"/>
      <c r="F12" s="589"/>
      <c r="G12" s="589"/>
      <c r="H12" s="734"/>
      <c r="I12" s="1899"/>
      <c r="J12" s="1899"/>
      <c r="K12" s="1899"/>
      <c r="L12" s="1899"/>
      <c r="M12" s="1899"/>
      <c r="N12" s="1899"/>
    </row>
    <row r="13" spans="2:14" ht="17.399999999999999">
      <c r="B13" s="752"/>
      <c r="C13" s="736"/>
      <c r="D13" s="575"/>
      <c r="E13" s="575"/>
      <c r="F13" s="589"/>
      <c r="G13" s="589"/>
      <c r="H13" s="734"/>
      <c r="I13" s="1899"/>
      <c r="J13" s="1899"/>
      <c r="K13" s="1899"/>
      <c r="L13" s="1899"/>
      <c r="M13" s="1899"/>
      <c r="N13" s="1899"/>
    </row>
    <row r="14" spans="2:14" ht="17.399999999999999">
      <c r="B14" s="752"/>
      <c r="C14" s="736"/>
      <c r="D14" s="734"/>
      <c r="E14" s="734"/>
      <c r="F14" s="755"/>
      <c r="G14" s="734"/>
      <c r="H14" s="734"/>
      <c r="I14" s="1899"/>
      <c r="J14" s="1899"/>
      <c r="K14" s="1899"/>
      <c r="L14" s="1899"/>
      <c r="M14" s="1899"/>
      <c r="N14" s="1899"/>
    </row>
    <row r="15" spans="2:14" ht="19.5" customHeight="1">
      <c r="B15" s="752"/>
      <c r="C15" s="736"/>
      <c r="D15" s="734"/>
      <c r="E15" s="734"/>
      <c r="F15" s="755"/>
      <c r="G15" s="734"/>
      <c r="H15" s="734"/>
      <c r="I15" s="1899"/>
      <c r="J15" s="1899"/>
      <c r="K15" s="1899"/>
      <c r="L15" s="1899"/>
      <c r="M15" s="1899"/>
      <c r="N15" s="1899"/>
    </row>
    <row r="16" spans="2:14" ht="17.399999999999999">
      <c r="B16" s="752"/>
      <c r="C16" s="736"/>
      <c r="D16" s="575"/>
      <c r="E16" s="575"/>
      <c r="F16" s="575"/>
      <c r="G16" s="576"/>
      <c r="H16" s="734"/>
      <c r="I16" s="1899"/>
      <c r="J16" s="1899"/>
      <c r="K16" s="1899"/>
      <c r="L16" s="1899"/>
      <c r="M16" s="1899"/>
      <c r="N16" s="1899"/>
    </row>
    <row r="17" spans="2:14" ht="17.399999999999999">
      <c r="B17" s="752"/>
      <c r="C17" s="736"/>
      <c r="D17" s="734"/>
      <c r="E17" s="734"/>
      <c r="F17" s="755"/>
      <c r="G17" s="734"/>
      <c r="H17" s="734"/>
      <c r="I17" s="1899"/>
      <c r="J17" s="1899"/>
      <c r="K17" s="1899"/>
      <c r="L17" s="1899"/>
      <c r="M17" s="1899"/>
      <c r="N17" s="1899"/>
    </row>
    <row r="18" spans="2:14" ht="17.399999999999999">
      <c r="B18" s="752"/>
      <c r="C18" s="736"/>
      <c r="D18" s="734"/>
      <c r="E18" s="734"/>
      <c r="F18" s="755"/>
      <c r="G18" s="734"/>
      <c r="H18" s="734"/>
      <c r="I18" s="1899"/>
      <c r="J18" s="1899"/>
      <c r="K18" s="1899"/>
      <c r="L18" s="1899"/>
      <c r="M18" s="1899"/>
      <c r="N18" s="1899"/>
    </row>
    <row r="19" spans="2:14" ht="17.399999999999999">
      <c r="B19" s="752"/>
      <c r="C19" s="736"/>
      <c r="D19" s="734"/>
      <c r="E19" s="734"/>
      <c r="F19" s="755"/>
      <c r="G19" s="734"/>
      <c r="H19" s="734"/>
      <c r="I19" s="1899"/>
      <c r="J19" s="1899"/>
      <c r="K19" s="1899"/>
      <c r="L19" s="1899"/>
      <c r="M19" s="1899"/>
      <c r="N19" s="1899"/>
    </row>
    <row r="20" spans="2:14" ht="17.399999999999999">
      <c r="B20" s="752"/>
      <c r="C20" s="736"/>
      <c r="D20" s="734"/>
      <c r="E20" s="734"/>
      <c r="F20" s="755"/>
      <c r="G20" s="734"/>
      <c r="H20" s="734"/>
      <c r="I20" s="1899"/>
      <c r="J20" s="1899"/>
      <c r="K20" s="1899"/>
      <c r="L20" s="1899"/>
      <c r="M20" s="1899"/>
      <c r="N20" s="1899"/>
    </row>
    <row r="21" spans="2:14" ht="17.399999999999999">
      <c r="B21" s="752"/>
      <c r="C21" s="736"/>
      <c r="D21" s="734"/>
      <c r="E21" s="734"/>
      <c r="F21" s="735"/>
      <c r="G21" s="734"/>
      <c r="H21" s="734"/>
      <c r="I21" s="1899"/>
      <c r="J21" s="1899"/>
      <c r="K21" s="1899"/>
      <c r="L21" s="1899"/>
      <c r="M21" s="1899"/>
      <c r="N21" s="1899"/>
    </row>
    <row r="22" spans="2:14" ht="17.399999999999999">
      <c r="B22" s="752"/>
      <c r="C22" s="736"/>
      <c r="D22" s="734"/>
      <c r="E22" s="734"/>
      <c r="F22" s="735"/>
      <c r="G22" s="734"/>
      <c r="H22" s="734"/>
      <c r="I22" s="1899"/>
      <c r="J22" s="1899"/>
      <c r="K22" s="1899"/>
      <c r="L22" s="1899"/>
      <c r="M22" s="1899"/>
      <c r="N22" s="1899"/>
    </row>
    <row r="23" spans="2:14" ht="17.399999999999999">
      <c r="B23" s="752"/>
      <c r="C23" s="736"/>
      <c r="D23" s="734"/>
      <c r="E23" s="734"/>
      <c r="F23" s="735"/>
      <c r="G23" s="734"/>
      <c r="H23" s="734"/>
      <c r="I23" s="1899"/>
      <c r="J23" s="1899"/>
      <c r="K23" s="1899"/>
      <c r="L23" s="1899"/>
      <c r="M23" s="1899"/>
      <c r="N23" s="1899"/>
    </row>
    <row r="24" spans="2:14" ht="17.399999999999999">
      <c r="B24" s="752"/>
      <c r="C24" s="736"/>
      <c r="D24" s="734"/>
      <c r="E24" s="734"/>
      <c r="F24" s="735"/>
      <c r="G24" s="734"/>
      <c r="H24" s="734"/>
      <c r="I24" s="1899"/>
      <c r="J24" s="1899"/>
      <c r="K24" s="1899"/>
      <c r="L24" s="1899"/>
      <c r="M24" s="1899"/>
      <c r="N24" s="1899"/>
    </row>
    <row r="25" spans="2:14" ht="36" customHeight="1">
      <c r="B25" s="1900" t="s">
        <v>199</v>
      </c>
      <c r="C25" s="1901"/>
      <c r="D25" s="1901"/>
      <c r="E25" s="1901"/>
      <c r="F25" s="1901"/>
      <c r="G25" s="1902"/>
      <c r="H25" s="737">
        <f>+H11+H12+H13+H14+H15+H16+H17+H18+H19+H20</f>
        <v>55.12</v>
      </c>
      <c r="I25" s="1899"/>
      <c r="J25" s="1899"/>
      <c r="K25" s="1899"/>
      <c r="L25" s="1899"/>
      <c r="M25" s="1899"/>
      <c r="N25" s="1899"/>
    </row>
    <row r="26" spans="2:14" ht="67.2" customHeight="1">
      <c r="B26" s="738" t="s">
        <v>1194</v>
      </c>
      <c r="C26" s="739"/>
      <c r="D26" s="740"/>
      <c r="E26" s="740"/>
      <c r="F26" s="740"/>
      <c r="G26" s="740"/>
      <c r="H26" s="740"/>
      <c r="I26" s="740"/>
      <c r="J26" s="740"/>
      <c r="K26" s="740"/>
      <c r="L26" s="740"/>
      <c r="M26" s="740"/>
      <c r="N26" s="741"/>
    </row>
    <row r="27" spans="2:14" ht="21.6" customHeight="1">
      <c r="B27" s="1903" t="s">
        <v>1195</v>
      </c>
      <c r="C27" s="1904"/>
      <c r="D27" s="1904"/>
      <c r="E27" s="1904"/>
      <c r="F27" s="1904"/>
      <c r="G27" s="1904"/>
      <c r="H27" s="1904"/>
      <c r="I27" s="1904"/>
      <c r="J27" s="1904"/>
      <c r="K27" s="1904"/>
      <c r="L27" s="1904"/>
      <c r="M27" s="1904"/>
      <c r="N27" s="1905"/>
    </row>
    <row r="28" spans="2:14" ht="15.6">
      <c r="B28" s="742"/>
      <c r="C28" s="743"/>
      <c r="D28" s="743"/>
      <c r="E28" s="743"/>
      <c r="F28" s="743"/>
      <c r="G28" s="743"/>
      <c r="H28" s="743"/>
      <c r="I28" s="743"/>
      <c r="J28" s="743"/>
      <c r="K28" s="743"/>
      <c r="L28" s="743"/>
      <c r="M28" s="743"/>
      <c r="N28" s="744"/>
    </row>
    <row r="29" spans="2:14" ht="15.6">
      <c r="B29" s="745"/>
      <c r="C29" s="746"/>
      <c r="D29" s="746"/>
      <c r="E29" s="746"/>
      <c r="F29" s="746"/>
      <c r="G29" s="746"/>
      <c r="H29" s="746"/>
      <c r="I29" s="746"/>
      <c r="J29" s="746"/>
      <c r="K29" s="746"/>
      <c r="L29" s="746"/>
      <c r="M29" s="746"/>
      <c r="N29" s="747"/>
    </row>
    <row r="30" spans="2:14" ht="15.6">
      <c r="B30" s="745"/>
      <c r="C30" s="746"/>
      <c r="D30" s="746"/>
      <c r="E30" s="746"/>
      <c r="F30" s="746"/>
      <c r="G30" s="746"/>
      <c r="H30" s="746"/>
      <c r="I30" s="746"/>
      <c r="J30" s="746"/>
      <c r="K30" s="746"/>
      <c r="L30" s="746"/>
      <c r="M30" s="746"/>
      <c r="N30" s="747"/>
    </row>
    <row r="31" spans="2:14" ht="15.6">
      <c r="B31" s="745"/>
      <c r="C31" s="746"/>
      <c r="D31" s="746"/>
      <c r="E31" s="746"/>
      <c r="F31" s="746"/>
      <c r="G31" s="746"/>
      <c r="H31" s="746"/>
      <c r="I31" s="746"/>
      <c r="J31" s="746"/>
      <c r="K31" s="746"/>
      <c r="L31" s="746"/>
      <c r="M31" s="746"/>
      <c r="N31" s="747"/>
    </row>
    <row r="32" spans="2:14" ht="15.6">
      <c r="B32" s="745"/>
      <c r="C32" s="1914"/>
      <c r="D32" s="1914"/>
      <c r="E32" s="1914"/>
      <c r="F32" s="1914"/>
      <c r="G32" s="746"/>
      <c r="H32" s="746"/>
      <c r="I32" s="1914"/>
      <c r="J32" s="1914"/>
      <c r="K32" s="1914"/>
      <c r="L32" s="1914"/>
      <c r="M32" s="1914"/>
      <c r="N32" s="747"/>
    </row>
    <row r="33" spans="2:14" ht="15.6">
      <c r="B33" s="745"/>
      <c r="C33" s="1912" t="s">
        <v>1024</v>
      </c>
      <c r="D33" s="1912"/>
      <c r="E33" s="1912"/>
      <c r="F33" s="1912"/>
      <c r="G33" s="746"/>
      <c r="H33" s="746"/>
      <c r="I33" s="1912" t="s">
        <v>1196</v>
      </c>
      <c r="J33" s="1912"/>
      <c r="K33" s="1912"/>
      <c r="L33" s="1912"/>
      <c r="M33" s="1912"/>
      <c r="N33" s="747"/>
    </row>
    <row r="34" spans="2:14" ht="15.6">
      <c r="B34" s="748"/>
      <c r="C34" s="1914" t="s">
        <v>1440</v>
      </c>
      <c r="D34" s="1914"/>
      <c r="E34" s="1914"/>
      <c r="F34" s="1914"/>
      <c r="G34" s="749"/>
      <c r="H34" s="749"/>
      <c r="I34" s="1914" t="s">
        <v>1198</v>
      </c>
      <c r="J34" s="1914"/>
      <c r="K34" s="1914"/>
      <c r="L34" s="1914"/>
      <c r="M34" s="1914"/>
      <c r="N34" s="750"/>
    </row>
    <row r="35" spans="2:14" ht="15.6">
      <c r="B35" s="745"/>
      <c r="C35" s="746"/>
      <c r="D35" s="746"/>
      <c r="E35" s="746"/>
      <c r="F35" s="746"/>
      <c r="G35" s="746"/>
      <c r="H35" s="746"/>
      <c r="I35" s="746"/>
      <c r="J35" s="746"/>
      <c r="K35" s="746"/>
      <c r="L35" s="746"/>
      <c r="M35" s="746"/>
      <c r="N35" s="747"/>
    </row>
    <row r="36" spans="2:14" ht="15.6">
      <c r="B36" s="745"/>
      <c r="C36" s="746"/>
      <c r="D36" s="746"/>
      <c r="E36" s="746"/>
      <c r="F36" s="746"/>
      <c r="G36" s="746"/>
      <c r="H36" s="746"/>
      <c r="I36" s="746"/>
      <c r="J36" s="746"/>
      <c r="K36" s="746"/>
      <c r="L36" s="746"/>
      <c r="M36" s="746"/>
      <c r="N36" s="747"/>
    </row>
    <row r="37" spans="2:14" ht="15.6">
      <c r="B37" s="745"/>
      <c r="C37" s="746"/>
      <c r="D37" s="746"/>
      <c r="E37" s="746"/>
      <c r="F37" s="746"/>
      <c r="G37" s="746"/>
      <c r="H37" s="746"/>
      <c r="I37" s="746"/>
      <c r="J37" s="746"/>
      <c r="K37" s="746"/>
      <c r="L37" s="746"/>
      <c r="M37" s="746"/>
      <c r="N37" s="747"/>
    </row>
    <row r="38" spans="2:14" ht="15.6">
      <c r="B38" s="745"/>
      <c r="C38" s="746"/>
      <c r="D38" s="746"/>
      <c r="E38" s="746"/>
      <c r="F38" s="746"/>
      <c r="G38" s="746"/>
      <c r="H38" s="746"/>
      <c r="I38" s="746"/>
      <c r="J38" s="746"/>
      <c r="K38" s="746"/>
      <c r="L38" s="746"/>
      <c r="M38" s="746"/>
      <c r="N38" s="747"/>
    </row>
    <row r="39" spans="2:14" ht="15.6">
      <c r="B39" s="745"/>
      <c r="C39" s="746"/>
      <c r="D39" s="746"/>
      <c r="E39" s="746"/>
      <c r="F39" s="746"/>
      <c r="G39" s="746"/>
      <c r="H39" s="746"/>
      <c r="I39" s="746"/>
      <c r="J39" s="746"/>
      <c r="K39" s="746"/>
      <c r="L39" s="746"/>
      <c r="M39" s="746"/>
      <c r="N39" s="747"/>
    </row>
    <row r="40" spans="2:14" ht="15.6">
      <c r="B40" s="745"/>
      <c r="C40" s="746"/>
      <c r="D40" s="746"/>
      <c r="E40" s="746"/>
      <c r="F40" s="746"/>
      <c r="G40" s="746"/>
      <c r="H40" s="746"/>
      <c r="I40" s="746"/>
      <c r="J40" s="746"/>
      <c r="K40" s="746"/>
      <c r="L40" s="746"/>
      <c r="M40" s="746"/>
      <c r="N40" s="747"/>
    </row>
    <row r="41" spans="2:14" ht="15.6">
      <c r="B41" s="745"/>
      <c r="C41" s="1915"/>
      <c r="D41" s="1915"/>
      <c r="E41" s="746"/>
      <c r="F41" s="1915"/>
      <c r="G41" s="1915"/>
      <c r="H41" s="1915"/>
      <c r="I41" s="746"/>
      <c r="J41" s="746"/>
      <c r="K41" s="746"/>
      <c r="L41" s="746"/>
      <c r="M41" s="746"/>
      <c r="N41" s="747"/>
    </row>
    <row r="42" spans="2:14" ht="15.6">
      <c r="B42" s="748"/>
      <c r="C42" s="749"/>
      <c r="D42" s="749"/>
      <c r="E42" s="749"/>
      <c r="F42" s="749"/>
      <c r="G42" s="749"/>
      <c r="H42" s="749"/>
      <c r="I42" s="749"/>
      <c r="J42" s="749"/>
      <c r="K42" s="749"/>
      <c r="L42" s="749"/>
      <c r="M42" s="749"/>
      <c r="N42" s="750"/>
    </row>
  </sheetData>
  <mergeCells count="28">
    <mergeCell ref="C33:F33"/>
    <mergeCell ref="I33:M33"/>
    <mergeCell ref="C34:F34"/>
    <mergeCell ref="I34:M34"/>
    <mergeCell ref="C41:D41"/>
    <mergeCell ref="F41:H41"/>
    <mergeCell ref="C32:F32"/>
    <mergeCell ref="I32:M32"/>
    <mergeCell ref="C6:I6"/>
    <mergeCell ref="J6:L6"/>
    <mergeCell ref="M6:N6"/>
    <mergeCell ref="D7:K7"/>
    <mergeCell ref="L7:M8"/>
    <mergeCell ref="N7:N8"/>
    <mergeCell ref="D8:K8"/>
    <mergeCell ref="B9:N9"/>
    <mergeCell ref="I10:N10"/>
    <mergeCell ref="I11:N25"/>
    <mergeCell ref="B25:G25"/>
    <mergeCell ref="B27:N27"/>
    <mergeCell ref="C5:I5"/>
    <mergeCell ref="J5:K5"/>
    <mergeCell ref="L5:N5"/>
    <mergeCell ref="B1:B4"/>
    <mergeCell ref="C1:L3"/>
    <mergeCell ref="M3:N3"/>
    <mergeCell ref="C4:L4"/>
    <mergeCell ref="M4:N4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B3EBB-434E-420E-9DCD-45CAD83ECABC}">
  <dimension ref="B1:O69"/>
  <sheetViews>
    <sheetView view="pageBreakPreview" topLeftCell="A43" zoomScale="80" zoomScaleNormal="70" zoomScaleSheetLayoutView="80" workbookViewId="0">
      <selection activeCell="D12" sqref="D12"/>
    </sheetView>
  </sheetViews>
  <sheetFormatPr baseColWidth="10" defaultColWidth="11.5546875" defaultRowHeight="14.4"/>
  <cols>
    <col min="1" max="1" width="5.5546875" style="726" customWidth="1"/>
    <col min="2" max="2" width="60.6640625" style="751" customWidth="1"/>
    <col min="3" max="3" width="13.5546875" style="751" customWidth="1"/>
    <col min="4" max="4" width="12.88671875" style="751" customWidth="1"/>
    <col min="5" max="5" width="14.5546875" style="751" customWidth="1"/>
    <col min="6" max="6" width="16.5546875" style="751" customWidth="1"/>
    <col min="7" max="7" width="15.6640625" style="751" customWidth="1"/>
    <col min="8" max="8" width="17" style="751" customWidth="1"/>
    <col min="9" max="9" width="15.44140625" style="751" customWidth="1"/>
    <col min="10" max="13" width="12.33203125" style="751" customWidth="1"/>
    <col min="14" max="14" width="26" style="751" customWidth="1"/>
    <col min="15" max="15" width="14.5546875" style="726" customWidth="1"/>
    <col min="16" max="16384" width="11.5546875" style="726"/>
  </cols>
  <sheetData>
    <row r="1" spans="2:15" ht="42" customHeight="1">
      <c r="B1" s="1892"/>
      <c r="C1" s="1894" t="s">
        <v>1174</v>
      </c>
      <c r="D1" s="1894"/>
      <c r="E1" s="1894"/>
      <c r="F1" s="1894"/>
      <c r="G1" s="1894"/>
      <c r="H1" s="1894"/>
      <c r="I1" s="1894"/>
      <c r="J1" s="1894"/>
      <c r="K1" s="1894"/>
      <c r="L1" s="1894"/>
      <c r="M1" s="725" t="s">
        <v>1175</v>
      </c>
      <c r="N1" s="725" t="s">
        <v>1176</v>
      </c>
    </row>
    <row r="2" spans="2:15" ht="43.95" customHeight="1">
      <c r="B2" s="1893"/>
      <c r="C2" s="1894"/>
      <c r="D2" s="1894"/>
      <c r="E2" s="1894"/>
      <c r="F2" s="1894"/>
      <c r="G2" s="1894"/>
      <c r="H2" s="1894"/>
      <c r="I2" s="1894"/>
      <c r="J2" s="1894"/>
      <c r="K2" s="1894"/>
      <c r="L2" s="1894"/>
      <c r="M2" s="725" t="s">
        <v>1177</v>
      </c>
      <c r="N2" s="725">
        <v>1</v>
      </c>
    </row>
    <row r="3" spans="2:15" ht="27.6" customHeight="1">
      <c r="B3" s="1893"/>
      <c r="C3" s="1894"/>
      <c r="D3" s="1894"/>
      <c r="E3" s="1894"/>
      <c r="F3" s="1894"/>
      <c r="G3" s="1894"/>
      <c r="H3" s="1894"/>
      <c r="I3" s="1894"/>
      <c r="J3" s="1894"/>
      <c r="K3" s="1894"/>
      <c r="L3" s="1894"/>
      <c r="M3" s="1895" t="s">
        <v>1178</v>
      </c>
      <c r="N3" s="1896"/>
    </row>
    <row r="4" spans="2:15" ht="34.200000000000003" customHeight="1">
      <c r="B4" s="1893"/>
      <c r="C4" s="1897" t="s">
        <v>1179</v>
      </c>
      <c r="D4" s="1897"/>
      <c r="E4" s="1897"/>
      <c r="F4" s="1897"/>
      <c r="G4" s="1897"/>
      <c r="H4" s="1897"/>
      <c r="I4" s="1897"/>
      <c r="J4" s="1897"/>
      <c r="K4" s="1897"/>
      <c r="L4" s="1897"/>
      <c r="M4" s="1895"/>
      <c r="N4" s="1896"/>
    </row>
    <row r="5" spans="2:15" ht="70.95" customHeight="1">
      <c r="B5" s="727" t="s">
        <v>702</v>
      </c>
      <c r="C5" s="1888" t="s">
        <v>1165</v>
      </c>
      <c r="D5" s="1889"/>
      <c r="E5" s="1889"/>
      <c r="F5" s="1889"/>
      <c r="G5" s="1889"/>
      <c r="H5" s="1889"/>
      <c r="I5" s="1890"/>
      <c r="J5" s="1891" t="s">
        <v>1180</v>
      </c>
      <c r="K5" s="1891"/>
      <c r="L5" s="1891"/>
      <c r="M5" s="1891"/>
      <c r="N5" s="1891"/>
    </row>
    <row r="6" spans="2:15" ht="40.200000000000003" customHeight="1">
      <c r="B6" s="727" t="s">
        <v>1181</v>
      </c>
      <c r="C6" s="1888" t="s">
        <v>686</v>
      </c>
      <c r="D6" s="1889"/>
      <c r="E6" s="1889"/>
      <c r="F6" s="1889"/>
      <c r="G6" s="1889"/>
      <c r="H6" s="1889"/>
      <c r="I6" s="1890"/>
      <c r="J6" s="1888" t="s">
        <v>1182</v>
      </c>
      <c r="K6" s="1889"/>
      <c r="L6" s="1890"/>
      <c r="M6" s="1888" t="s">
        <v>1183</v>
      </c>
      <c r="N6" s="1890"/>
    </row>
    <row r="7" spans="2:15" ht="36.6" customHeight="1">
      <c r="B7" s="728" t="s">
        <v>1184</v>
      </c>
      <c r="C7" s="729">
        <v>2</v>
      </c>
      <c r="D7" s="1888" t="s">
        <v>611</v>
      </c>
      <c r="E7" s="1889"/>
      <c r="F7" s="1889"/>
      <c r="G7" s="1889"/>
      <c r="H7" s="1889"/>
      <c r="I7" s="1889"/>
      <c r="J7" s="1889"/>
      <c r="K7" s="1890"/>
      <c r="L7" s="1906" t="s">
        <v>704</v>
      </c>
      <c r="M7" s="1907"/>
      <c r="N7" s="1910" t="s">
        <v>482</v>
      </c>
    </row>
    <row r="8" spans="2:15" ht="36.6" customHeight="1">
      <c r="B8" s="728" t="s">
        <v>703</v>
      </c>
      <c r="C8" s="729">
        <v>2.7</v>
      </c>
      <c r="D8" s="1888" t="s">
        <v>1225</v>
      </c>
      <c r="E8" s="1889"/>
      <c r="F8" s="1889"/>
      <c r="G8" s="1889"/>
      <c r="H8" s="1889"/>
      <c r="I8" s="1889"/>
      <c r="J8" s="1889"/>
      <c r="K8" s="1890"/>
      <c r="L8" s="1908"/>
      <c r="M8" s="1909"/>
      <c r="N8" s="1911"/>
    </row>
    <row r="9" spans="2:15" ht="17.399999999999999">
      <c r="B9" s="1898" t="s">
        <v>1185</v>
      </c>
      <c r="C9" s="1898"/>
      <c r="D9" s="1898"/>
      <c r="E9" s="1898"/>
      <c r="F9" s="1898"/>
      <c r="G9" s="1898"/>
      <c r="H9" s="1898"/>
      <c r="I9" s="1898"/>
      <c r="J9" s="1898"/>
      <c r="K9" s="1898"/>
      <c r="L9" s="1898"/>
      <c r="M9" s="1898"/>
      <c r="N9" s="1898"/>
    </row>
    <row r="10" spans="2:15" ht="60.6" customHeight="1">
      <c r="B10" s="728" t="s">
        <v>1186</v>
      </c>
      <c r="C10" s="730"/>
      <c r="D10" s="731" t="s">
        <v>1187</v>
      </c>
      <c r="E10" s="731" t="s">
        <v>1188</v>
      </c>
      <c r="F10" s="731" t="s">
        <v>1189</v>
      </c>
      <c r="G10" s="730" t="s">
        <v>1190</v>
      </c>
      <c r="H10" s="730" t="s">
        <v>1191</v>
      </c>
      <c r="I10" s="1891" t="s">
        <v>1192</v>
      </c>
      <c r="J10" s="1891"/>
      <c r="K10" s="1891"/>
      <c r="L10" s="1891"/>
      <c r="M10" s="1891"/>
      <c r="N10" s="1891"/>
    </row>
    <row r="11" spans="2:15" ht="18.75" customHeight="1">
      <c r="B11" s="752" t="s">
        <v>1226</v>
      </c>
      <c r="C11" s="736" t="s">
        <v>482</v>
      </c>
      <c r="D11" s="757">
        <v>2.65</v>
      </c>
      <c r="E11" s="757"/>
      <c r="F11" s="758"/>
      <c r="G11" s="758">
        <v>176</v>
      </c>
      <c r="H11" s="759">
        <f>+D11*G11</f>
        <v>466.4</v>
      </c>
      <c r="I11" s="1899"/>
      <c r="J11" s="1899"/>
      <c r="K11" s="1899"/>
      <c r="L11" s="1899"/>
      <c r="M11" s="1899"/>
      <c r="N11" s="1899"/>
      <c r="O11" s="760">
        <v>466.4</v>
      </c>
    </row>
    <row r="12" spans="2:15" ht="18.75" customHeight="1">
      <c r="B12" s="752" t="s">
        <v>1227</v>
      </c>
      <c r="C12" s="736" t="s">
        <v>482</v>
      </c>
      <c r="D12" s="757">
        <v>2.75</v>
      </c>
      <c r="E12" s="757"/>
      <c r="F12" s="758"/>
      <c r="G12" s="758">
        <v>192</v>
      </c>
      <c r="H12" s="759">
        <f t="shared" ref="H12:H48" si="0">+D12*G12</f>
        <v>528</v>
      </c>
      <c r="I12" s="1899"/>
      <c r="J12" s="1899"/>
      <c r="K12" s="1899"/>
      <c r="L12" s="1899"/>
      <c r="M12" s="1899"/>
      <c r="N12" s="1899"/>
      <c r="O12" s="760">
        <v>528</v>
      </c>
    </row>
    <row r="13" spans="2:15" ht="18.75" customHeight="1">
      <c r="B13" s="752" t="s">
        <v>1228</v>
      </c>
      <c r="C13" s="736" t="s">
        <v>482</v>
      </c>
      <c r="D13" s="757">
        <v>2.85</v>
      </c>
      <c r="E13" s="757"/>
      <c r="F13" s="758"/>
      <c r="G13" s="758">
        <v>240</v>
      </c>
      <c r="H13" s="759">
        <f t="shared" si="0"/>
        <v>684</v>
      </c>
      <c r="I13" s="1899"/>
      <c r="J13" s="1899"/>
      <c r="K13" s="1899"/>
      <c r="L13" s="1899"/>
      <c r="M13" s="1899"/>
      <c r="N13" s="1899"/>
      <c r="O13" s="760">
        <v>684</v>
      </c>
    </row>
    <row r="14" spans="2:15" ht="18.75" customHeight="1">
      <c r="B14" s="752" t="s">
        <v>951</v>
      </c>
      <c r="C14" s="736" t="s">
        <v>482</v>
      </c>
      <c r="D14" s="757">
        <f>5+6+6+6+7.25</f>
        <v>30.25</v>
      </c>
      <c r="E14" s="757"/>
      <c r="F14" s="758"/>
      <c r="G14" s="758">
        <v>8</v>
      </c>
      <c r="H14" s="759">
        <f t="shared" si="0"/>
        <v>242</v>
      </c>
      <c r="I14" s="1899"/>
      <c r="J14" s="1899"/>
      <c r="K14" s="1899"/>
      <c r="L14" s="1899"/>
      <c r="M14" s="1899"/>
      <c r="N14" s="1899"/>
      <c r="O14" s="760">
        <v>242</v>
      </c>
    </row>
    <row r="15" spans="2:15" ht="18.75" customHeight="1">
      <c r="B15" s="752" t="s">
        <v>953</v>
      </c>
      <c r="C15" s="736" t="s">
        <v>482</v>
      </c>
      <c r="D15" s="757">
        <v>1.4</v>
      </c>
      <c r="E15" s="757"/>
      <c r="F15" s="758"/>
      <c r="G15" s="758">
        <v>352</v>
      </c>
      <c r="H15" s="759">
        <f t="shared" si="0"/>
        <v>492.79999999999995</v>
      </c>
      <c r="I15" s="1899"/>
      <c r="J15" s="1899"/>
      <c r="K15" s="1899"/>
      <c r="L15" s="1899"/>
      <c r="M15" s="1899"/>
      <c r="N15" s="1899"/>
      <c r="O15" s="760">
        <v>492.79999999999995</v>
      </c>
    </row>
    <row r="16" spans="2:15" ht="18.75" customHeight="1">
      <c r="B16" s="752" t="s">
        <v>1229</v>
      </c>
      <c r="C16" s="736" t="s">
        <v>482</v>
      </c>
      <c r="D16" s="757">
        <v>5.9</v>
      </c>
      <c r="E16" s="757"/>
      <c r="F16" s="758"/>
      <c r="G16" s="758">
        <v>16</v>
      </c>
      <c r="H16" s="759">
        <f t="shared" si="0"/>
        <v>94.4</v>
      </c>
      <c r="I16" s="1899"/>
      <c r="J16" s="1899"/>
      <c r="K16" s="1899"/>
      <c r="L16" s="1899"/>
      <c r="M16" s="1899"/>
      <c r="N16" s="1899"/>
      <c r="O16" s="760">
        <v>94.4</v>
      </c>
    </row>
    <row r="17" spans="2:15" ht="18.75" customHeight="1">
      <c r="B17" s="752" t="s">
        <v>1229</v>
      </c>
      <c r="C17" s="736" t="s">
        <v>482</v>
      </c>
      <c r="D17" s="757">
        <v>5.8</v>
      </c>
      <c r="E17" s="757"/>
      <c r="F17" s="758"/>
      <c r="G17" s="758">
        <v>24</v>
      </c>
      <c r="H17" s="759">
        <f t="shared" si="0"/>
        <v>139.19999999999999</v>
      </c>
      <c r="I17" s="1899"/>
      <c r="J17" s="1899"/>
      <c r="K17" s="1899"/>
      <c r="L17" s="1899"/>
      <c r="M17" s="1899"/>
      <c r="N17" s="1899"/>
      <c r="O17" s="760">
        <v>139.19999999999999</v>
      </c>
    </row>
    <row r="18" spans="2:15" ht="18.75" customHeight="1">
      <c r="B18" s="752" t="s">
        <v>1230</v>
      </c>
      <c r="C18" s="736" t="s">
        <v>482</v>
      </c>
      <c r="D18" s="757">
        <v>1.31</v>
      </c>
      <c r="E18" s="757"/>
      <c r="F18" s="758"/>
      <c r="G18" s="758">
        <v>316</v>
      </c>
      <c r="H18" s="759">
        <f t="shared" si="0"/>
        <v>413.96000000000004</v>
      </c>
      <c r="I18" s="1899"/>
      <c r="J18" s="1899"/>
      <c r="K18" s="1899"/>
      <c r="L18" s="1899"/>
      <c r="M18" s="1899"/>
      <c r="N18" s="1899"/>
      <c r="O18" s="760">
        <v>413.96000000000004</v>
      </c>
    </row>
    <row r="19" spans="2:15" ht="18.75" customHeight="1">
      <c r="B19" s="752" t="s">
        <v>1230</v>
      </c>
      <c r="C19" s="736" t="s">
        <v>482</v>
      </c>
      <c r="D19" s="757">
        <v>0.49</v>
      </c>
      <c r="E19" s="757"/>
      <c r="F19" s="758"/>
      <c r="G19" s="758">
        <v>316</v>
      </c>
      <c r="H19" s="759">
        <f t="shared" si="0"/>
        <v>154.84</v>
      </c>
      <c r="I19" s="1899"/>
      <c r="J19" s="1899"/>
      <c r="K19" s="1899"/>
      <c r="L19" s="1899"/>
      <c r="M19" s="1899"/>
      <c r="N19" s="1899"/>
      <c r="O19" s="760">
        <v>154.84</v>
      </c>
    </row>
    <row r="20" spans="2:15" ht="18.75" customHeight="1">
      <c r="B20" s="752" t="s">
        <v>1230</v>
      </c>
      <c r="C20" s="736" t="s">
        <v>482</v>
      </c>
      <c r="D20" s="757">
        <v>0.44</v>
      </c>
      <c r="E20" s="757"/>
      <c r="F20" s="758"/>
      <c r="G20" s="758">
        <v>316</v>
      </c>
      <c r="H20" s="759">
        <f t="shared" si="0"/>
        <v>139.04</v>
      </c>
      <c r="I20" s="1899"/>
      <c r="J20" s="1899"/>
      <c r="K20" s="1899"/>
      <c r="L20" s="1899"/>
      <c r="M20" s="1899"/>
      <c r="N20" s="1899"/>
      <c r="O20" s="760">
        <v>139.04</v>
      </c>
    </row>
    <row r="21" spans="2:15" ht="18.75" customHeight="1">
      <c r="B21" s="752" t="s">
        <v>1230</v>
      </c>
      <c r="C21" s="736" t="s">
        <v>482</v>
      </c>
      <c r="D21" s="757">
        <v>1.2</v>
      </c>
      <c r="E21" s="757"/>
      <c r="F21" s="758"/>
      <c r="G21" s="758">
        <v>40</v>
      </c>
      <c r="H21" s="759">
        <f t="shared" si="0"/>
        <v>48</v>
      </c>
      <c r="I21" s="1899"/>
      <c r="J21" s="1899"/>
      <c r="K21" s="1899"/>
      <c r="L21" s="1899"/>
      <c r="M21" s="1899"/>
      <c r="N21" s="1899"/>
      <c r="O21" s="760">
        <v>48</v>
      </c>
    </row>
    <row r="22" spans="2:15" ht="18.75" customHeight="1">
      <c r="B22" s="752" t="s">
        <v>1230</v>
      </c>
      <c r="C22" s="736" t="s">
        <v>482</v>
      </c>
      <c r="D22" s="757">
        <v>0.46</v>
      </c>
      <c r="E22" s="757"/>
      <c r="F22" s="758"/>
      <c r="G22" s="758">
        <v>40</v>
      </c>
      <c r="H22" s="759">
        <f t="shared" si="0"/>
        <v>18.400000000000002</v>
      </c>
      <c r="I22" s="1899"/>
      <c r="J22" s="1899"/>
      <c r="K22" s="1899"/>
      <c r="L22" s="1899"/>
      <c r="M22" s="1899"/>
      <c r="N22" s="1899"/>
      <c r="O22" s="760">
        <v>18.400000000000002</v>
      </c>
    </row>
    <row r="23" spans="2:15" ht="18.75" customHeight="1">
      <c r="B23" s="752" t="s">
        <v>1231</v>
      </c>
      <c r="C23" s="736" t="s">
        <v>482</v>
      </c>
      <c r="D23" s="757">
        <v>5.9</v>
      </c>
      <c r="E23" s="757"/>
      <c r="F23" s="758"/>
      <c r="G23" s="758">
        <v>16</v>
      </c>
      <c r="H23" s="759">
        <f t="shared" si="0"/>
        <v>94.4</v>
      </c>
      <c r="I23" s="1899"/>
      <c r="J23" s="1899"/>
      <c r="K23" s="1899"/>
      <c r="L23" s="1899"/>
      <c r="M23" s="1899"/>
      <c r="N23" s="1899"/>
      <c r="O23" s="760">
        <v>94.4</v>
      </c>
    </row>
    <row r="24" spans="2:15" ht="18.75" customHeight="1">
      <c r="B24" s="752" t="s">
        <v>1231</v>
      </c>
      <c r="C24" s="736" t="s">
        <v>482</v>
      </c>
      <c r="D24" s="757">
        <v>5.8</v>
      </c>
      <c r="E24" s="757"/>
      <c r="F24" s="758"/>
      <c r="G24" s="758">
        <v>8</v>
      </c>
      <c r="H24" s="759">
        <f t="shared" si="0"/>
        <v>46.4</v>
      </c>
      <c r="I24" s="1899"/>
      <c r="J24" s="1899"/>
      <c r="K24" s="1899"/>
      <c r="L24" s="1899"/>
      <c r="M24" s="1899"/>
      <c r="N24" s="1899"/>
      <c r="O24" s="760">
        <v>46.4</v>
      </c>
    </row>
    <row r="25" spans="2:15" ht="18.75" customHeight="1">
      <c r="B25" s="752" t="s">
        <v>1231</v>
      </c>
      <c r="C25" s="736" t="s">
        <v>482</v>
      </c>
      <c r="D25" s="757">
        <v>5.85</v>
      </c>
      <c r="E25" s="757"/>
      <c r="F25" s="758"/>
      <c r="G25" s="758">
        <v>8</v>
      </c>
      <c r="H25" s="759">
        <f t="shared" si="0"/>
        <v>46.8</v>
      </c>
      <c r="I25" s="1899"/>
      <c r="J25" s="1899"/>
      <c r="K25" s="1899"/>
      <c r="L25" s="1899"/>
      <c r="M25" s="1899"/>
      <c r="N25" s="1899"/>
      <c r="O25" s="760">
        <v>46.8</v>
      </c>
    </row>
    <row r="26" spans="2:15" ht="18.75" customHeight="1">
      <c r="B26" s="752" t="s">
        <v>1232</v>
      </c>
      <c r="C26" s="736" t="s">
        <v>482</v>
      </c>
      <c r="D26" s="757">
        <v>1.31</v>
      </c>
      <c r="E26" s="757"/>
      <c r="F26" s="758"/>
      <c r="G26" s="758">
        <v>340</v>
      </c>
      <c r="H26" s="759">
        <f t="shared" si="0"/>
        <v>445.40000000000003</v>
      </c>
      <c r="I26" s="1899"/>
      <c r="J26" s="1899"/>
      <c r="K26" s="1899"/>
      <c r="L26" s="1899"/>
      <c r="M26" s="1899"/>
      <c r="N26" s="1899"/>
      <c r="O26" s="760">
        <v>445.40000000000003</v>
      </c>
    </row>
    <row r="27" spans="2:15" ht="18.75" customHeight="1">
      <c r="B27" s="752" t="s">
        <v>1232</v>
      </c>
      <c r="C27" s="736" t="s">
        <v>482</v>
      </c>
      <c r="D27" s="757">
        <v>0.44</v>
      </c>
      <c r="E27" s="757"/>
      <c r="F27" s="758"/>
      <c r="G27" s="758">
        <v>340</v>
      </c>
      <c r="H27" s="759">
        <f t="shared" si="0"/>
        <v>149.6</v>
      </c>
      <c r="I27" s="1899"/>
      <c r="J27" s="1899"/>
      <c r="K27" s="1899"/>
      <c r="L27" s="1899"/>
      <c r="M27" s="1899"/>
      <c r="N27" s="1899"/>
      <c r="O27" s="760">
        <v>149.6</v>
      </c>
    </row>
    <row r="28" spans="2:15" ht="18.75" customHeight="1">
      <c r="B28" s="752" t="s">
        <v>1232</v>
      </c>
      <c r="C28" s="736" t="s">
        <v>482</v>
      </c>
      <c r="D28" s="757">
        <v>1.18</v>
      </c>
      <c r="E28" s="757"/>
      <c r="F28" s="758"/>
      <c r="G28" s="758">
        <v>40</v>
      </c>
      <c r="H28" s="759">
        <f t="shared" si="0"/>
        <v>47.199999999999996</v>
      </c>
      <c r="I28" s="1899"/>
      <c r="J28" s="1899"/>
      <c r="K28" s="1899"/>
      <c r="L28" s="1899"/>
      <c r="M28" s="1899"/>
      <c r="N28" s="1899"/>
      <c r="O28" s="760">
        <v>47.199999999999996</v>
      </c>
    </row>
    <row r="29" spans="2:15" ht="18.75" customHeight="1">
      <c r="B29" s="752" t="s">
        <v>1232</v>
      </c>
      <c r="C29" s="736" t="s">
        <v>482</v>
      </c>
      <c r="D29" s="757">
        <v>0.46</v>
      </c>
      <c r="E29" s="757"/>
      <c r="F29" s="758"/>
      <c r="G29" s="758">
        <v>40</v>
      </c>
      <c r="H29" s="759">
        <f t="shared" si="0"/>
        <v>18.400000000000002</v>
      </c>
      <c r="I29" s="1899"/>
      <c r="J29" s="1899"/>
      <c r="K29" s="1899"/>
      <c r="L29" s="1899"/>
      <c r="M29" s="1899"/>
      <c r="N29" s="1899"/>
      <c r="O29" s="760">
        <v>18.400000000000002</v>
      </c>
    </row>
    <row r="30" spans="2:15" ht="18.75" customHeight="1">
      <c r="B30" s="752" t="s">
        <v>1232</v>
      </c>
      <c r="C30" s="736" t="s">
        <v>482</v>
      </c>
      <c r="D30" s="757">
        <v>0.41</v>
      </c>
      <c r="E30" s="757"/>
      <c r="F30" s="758"/>
      <c r="G30" s="758">
        <v>40</v>
      </c>
      <c r="H30" s="759">
        <f t="shared" si="0"/>
        <v>16.399999999999999</v>
      </c>
      <c r="I30" s="1899"/>
      <c r="J30" s="1899"/>
      <c r="K30" s="1899"/>
      <c r="L30" s="1899"/>
      <c r="M30" s="1899"/>
      <c r="N30" s="1899"/>
      <c r="O30" s="760">
        <v>16.399999999999999</v>
      </c>
    </row>
    <row r="31" spans="2:15" ht="18.75" customHeight="1">
      <c r="B31" s="752" t="s">
        <v>1233</v>
      </c>
      <c r="C31" s="736" t="s">
        <v>482</v>
      </c>
      <c r="D31" s="757">
        <v>5.9</v>
      </c>
      <c r="E31" s="757"/>
      <c r="F31" s="758"/>
      <c r="G31" s="758">
        <v>12</v>
      </c>
      <c r="H31" s="759">
        <f t="shared" si="0"/>
        <v>70.800000000000011</v>
      </c>
      <c r="I31" s="1899"/>
      <c r="J31" s="1899"/>
      <c r="K31" s="1899"/>
      <c r="L31" s="1899"/>
      <c r="M31" s="1899"/>
      <c r="N31" s="1899"/>
      <c r="O31" s="760">
        <v>70.800000000000011</v>
      </c>
    </row>
    <row r="32" spans="2:15" ht="18.75" customHeight="1">
      <c r="B32" s="752" t="s">
        <v>1233</v>
      </c>
      <c r="C32" s="736" t="s">
        <v>482</v>
      </c>
      <c r="D32" s="757">
        <v>5.8</v>
      </c>
      <c r="E32" s="757"/>
      <c r="F32" s="758"/>
      <c r="G32" s="758">
        <v>4</v>
      </c>
      <c r="H32" s="759">
        <f t="shared" si="0"/>
        <v>23.2</v>
      </c>
      <c r="I32" s="1899"/>
      <c r="J32" s="1899"/>
      <c r="K32" s="1899"/>
      <c r="L32" s="1899"/>
      <c r="M32" s="1899"/>
      <c r="N32" s="1899"/>
      <c r="O32" s="760">
        <v>23.2</v>
      </c>
    </row>
    <row r="33" spans="2:15" ht="18.75" customHeight="1">
      <c r="B33" s="752" t="s">
        <v>1234</v>
      </c>
      <c r="C33" s="736" t="s">
        <v>482</v>
      </c>
      <c r="D33" s="757">
        <v>1.31</v>
      </c>
      <c r="E33" s="757"/>
      <c r="F33" s="758"/>
      <c r="G33" s="758">
        <v>170</v>
      </c>
      <c r="H33" s="759">
        <f t="shared" si="0"/>
        <v>222.70000000000002</v>
      </c>
      <c r="I33" s="1899"/>
      <c r="J33" s="1899"/>
      <c r="K33" s="1899"/>
      <c r="L33" s="1899"/>
      <c r="M33" s="1899"/>
      <c r="N33" s="1899"/>
      <c r="O33" s="760">
        <v>222.70000000000002</v>
      </c>
    </row>
    <row r="34" spans="2:15" ht="18.75" customHeight="1">
      <c r="B34" s="752" t="s">
        <v>1234</v>
      </c>
      <c r="C34" s="736" t="s">
        <v>482</v>
      </c>
      <c r="D34" s="757">
        <v>0.5</v>
      </c>
      <c r="E34" s="757"/>
      <c r="F34" s="758"/>
      <c r="G34" s="758">
        <v>170</v>
      </c>
      <c r="H34" s="759">
        <f t="shared" si="0"/>
        <v>85</v>
      </c>
      <c r="I34" s="1899"/>
      <c r="J34" s="1899"/>
      <c r="K34" s="1899"/>
      <c r="L34" s="1899"/>
      <c r="M34" s="1899"/>
      <c r="N34" s="1899"/>
      <c r="O34" s="760">
        <v>85</v>
      </c>
    </row>
    <row r="35" spans="2:15" ht="18.75" customHeight="1">
      <c r="B35" s="752" t="s">
        <v>1234</v>
      </c>
      <c r="C35" s="736" t="s">
        <v>482</v>
      </c>
      <c r="D35" s="757">
        <v>0.44</v>
      </c>
      <c r="E35" s="757"/>
      <c r="F35" s="758"/>
      <c r="G35" s="758">
        <v>170</v>
      </c>
      <c r="H35" s="759">
        <f t="shared" si="0"/>
        <v>74.8</v>
      </c>
      <c r="I35" s="1899"/>
      <c r="J35" s="1899"/>
      <c r="K35" s="1899"/>
      <c r="L35" s="1899"/>
      <c r="M35" s="1899"/>
      <c r="N35" s="1899"/>
      <c r="O35" s="760">
        <v>74.8</v>
      </c>
    </row>
    <row r="36" spans="2:15" ht="18.75" customHeight="1">
      <c r="B36" s="752" t="s">
        <v>1234</v>
      </c>
      <c r="C36" s="736" t="s">
        <v>482</v>
      </c>
      <c r="D36" s="757">
        <v>1.1599999999999999</v>
      </c>
      <c r="E36" s="757"/>
      <c r="F36" s="758"/>
      <c r="G36" s="758">
        <v>20</v>
      </c>
      <c r="H36" s="759">
        <f t="shared" si="0"/>
        <v>23.2</v>
      </c>
      <c r="I36" s="1899"/>
      <c r="J36" s="1899"/>
      <c r="K36" s="1899"/>
      <c r="L36" s="1899"/>
      <c r="M36" s="1899"/>
      <c r="N36" s="1899"/>
      <c r="O36" s="760">
        <v>23.2</v>
      </c>
    </row>
    <row r="37" spans="2:15" ht="18.75" customHeight="1">
      <c r="B37" s="752" t="s">
        <v>1234</v>
      </c>
      <c r="C37" s="736" t="s">
        <v>482</v>
      </c>
      <c r="D37" s="757">
        <v>0.46</v>
      </c>
      <c r="E37" s="757"/>
      <c r="F37" s="758"/>
      <c r="G37" s="758">
        <v>20</v>
      </c>
      <c r="H37" s="759">
        <f t="shared" si="0"/>
        <v>9.2000000000000011</v>
      </c>
      <c r="I37" s="1899"/>
      <c r="J37" s="1899"/>
      <c r="K37" s="1899"/>
      <c r="L37" s="1899"/>
      <c r="M37" s="1899"/>
      <c r="N37" s="1899"/>
      <c r="O37" s="760">
        <v>9.2000000000000011</v>
      </c>
    </row>
    <row r="38" spans="2:15" ht="17.399999999999999">
      <c r="B38" s="752" t="s">
        <v>1234</v>
      </c>
      <c r="C38" s="736" t="s">
        <v>482</v>
      </c>
      <c r="D38" s="757">
        <v>0.4</v>
      </c>
      <c r="E38" s="757"/>
      <c r="F38" s="758"/>
      <c r="G38" s="758">
        <v>20</v>
      </c>
      <c r="H38" s="759">
        <f t="shared" si="0"/>
        <v>8</v>
      </c>
      <c r="I38" s="1899"/>
      <c r="J38" s="1899"/>
      <c r="K38" s="1899"/>
      <c r="L38" s="1899"/>
      <c r="M38" s="1899"/>
      <c r="N38" s="1899"/>
      <c r="O38" s="760">
        <v>8</v>
      </c>
    </row>
    <row r="39" spans="2:15" ht="17.399999999999999">
      <c r="B39" s="752" t="s">
        <v>1235</v>
      </c>
      <c r="C39" s="736" t="s">
        <v>482</v>
      </c>
      <c r="D39" s="757">
        <v>5.9</v>
      </c>
      <c r="E39" s="757"/>
      <c r="F39" s="758"/>
      <c r="G39" s="758">
        <v>8</v>
      </c>
      <c r="H39" s="759">
        <f t="shared" si="0"/>
        <v>47.2</v>
      </c>
      <c r="I39" s="1899"/>
      <c r="J39" s="1899"/>
      <c r="K39" s="1899"/>
      <c r="L39" s="1899"/>
      <c r="M39" s="1899"/>
      <c r="N39" s="1899"/>
      <c r="O39" s="760">
        <v>47.2</v>
      </c>
    </row>
    <row r="40" spans="2:15" ht="17.399999999999999">
      <c r="B40" s="752" t="s">
        <v>1235</v>
      </c>
      <c r="C40" s="736" t="s">
        <v>482</v>
      </c>
      <c r="D40" s="757">
        <v>5.8</v>
      </c>
      <c r="E40" s="757"/>
      <c r="F40" s="758"/>
      <c r="G40" s="758">
        <v>8</v>
      </c>
      <c r="H40" s="759">
        <f t="shared" si="0"/>
        <v>46.4</v>
      </c>
      <c r="I40" s="1899"/>
      <c r="J40" s="1899"/>
      <c r="K40" s="1899"/>
      <c r="L40" s="1899"/>
      <c r="M40" s="1899"/>
      <c r="N40" s="1899"/>
      <c r="O40" s="760">
        <v>46.4</v>
      </c>
    </row>
    <row r="41" spans="2:15" ht="17.399999999999999">
      <c r="B41" s="752" t="s">
        <v>1235</v>
      </c>
      <c r="C41" s="736" t="s">
        <v>482</v>
      </c>
      <c r="D41" s="757">
        <v>5.85</v>
      </c>
      <c r="E41" s="757"/>
      <c r="F41" s="758"/>
      <c r="G41" s="758">
        <v>4</v>
      </c>
      <c r="H41" s="759">
        <f t="shared" si="0"/>
        <v>23.4</v>
      </c>
      <c r="I41" s="1899"/>
      <c r="J41" s="1899"/>
      <c r="K41" s="1899"/>
      <c r="L41" s="1899"/>
      <c r="M41" s="1899"/>
      <c r="N41" s="1899"/>
      <c r="O41" s="760">
        <v>23.4</v>
      </c>
    </row>
    <row r="42" spans="2:15" ht="19.5" customHeight="1">
      <c r="B42" s="752" t="s">
        <v>1236</v>
      </c>
      <c r="C42" s="736" t="s">
        <v>482</v>
      </c>
      <c r="D42" s="757">
        <v>1.31</v>
      </c>
      <c r="E42" s="757"/>
      <c r="F42" s="758"/>
      <c r="G42" s="758">
        <v>158</v>
      </c>
      <c r="H42" s="759">
        <f t="shared" si="0"/>
        <v>206.98000000000002</v>
      </c>
      <c r="I42" s="1899"/>
      <c r="J42" s="1899"/>
      <c r="K42" s="1899"/>
      <c r="L42" s="1899"/>
      <c r="M42" s="1899"/>
      <c r="N42" s="1899"/>
      <c r="O42" s="760">
        <v>206.98000000000002</v>
      </c>
    </row>
    <row r="43" spans="2:15" ht="17.399999999999999">
      <c r="B43" s="752" t="s">
        <v>1236</v>
      </c>
      <c r="C43" s="736" t="s">
        <v>482</v>
      </c>
      <c r="D43" s="757">
        <v>0.49</v>
      </c>
      <c r="E43" s="757"/>
      <c r="F43" s="758"/>
      <c r="G43" s="758">
        <v>158</v>
      </c>
      <c r="H43" s="759">
        <f t="shared" si="0"/>
        <v>77.42</v>
      </c>
      <c r="I43" s="1899"/>
      <c r="J43" s="1899"/>
      <c r="K43" s="1899"/>
      <c r="L43" s="1899"/>
      <c r="M43" s="1899"/>
      <c r="N43" s="1899"/>
      <c r="O43" s="760">
        <v>77.42</v>
      </c>
    </row>
    <row r="44" spans="2:15" ht="17.399999999999999">
      <c r="B44" s="752" t="s">
        <v>1236</v>
      </c>
      <c r="C44" s="736" t="s">
        <v>482</v>
      </c>
      <c r="D44" s="757">
        <v>0.44</v>
      </c>
      <c r="E44" s="757"/>
      <c r="F44" s="758"/>
      <c r="G44" s="758">
        <v>158</v>
      </c>
      <c r="H44" s="759">
        <f t="shared" si="0"/>
        <v>69.52</v>
      </c>
      <c r="I44" s="1899"/>
      <c r="J44" s="1899"/>
      <c r="K44" s="1899"/>
      <c r="L44" s="1899"/>
      <c r="M44" s="1899"/>
      <c r="N44" s="1899"/>
      <c r="O44" s="760">
        <v>69.52</v>
      </c>
    </row>
    <row r="45" spans="2:15" ht="17.399999999999999">
      <c r="B45" s="752" t="s">
        <v>1236</v>
      </c>
      <c r="C45" s="736" t="s">
        <v>482</v>
      </c>
      <c r="D45" s="757">
        <v>1.18</v>
      </c>
      <c r="E45" s="757"/>
      <c r="F45" s="758"/>
      <c r="G45" s="758">
        <v>20</v>
      </c>
      <c r="H45" s="759">
        <f t="shared" si="0"/>
        <v>23.599999999999998</v>
      </c>
      <c r="I45" s="1899"/>
      <c r="J45" s="1899"/>
      <c r="K45" s="1899"/>
      <c r="L45" s="1899"/>
      <c r="M45" s="1899"/>
      <c r="N45" s="1899"/>
      <c r="O45" s="760">
        <v>23.599999999999998</v>
      </c>
    </row>
    <row r="46" spans="2:15" ht="17.399999999999999">
      <c r="B46" s="752" t="s">
        <v>1236</v>
      </c>
      <c r="C46" s="736" t="s">
        <v>482</v>
      </c>
      <c r="D46" s="757">
        <v>0.46</v>
      </c>
      <c r="E46" s="757"/>
      <c r="F46" s="758"/>
      <c r="G46" s="758">
        <v>20</v>
      </c>
      <c r="H46" s="759">
        <f t="shared" si="0"/>
        <v>9.2000000000000011</v>
      </c>
      <c r="I46" s="1899"/>
      <c r="J46" s="1899"/>
      <c r="K46" s="1899"/>
      <c r="L46" s="1899"/>
      <c r="M46" s="1899"/>
      <c r="N46" s="1899"/>
      <c r="O46" s="760">
        <v>9.2000000000000011</v>
      </c>
    </row>
    <row r="47" spans="2:15" ht="17.399999999999999">
      <c r="B47" s="752" t="s">
        <v>1237</v>
      </c>
      <c r="C47" s="736" t="s">
        <v>482</v>
      </c>
      <c r="D47" s="757">
        <f>6+6+6.25+6.25+8.45</f>
        <v>32.950000000000003</v>
      </c>
      <c r="E47" s="757"/>
      <c r="F47" s="758"/>
      <c r="G47" s="758">
        <v>12</v>
      </c>
      <c r="H47" s="759">
        <f t="shared" si="0"/>
        <v>395.40000000000003</v>
      </c>
      <c r="I47" s="1899"/>
      <c r="J47" s="1899"/>
      <c r="K47" s="1899"/>
      <c r="L47" s="1899"/>
      <c r="M47" s="1899"/>
      <c r="N47" s="1899"/>
      <c r="O47" s="760">
        <v>395.40000000000003</v>
      </c>
    </row>
    <row r="48" spans="2:15" ht="17.399999999999999">
      <c r="B48" s="752" t="s">
        <v>960</v>
      </c>
      <c r="C48" s="736" t="s">
        <v>482</v>
      </c>
      <c r="D48" s="757">
        <v>1.28</v>
      </c>
      <c r="E48" s="757"/>
      <c r="F48" s="758"/>
      <c r="G48" s="758">
        <v>942</v>
      </c>
      <c r="H48" s="759">
        <f t="shared" si="0"/>
        <v>1205.76</v>
      </c>
      <c r="I48" s="1899"/>
      <c r="J48" s="1899"/>
      <c r="K48" s="1899"/>
      <c r="L48" s="1899"/>
      <c r="M48" s="1899"/>
      <c r="N48" s="1899"/>
      <c r="O48" s="760">
        <v>1205.76</v>
      </c>
    </row>
    <row r="49" spans="2:14" ht="36" customHeight="1">
      <c r="B49" s="1900" t="s">
        <v>199</v>
      </c>
      <c r="C49" s="1901"/>
      <c r="D49" s="1901"/>
      <c r="E49" s="1901"/>
      <c r="F49" s="1901"/>
      <c r="G49" s="1902"/>
      <c r="H49" s="737">
        <f>+H11+H12+H13+H14+H15+H16+H17+H18+H19+H20+H21+H22+H23+H24+H25+H26+H27+H28+H29+H30+H31+H32+H33+H34+H35+H36+H37+H38+H39+H40+H41+H42+H43+H44+H45+H46+H47+H48</f>
        <v>6907.4199999999992</v>
      </c>
      <c r="I49" s="1899"/>
      <c r="J49" s="1899"/>
      <c r="K49" s="1899"/>
      <c r="L49" s="1899"/>
      <c r="M49" s="1899"/>
      <c r="N49" s="1899"/>
    </row>
    <row r="50" spans="2:14" ht="67.2" customHeight="1">
      <c r="B50" s="738" t="s">
        <v>1194</v>
      </c>
      <c r="C50" s="739"/>
      <c r="D50" s="740"/>
      <c r="E50" s="740"/>
      <c r="F50" s="740"/>
      <c r="G50" s="740"/>
      <c r="H50" s="740"/>
      <c r="I50" s="740"/>
      <c r="J50" s="740"/>
      <c r="K50" s="740"/>
      <c r="L50" s="740"/>
      <c r="M50" s="740"/>
      <c r="N50" s="741"/>
    </row>
    <row r="51" spans="2:14" ht="21.6" customHeight="1">
      <c r="B51" s="1903" t="s">
        <v>1195</v>
      </c>
      <c r="C51" s="1904"/>
      <c r="D51" s="1904"/>
      <c r="E51" s="1904"/>
      <c r="F51" s="1904"/>
      <c r="G51" s="1904"/>
      <c r="H51" s="1904"/>
      <c r="I51" s="1904"/>
      <c r="J51" s="1904"/>
      <c r="K51" s="1904"/>
      <c r="L51" s="1904"/>
      <c r="M51" s="1904"/>
      <c r="N51" s="1905"/>
    </row>
    <row r="52" spans="2:14" ht="15.6">
      <c r="B52" s="742"/>
      <c r="C52" s="743"/>
      <c r="D52" s="743"/>
      <c r="E52" s="743"/>
      <c r="F52" s="743"/>
      <c r="G52" s="743"/>
      <c r="H52" s="743"/>
      <c r="I52" s="743"/>
      <c r="J52" s="743"/>
      <c r="K52" s="743"/>
      <c r="L52" s="743"/>
      <c r="M52" s="743"/>
      <c r="N52" s="744"/>
    </row>
    <row r="53" spans="2:14" ht="15.6">
      <c r="B53" s="745"/>
      <c r="C53" s="746"/>
      <c r="D53" s="746"/>
      <c r="E53" s="746"/>
      <c r="F53" s="746"/>
      <c r="G53" s="746"/>
      <c r="H53" s="746">
        <v>6907.42</v>
      </c>
      <c r="I53" s="746"/>
      <c r="J53" s="746"/>
      <c r="K53" s="746"/>
      <c r="L53" s="746"/>
      <c r="M53" s="746"/>
      <c r="N53" s="747"/>
    </row>
    <row r="54" spans="2:14" ht="15.6">
      <c r="B54" s="745"/>
      <c r="C54" s="746"/>
      <c r="D54" s="746"/>
      <c r="E54" s="746"/>
      <c r="F54" s="746"/>
      <c r="G54" s="746"/>
      <c r="H54" s="746"/>
      <c r="I54" s="746"/>
      <c r="J54" s="746"/>
      <c r="K54" s="746"/>
      <c r="L54" s="746"/>
      <c r="M54" s="746"/>
      <c r="N54" s="747"/>
    </row>
    <row r="55" spans="2:14" ht="15.6">
      <c r="B55" s="745"/>
      <c r="C55" s="746"/>
      <c r="D55" s="746"/>
      <c r="E55" s="746"/>
      <c r="F55" s="746"/>
      <c r="G55" s="746"/>
      <c r="H55" s="746"/>
      <c r="I55" s="746"/>
      <c r="J55" s="746"/>
      <c r="K55" s="746"/>
      <c r="L55" s="746"/>
      <c r="M55" s="746"/>
      <c r="N55" s="747"/>
    </row>
    <row r="56" spans="2:14" ht="15.6">
      <c r="B56" s="745"/>
      <c r="C56" s="746"/>
      <c r="D56" s="746"/>
      <c r="E56" s="746"/>
      <c r="F56" s="746"/>
      <c r="G56" s="746"/>
      <c r="H56" s="746"/>
      <c r="I56" s="746"/>
      <c r="J56" s="746"/>
      <c r="K56" s="746"/>
      <c r="L56" s="746"/>
      <c r="M56" s="746"/>
      <c r="N56" s="747"/>
    </row>
    <row r="57" spans="2:14" ht="15.6">
      <c r="B57" s="745"/>
      <c r="C57" s="746"/>
      <c r="D57" s="746"/>
      <c r="E57" s="746"/>
      <c r="F57" s="746"/>
      <c r="G57" s="746"/>
      <c r="H57" s="746"/>
      <c r="I57" s="746"/>
      <c r="J57" s="746"/>
      <c r="K57" s="746"/>
      <c r="L57" s="746"/>
      <c r="M57" s="746"/>
      <c r="N57" s="747"/>
    </row>
    <row r="58" spans="2:14" ht="15.6">
      <c r="B58" s="745"/>
      <c r="C58" s="746"/>
      <c r="D58" s="746"/>
      <c r="E58" s="746"/>
      <c r="F58" s="746"/>
      <c r="G58" s="746"/>
      <c r="H58" s="746"/>
      <c r="I58" s="746"/>
      <c r="J58" s="746"/>
      <c r="K58" s="746"/>
      <c r="L58" s="746"/>
      <c r="M58" s="746"/>
      <c r="N58" s="747"/>
    </row>
    <row r="59" spans="2:14" ht="15.6">
      <c r="B59" s="745"/>
      <c r="C59" s="1914"/>
      <c r="D59" s="1914"/>
      <c r="E59" s="1914"/>
      <c r="F59" s="1914"/>
      <c r="G59" s="746"/>
      <c r="H59" s="746"/>
      <c r="I59" s="1914"/>
      <c r="J59" s="1914"/>
      <c r="K59" s="1914"/>
      <c r="L59" s="1914"/>
      <c r="M59" s="1914"/>
      <c r="N59" s="747"/>
    </row>
    <row r="60" spans="2:14" ht="15.6">
      <c r="B60" s="745"/>
      <c r="C60" s="1912" t="s">
        <v>1024</v>
      </c>
      <c r="D60" s="1912"/>
      <c r="E60" s="1912"/>
      <c r="F60" s="1912"/>
      <c r="G60" s="746"/>
      <c r="H60" s="746"/>
      <c r="I60" s="1912" t="s">
        <v>1196</v>
      </c>
      <c r="J60" s="1912"/>
      <c r="K60" s="1912"/>
      <c r="L60" s="1912"/>
      <c r="M60" s="1912"/>
      <c r="N60" s="747"/>
    </row>
    <row r="61" spans="2:14" ht="15.6">
      <c r="B61" s="745"/>
      <c r="C61" s="1913" t="s">
        <v>1197</v>
      </c>
      <c r="D61" s="1913"/>
      <c r="E61" s="1913"/>
      <c r="F61" s="1913"/>
      <c r="G61" s="746"/>
      <c r="H61" s="746"/>
      <c r="I61" s="1913" t="s">
        <v>1198</v>
      </c>
      <c r="J61" s="1913"/>
      <c r="K61" s="1913"/>
      <c r="L61" s="1913"/>
      <c r="M61" s="1913"/>
      <c r="N61" s="747"/>
    </row>
    <row r="62" spans="2:14" ht="15.6">
      <c r="B62" s="745"/>
      <c r="C62" s="746"/>
      <c r="D62" s="746"/>
      <c r="E62" s="746"/>
      <c r="F62" s="746"/>
      <c r="G62" s="746"/>
      <c r="H62" s="746"/>
      <c r="I62" s="746"/>
      <c r="J62" s="746"/>
      <c r="K62" s="746"/>
      <c r="L62" s="746"/>
      <c r="M62" s="746"/>
      <c r="N62" s="747"/>
    </row>
    <row r="63" spans="2:14" ht="15.6">
      <c r="B63" s="745"/>
      <c r="C63" s="746"/>
      <c r="D63" s="746"/>
      <c r="E63" s="746"/>
      <c r="F63" s="746"/>
      <c r="G63" s="746"/>
      <c r="H63" s="746"/>
      <c r="I63" s="746"/>
      <c r="J63" s="746"/>
      <c r="K63" s="746"/>
      <c r="L63" s="746"/>
      <c r="M63" s="746"/>
      <c r="N63" s="747"/>
    </row>
    <row r="64" spans="2:14" ht="15.6">
      <c r="B64" s="745"/>
      <c r="C64" s="746"/>
      <c r="D64" s="746"/>
      <c r="E64" s="746"/>
      <c r="F64" s="746"/>
      <c r="G64" s="746"/>
      <c r="H64" s="746"/>
      <c r="I64" s="746"/>
      <c r="J64" s="746"/>
      <c r="K64" s="746"/>
      <c r="L64" s="746"/>
      <c r="M64" s="746"/>
      <c r="N64" s="747"/>
    </row>
    <row r="65" spans="2:14" ht="15.6">
      <c r="B65" s="745"/>
      <c r="C65" s="746"/>
      <c r="D65" s="746"/>
      <c r="E65" s="746"/>
      <c r="F65" s="746"/>
      <c r="G65" s="746"/>
      <c r="H65" s="746"/>
      <c r="I65" s="746"/>
      <c r="J65" s="746"/>
      <c r="K65" s="746"/>
      <c r="L65" s="746"/>
      <c r="M65" s="746"/>
      <c r="N65" s="747"/>
    </row>
    <row r="66" spans="2:14" ht="15.6">
      <c r="B66" s="745"/>
      <c r="C66" s="746"/>
      <c r="D66" s="746"/>
      <c r="E66" s="746"/>
      <c r="F66" s="746"/>
      <c r="G66" s="746"/>
      <c r="H66" s="746"/>
      <c r="I66" s="746"/>
      <c r="J66" s="746"/>
      <c r="K66" s="746"/>
      <c r="L66" s="746"/>
      <c r="M66" s="746"/>
      <c r="N66" s="747"/>
    </row>
    <row r="67" spans="2:14" ht="15.6">
      <c r="B67" s="745"/>
      <c r="C67" s="746"/>
      <c r="D67" s="746"/>
      <c r="E67" s="746"/>
      <c r="F67" s="746"/>
      <c r="G67" s="746"/>
      <c r="H67" s="746"/>
      <c r="I67" s="746"/>
      <c r="J67" s="746"/>
      <c r="K67" s="746"/>
      <c r="L67" s="746"/>
      <c r="M67" s="746"/>
      <c r="N67" s="747"/>
    </row>
    <row r="68" spans="2:14" ht="15.6">
      <c r="B68" s="745"/>
      <c r="C68" s="1915"/>
      <c r="D68" s="1915"/>
      <c r="E68" s="746"/>
      <c r="F68" s="1915"/>
      <c r="G68" s="1915"/>
      <c r="H68" s="1915"/>
      <c r="I68" s="746"/>
      <c r="J68" s="746"/>
      <c r="K68" s="746"/>
      <c r="L68" s="746"/>
      <c r="M68" s="746"/>
      <c r="N68" s="747"/>
    </row>
    <row r="69" spans="2:14" ht="15.6">
      <c r="B69" s="748"/>
      <c r="C69" s="749"/>
      <c r="D69" s="749"/>
      <c r="E69" s="749"/>
      <c r="F69" s="749"/>
      <c r="G69" s="749"/>
      <c r="H69" s="749"/>
      <c r="I69" s="749"/>
      <c r="J69" s="749"/>
      <c r="K69" s="749"/>
      <c r="L69" s="749"/>
      <c r="M69" s="749"/>
      <c r="N69" s="750"/>
    </row>
  </sheetData>
  <mergeCells count="28">
    <mergeCell ref="C60:F60"/>
    <mergeCell ref="I60:M60"/>
    <mergeCell ref="C61:F61"/>
    <mergeCell ref="I61:M61"/>
    <mergeCell ref="C68:D68"/>
    <mergeCell ref="F68:H68"/>
    <mergeCell ref="C59:F59"/>
    <mergeCell ref="I59:M59"/>
    <mergeCell ref="C6:I6"/>
    <mergeCell ref="J6:L6"/>
    <mergeCell ref="M6:N6"/>
    <mergeCell ref="D7:K7"/>
    <mergeCell ref="L7:M8"/>
    <mergeCell ref="N7:N8"/>
    <mergeCell ref="D8:K8"/>
    <mergeCell ref="B9:N9"/>
    <mergeCell ref="I10:N10"/>
    <mergeCell ref="I11:N49"/>
    <mergeCell ref="B49:G49"/>
    <mergeCell ref="B51:N51"/>
    <mergeCell ref="C5:I5"/>
    <mergeCell ref="J5:K5"/>
    <mergeCell ref="L5:N5"/>
    <mergeCell ref="B1:B4"/>
    <mergeCell ref="C1:L3"/>
    <mergeCell ref="M3:N3"/>
    <mergeCell ref="C4:L4"/>
    <mergeCell ref="M4:N4"/>
  </mergeCells>
  <pageMargins left="0.7" right="0.7" top="0.75" bottom="0.75" header="0.3" footer="0.3"/>
  <pageSetup paperSize="9" scale="35" orientation="portrait" r:id="rId1"/>
  <drawing r:id="rId2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8B92E-4B7B-426F-8850-4C6B513A13A3}">
  <dimension ref="B1:N72"/>
  <sheetViews>
    <sheetView showGridLines="0" view="pageBreakPreview" topLeftCell="A46" zoomScale="69" zoomScaleNormal="50" zoomScaleSheetLayoutView="69" workbookViewId="0">
      <selection activeCell="D7" sqref="D7:K7"/>
    </sheetView>
  </sheetViews>
  <sheetFormatPr baseColWidth="10" defaultColWidth="11.5546875" defaultRowHeight="14.4"/>
  <cols>
    <col min="1" max="1" width="5.5546875" style="726" customWidth="1"/>
    <col min="2" max="2" width="60.6640625" style="751" customWidth="1"/>
    <col min="3" max="3" width="13.5546875" style="751" customWidth="1"/>
    <col min="4" max="4" width="12.88671875" style="751" customWidth="1"/>
    <col min="5" max="5" width="14.5546875" style="751" customWidth="1"/>
    <col min="6" max="6" width="16.5546875" style="751" customWidth="1"/>
    <col min="7" max="7" width="15.6640625" style="751" customWidth="1"/>
    <col min="8" max="8" width="17" style="751" customWidth="1"/>
    <col min="9" max="9" width="15.44140625" style="751" customWidth="1"/>
    <col min="10" max="13" width="12.33203125" style="751" customWidth="1"/>
    <col min="14" max="14" width="26" style="751" customWidth="1"/>
    <col min="15" max="15" width="8.33203125" style="726" customWidth="1"/>
    <col min="16" max="16384" width="11.5546875" style="726"/>
  </cols>
  <sheetData>
    <row r="1" spans="2:14" ht="42" customHeight="1">
      <c r="B1" s="1892"/>
      <c r="C1" s="1894" t="s">
        <v>1174</v>
      </c>
      <c r="D1" s="1894"/>
      <c r="E1" s="1894"/>
      <c r="F1" s="1894"/>
      <c r="G1" s="1894"/>
      <c r="H1" s="1894"/>
      <c r="I1" s="1894"/>
      <c r="J1" s="1894"/>
      <c r="K1" s="1894"/>
      <c r="L1" s="1894"/>
      <c r="M1" s="725" t="s">
        <v>1175</v>
      </c>
      <c r="N1" s="725" t="s">
        <v>1238</v>
      </c>
    </row>
    <row r="2" spans="2:14" ht="43.95" customHeight="1">
      <c r="B2" s="1893"/>
      <c r="C2" s="1894"/>
      <c r="D2" s="1894"/>
      <c r="E2" s="1894"/>
      <c r="F2" s="1894"/>
      <c r="G2" s="1894"/>
      <c r="H2" s="1894"/>
      <c r="I2" s="1894"/>
      <c r="J2" s="1894"/>
      <c r="K2" s="1894"/>
      <c r="L2" s="1894"/>
      <c r="M2" s="725" t="s">
        <v>1177</v>
      </c>
      <c r="N2" s="725">
        <v>2</v>
      </c>
    </row>
    <row r="3" spans="2:14" ht="30.6" customHeight="1">
      <c r="B3" s="1893"/>
      <c r="C3" s="1894"/>
      <c r="D3" s="1894"/>
      <c r="E3" s="1894"/>
      <c r="F3" s="1894"/>
      <c r="G3" s="1894"/>
      <c r="H3" s="1894"/>
      <c r="I3" s="1894"/>
      <c r="J3" s="1894"/>
      <c r="K3" s="1894"/>
      <c r="L3" s="1894"/>
      <c r="M3" s="1895" t="s">
        <v>1178</v>
      </c>
      <c r="N3" s="1896"/>
    </row>
    <row r="4" spans="2:14" ht="43.95" customHeight="1">
      <c r="B4" s="1893"/>
      <c r="C4" s="1929" t="s">
        <v>1179</v>
      </c>
      <c r="D4" s="1930"/>
      <c r="E4" s="1930"/>
      <c r="F4" s="1930"/>
      <c r="G4" s="1930"/>
      <c r="H4" s="1930"/>
      <c r="I4" s="1930"/>
      <c r="J4" s="1930"/>
      <c r="K4" s="1930"/>
      <c r="L4" s="1931"/>
      <c r="M4" s="1895" t="s">
        <v>1239</v>
      </c>
      <c r="N4" s="1896"/>
    </row>
    <row r="5" spans="2:14" ht="60.6" customHeight="1">
      <c r="B5" s="727" t="s">
        <v>702</v>
      </c>
      <c r="C5" s="1888" t="s">
        <v>1165</v>
      </c>
      <c r="D5" s="1889"/>
      <c r="E5" s="1889"/>
      <c r="F5" s="1889"/>
      <c r="G5" s="1889"/>
      <c r="H5" s="1889"/>
      <c r="I5" s="1890"/>
      <c r="J5" s="1891" t="s">
        <v>1180</v>
      </c>
      <c r="K5" s="1891"/>
      <c r="L5" s="1891"/>
      <c r="M5" s="1891"/>
      <c r="N5" s="1891"/>
    </row>
    <row r="6" spans="2:14" ht="40.200000000000003" customHeight="1">
      <c r="B6" s="727" t="s">
        <v>1181</v>
      </c>
      <c r="C6" s="1888" t="s">
        <v>686</v>
      </c>
      <c r="D6" s="1889"/>
      <c r="E6" s="1889"/>
      <c r="F6" s="1889"/>
      <c r="G6" s="1889"/>
      <c r="H6" s="1889"/>
      <c r="I6" s="1890"/>
      <c r="J6" s="1888" t="s">
        <v>1182</v>
      </c>
      <c r="K6" s="1889"/>
      <c r="L6" s="1890"/>
      <c r="M6" s="1888" t="s">
        <v>1183</v>
      </c>
      <c r="N6" s="1890"/>
    </row>
    <row r="7" spans="2:14" ht="36.6" customHeight="1">
      <c r="B7" s="728" t="s">
        <v>1184</v>
      </c>
      <c r="C7" s="729">
        <v>2</v>
      </c>
      <c r="D7" s="1888" t="s">
        <v>611</v>
      </c>
      <c r="E7" s="1889"/>
      <c r="F7" s="1889"/>
      <c r="G7" s="1889"/>
      <c r="H7" s="1889"/>
      <c r="I7" s="1889"/>
      <c r="J7" s="1889"/>
      <c r="K7" s="1890"/>
      <c r="L7" s="1906" t="s">
        <v>704</v>
      </c>
      <c r="M7" s="1907"/>
      <c r="N7" s="1910" t="s">
        <v>470</v>
      </c>
    </row>
    <row r="8" spans="2:14" ht="36.6" customHeight="1">
      <c r="B8" s="728" t="s">
        <v>703</v>
      </c>
      <c r="C8" s="729">
        <v>2.7</v>
      </c>
      <c r="D8" s="1888" t="s">
        <v>1271</v>
      </c>
      <c r="E8" s="1889"/>
      <c r="F8" s="1889"/>
      <c r="G8" s="1889"/>
      <c r="H8" s="1889"/>
      <c r="I8" s="1889"/>
      <c r="J8" s="1889"/>
      <c r="K8" s="1890"/>
      <c r="L8" s="1908"/>
      <c r="M8" s="1909"/>
      <c r="N8" s="1911"/>
    </row>
    <row r="9" spans="2:14" ht="17.399999999999999">
      <c r="B9" s="1898" t="s">
        <v>1185</v>
      </c>
      <c r="C9" s="1898"/>
      <c r="D9" s="1898"/>
      <c r="E9" s="1898"/>
      <c r="F9" s="1898"/>
      <c r="G9" s="1898"/>
      <c r="H9" s="1898"/>
      <c r="I9" s="1898"/>
      <c r="J9" s="1898"/>
      <c r="K9" s="1898"/>
      <c r="L9" s="1898"/>
      <c r="M9" s="1898"/>
      <c r="N9" s="1898"/>
    </row>
    <row r="10" spans="2:14" ht="60.6" customHeight="1">
      <c r="B10" s="728" t="s">
        <v>1186</v>
      </c>
      <c r="C10" s="730" t="s">
        <v>1240</v>
      </c>
      <c r="D10" s="731" t="s">
        <v>1241</v>
      </c>
      <c r="E10" s="731" t="s">
        <v>1242</v>
      </c>
      <c r="F10" s="731" t="s">
        <v>1243</v>
      </c>
      <c r="G10" s="730" t="s">
        <v>1190</v>
      </c>
      <c r="H10" s="730" t="s">
        <v>1244</v>
      </c>
      <c r="I10" s="1891" t="s">
        <v>1192</v>
      </c>
      <c r="J10" s="1891"/>
      <c r="K10" s="1891"/>
      <c r="L10" s="1891"/>
      <c r="M10" s="1891"/>
      <c r="N10" s="1891"/>
    </row>
    <row r="11" spans="2:14" ht="17.399999999999999">
      <c r="B11" s="761" t="s">
        <v>1245</v>
      </c>
      <c r="C11" s="733" t="s">
        <v>1246</v>
      </c>
      <c r="D11" s="734">
        <v>44</v>
      </c>
      <c r="E11" s="734">
        <v>2.65</v>
      </c>
      <c r="F11" s="735">
        <v>1.552</v>
      </c>
      <c r="G11" s="734">
        <v>4</v>
      </c>
      <c r="H11" s="734">
        <f t="shared" ref="H11:H49" si="0">ROUND(D11*E11*F11*G11,2)</f>
        <v>723.85</v>
      </c>
      <c r="I11" s="1899"/>
      <c r="J11" s="1899"/>
      <c r="K11" s="1899"/>
      <c r="L11" s="1899"/>
      <c r="M11" s="1899"/>
      <c r="N11" s="1899"/>
    </row>
    <row r="12" spans="2:14" ht="17.399999999999999">
      <c r="B12" s="761" t="s">
        <v>1247</v>
      </c>
      <c r="C12" s="733" t="s">
        <v>1246</v>
      </c>
      <c r="D12" s="734">
        <v>48</v>
      </c>
      <c r="E12" s="734">
        <v>2.75</v>
      </c>
      <c r="F12" s="735">
        <v>1.552</v>
      </c>
      <c r="G12" s="734">
        <v>4</v>
      </c>
      <c r="H12" s="734">
        <f t="shared" si="0"/>
        <v>819.46</v>
      </c>
      <c r="I12" s="1899"/>
      <c r="J12" s="1899"/>
      <c r="K12" s="1899"/>
      <c r="L12" s="1899"/>
      <c r="M12" s="1899"/>
      <c r="N12" s="1899"/>
    </row>
    <row r="13" spans="2:14" ht="17.399999999999999">
      <c r="B13" s="761" t="s">
        <v>1247</v>
      </c>
      <c r="C13" s="733" t="s">
        <v>1246</v>
      </c>
      <c r="D13" s="734">
        <v>48</v>
      </c>
      <c r="E13" s="734">
        <v>2.85</v>
      </c>
      <c r="F13" s="735">
        <v>1.552</v>
      </c>
      <c r="G13" s="734">
        <v>4</v>
      </c>
      <c r="H13" s="734">
        <f t="shared" si="0"/>
        <v>849.25</v>
      </c>
      <c r="I13" s="1899"/>
      <c r="J13" s="1899"/>
      <c r="K13" s="1899"/>
      <c r="L13" s="1899"/>
      <c r="M13" s="1899"/>
      <c r="N13" s="1899"/>
    </row>
    <row r="14" spans="2:14" ht="17.399999999999999">
      <c r="B14" s="761" t="s">
        <v>951</v>
      </c>
      <c r="C14" s="733" t="s">
        <v>1246</v>
      </c>
      <c r="D14" s="734">
        <v>4</v>
      </c>
      <c r="E14" s="734">
        <f>5+6+6+6+7.25</f>
        <v>30.25</v>
      </c>
      <c r="F14" s="735">
        <v>1.552</v>
      </c>
      <c r="G14" s="734">
        <v>2</v>
      </c>
      <c r="H14" s="734">
        <f t="shared" si="0"/>
        <v>375.58</v>
      </c>
      <c r="I14" s="1899"/>
      <c r="J14" s="1899"/>
      <c r="K14" s="1899"/>
      <c r="L14" s="1899"/>
      <c r="M14" s="1899"/>
      <c r="N14" s="1899"/>
    </row>
    <row r="15" spans="2:14" ht="17.399999999999999">
      <c r="B15" s="761" t="s">
        <v>953</v>
      </c>
      <c r="C15" s="733" t="s">
        <v>1248</v>
      </c>
      <c r="D15" s="734">
        <f>35+35+35+35+36</f>
        <v>176</v>
      </c>
      <c r="E15" s="734">
        <v>1.4</v>
      </c>
      <c r="F15" s="735">
        <v>0.56000000000000005</v>
      </c>
      <c r="G15" s="734">
        <v>2</v>
      </c>
      <c r="H15" s="734">
        <f t="shared" si="0"/>
        <v>275.97000000000003</v>
      </c>
      <c r="I15" s="1899"/>
      <c r="J15" s="1899"/>
      <c r="K15" s="1899"/>
      <c r="L15" s="1899"/>
      <c r="M15" s="1899"/>
      <c r="N15" s="1899"/>
    </row>
    <row r="16" spans="2:14" ht="17.399999999999999">
      <c r="B16" s="761" t="s">
        <v>1122</v>
      </c>
      <c r="C16" s="733" t="s">
        <v>1249</v>
      </c>
      <c r="D16" s="734">
        <v>4</v>
      </c>
      <c r="E16" s="734">
        <v>5.9</v>
      </c>
      <c r="F16" s="735">
        <v>2.2349999999999999</v>
      </c>
      <c r="G16" s="734">
        <v>4</v>
      </c>
      <c r="H16" s="734">
        <f t="shared" si="0"/>
        <v>210.98</v>
      </c>
      <c r="I16" s="1899"/>
      <c r="J16" s="1899"/>
      <c r="K16" s="1899"/>
      <c r="L16" s="1899"/>
      <c r="M16" s="1899"/>
      <c r="N16" s="1899"/>
    </row>
    <row r="17" spans="2:14" ht="17.399999999999999">
      <c r="B17" s="761" t="s">
        <v>1122</v>
      </c>
      <c r="C17" s="733" t="s">
        <v>1250</v>
      </c>
      <c r="D17" s="734">
        <v>6</v>
      </c>
      <c r="E17" s="734">
        <v>5.8</v>
      </c>
      <c r="F17" s="735">
        <v>0.99399999999999999</v>
      </c>
      <c r="G17" s="734">
        <v>4</v>
      </c>
      <c r="H17" s="734">
        <f t="shared" si="0"/>
        <v>138.36000000000001</v>
      </c>
      <c r="I17" s="1899"/>
      <c r="J17" s="1899"/>
      <c r="K17" s="1899"/>
      <c r="L17" s="1899"/>
      <c r="M17" s="1899"/>
      <c r="N17" s="1899"/>
    </row>
    <row r="18" spans="2:14" ht="17.399999999999999">
      <c r="B18" s="761" t="s">
        <v>1124</v>
      </c>
      <c r="C18" s="733" t="s">
        <v>1248</v>
      </c>
      <c r="D18" s="734">
        <v>4</v>
      </c>
      <c r="E18" s="734">
        <v>1.31</v>
      </c>
      <c r="F18" s="735">
        <v>0.56000000000000005</v>
      </c>
      <c r="G18" s="734">
        <v>79</v>
      </c>
      <c r="H18" s="734">
        <f t="shared" si="0"/>
        <v>231.82</v>
      </c>
      <c r="I18" s="1899"/>
      <c r="J18" s="1899"/>
      <c r="K18" s="1899"/>
      <c r="L18" s="1899"/>
      <c r="M18" s="1899"/>
      <c r="N18" s="1899"/>
    </row>
    <row r="19" spans="2:14" ht="17.399999999999999">
      <c r="B19" s="761" t="s">
        <v>1124</v>
      </c>
      <c r="C19" s="733" t="s">
        <v>1248</v>
      </c>
      <c r="D19" s="734">
        <v>4</v>
      </c>
      <c r="E19" s="734">
        <v>0.49</v>
      </c>
      <c r="F19" s="735">
        <v>0.56000000000000005</v>
      </c>
      <c r="G19" s="734">
        <f>79+79</f>
        <v>158</v>
      </c>
      <c r="H19" s="734">
        <f t="shared" si="0"/>
        <v>173.42</v>
      </c>
      <c r="I19" s="1899"/>
      <c r="J19" s="1899"/>
      <c r="K19" s="1899"/>
      <c r="L19" s="1899"/>
      <c r="M19" s="1899"/>
      <c r="N19" s="1899"/>
    </row>
    <row r="20" spans="2:14" ht="17.399999999999999">
      <c r="B20" s="761" t="s">
        <v>1124</v>
      </c>
      <c r="C20" s="733" t="s">
        <v>1248</v>
      </c>
      <c r="D20" s="734">
        <v>4</v>
      </c>
      <c r="E20" s="734">
        <v>0.44</v>
      </c>
      <c r="F20" s="735">
        <v>0.56000000000000005</v>
      </c>
      <c r="G20" s="734">
        <v>79</v>
      </c>
      <c r="H20" s="734">
        <f t="shared" si="0"/>
        <v>77.86</v>
      </c>
      <c r="I20" s="1899"/>
      <c r="J20" s="1899"/>
      <c r="K20" s="1899"/>
      <c r="L20" s="1899"/>
      <c r="M20" s="1899"/>
      <c r="N20" s="1899"/>
    </row>
    <row r="21" spans="2:14" ht="17.399999999999999">
      <c r="B21" s="761" t="s">
        <v>1124</v>
      </c>
      <c r="C21" s="733" t="s">
        <v>1248</v>
      </c>
      <c r="D21" s="734">
        <v>4</v>
      </c>
      <c r="E21" s="734">
        <v>1.2</v>
      </c>
      <c r="F21" s="735">
        <v>0.56000000000000005</v>
      </c>
      <c r="G21" s="734">
        <v>79</v>
      </c>
      <c r="H21" s="734">
        <f t="shared" si="0"/>
        <v>212.35</v>
      </c>
      <c r="I21" s="1899"/>
      <c r="J21" s="1899"/>
      <c r="K21" s="1899"/>
      <c r="L21" s="1899"/>
      <c r="M21" s="1899"/>
      <c r="N21" s="1899"/>
    </row>
    <row r="22" spans="2:14" ht="17.399999999999999">
      <c r="B22" s="761" t="s">
        <v>1124</v>
      </c>
      <c r="C22" s="733" t="s">
        <v>1248</v>
      </c>
      <c r="D22" s="734">
        <v>4</v>
      </c>
      <c r="E22" s="734">
        <v>0.46</v>
      </c>
      <c r="F22" s="735">
        <v>0.56000000000000005</v>
      </c>
      <c r="G22" s="734">
        <v>79</v>
      </c>
      <c r="H22" s="734">
        <f t="shared" si="0"/>
        <v>81.400000000000006</v>
      </c>
      <c r="I22" s="1899"/>
      <c r="J22" s="1899"/>
      <c r="K22" s="1899"/>
      <c r="L22" s="1899"/>
      <c r="M22" s="1899"/>
      <c r="N22" s="1899"/>
    </row>
    <row r="23" spans="2:14" ht="17.399999999999999">
      <c r="B23" s="761" t="s">
        <v>1123</v>
      </c>
      <c r="C23" s="733" t="s">
        <v>1249</v>
      </c>
      <c r="D23" s="734">
        <v>4</v>
      </c>
      <c r="E23" s="734">
        <v>5.9</v>
      </c>
      <c r="F23" s="735">
        <v>2.2349999999999999</v>
      </c>
      <c r="G23" s="734">
        <v>4</v>
      </c>
      <c r="H23" s="734">
        <f t="shared" si="0"/>
        <v>210.98</v>
      </c>
      <c r="I23" s="1899"/>
      <c r="J23" s="1899"/>
      <c r="K23" s="1899"/>
      <c r="L23" s="1899"/>
      <c r="M23" s="1899"/>
      <c r="N23" s="1899"/>
    </row>
    <row r="24" spans="2:14" ht="17.399999999999999">
      <c r="B24" s="761" t="s">
        <v>1123</v>
      </c>
      <c r="C24" s="733" t="s">
        <v>1251</v>
      </c>
      <c r="D24" s="734">
        <v>2</v>
      </c>
      <c r="E24" s="734">
        <v>5.85</v>
      </c>
      <c r="F24" s="735">
        <v>1.552</v>
      </c>
      <c r="G24" s="734">
        <v>4</v>
      </c>
      <c r="H24" s="734">
        <f t="shared" si="0"/>
        <v>72.63</v>
      </c>
      <c r="I24" s="1899"/>
      <c r="J24" s="1899"/>
      <c r="K24" s="1899"/>
      <c r="L24" s="1899"/>
      <c r="M24" s="1899"/>
      <c r="N24" s="1899"/>
    </row>
    <row r="25" spans="2:14" ht="17.399999999999999">
      <c r="B25" s="761" t="s">
        <v>1123</v>
      </c>
      <c r="C25" s="733" t="s">
        <v>1250</v>
      </c>
      <c r="D25" s="734">
        <v>2</v>
      </c>
      <c r="E25" s="734">
        <v>5.8</v>
      </c>
      <c r="F25" s="735">
        <v>0.99399999999999999</v>
      </c>
      <c r="G25" s="734">
        <v>4</v>
      </c>
      <c r="H25" s="734">
        <f t="shared" si="0"/>
        <v>46.12</v>
      </c>
      <c r="I25" s="1899"/>
      <c r="J25" s="1899"/>
      <c r="K25" s="1899"/>
      <c r="L25" s="1899"/>
      <c r="M25" s="1899"/>
      <c r="N25" s="1899"/>
    </row>
    <row r="26" spans="2:14" ht="17.399999999999999">
      <c r="B26" s="762" t="s">
        <v>1125</v>
      </c>
      <c r="C26" s="733" t="s">
        <v>1252</v>
      </c>
      <c r="D26" s="734">
        <f>14+49+22</f>
        <v>85</v>
      </c>
      <c r="E26" s="734">
        <v>1.31</v>
      </c>
      <c r="F26" s="735">
        <v>0.56000000000000005</v>
      </c>
      <c r="G26" s="734">
        <v>4</v>
      </c>
      <c r="H26" s="734">
        <f t="shared" si="0"/>
        <v>249.42</v>
      </c>
      <c r="I26" s="1899"/>
      <c r="J26" s="1899"/>
      <c r="K26" s="1899"/>
      <c r="L26" s="1899"/>
      <c r="M26" s="1899"/>
      <c r="N26" s="1899"/>
    </row>
    <row r="27" spans="2:14" ht="17.399999999999999">
      <c r="B27" s="762" t="s">
        <v>1125</v>
      </c>
      <c r="C27" s="733" t="s">
        <v>1252</v>
      </c>
      <c r="D27" s="734">
        <f t="shared" ref="D27:D31" si="1">14+49+22</f>
        <v>85</v>
      </c>
      <c r="E27" s="734">
        <v>0.49</v>
      </c>
      <c r="F27" s="735">
        <v>0.56000000000000005</v>
      </c>
      <c r="G27" s="734">
        <v>4</v>
      </c>
      <c r="H27" s="734">
        <f t="shared" si="0"/>
        <v>93.3</v>
      </c>
      <c r="I27" s="1899"/>
      <c r="J27" s="1899"/>
      <c r="K27" s="1899"/>
      <c r="L27" s="1899"/>
      <c r="M27" s="1899"/>
      <c r="N27" s="1899"/>
    </row>
    <row r="28" spans="2:14" ht="17.399999999999999">
      <c r="B28" s="762" t="s">
        <v>1125</v>
      </c>
      <c r="C28" s="733" t="s">
        <v>1252</v>
      </c>
      <c r="D28" s="734">
        <f t="shared" si="1"/>
        <v>85</v>
      </c>
      <c r="E28" s="734">
        <v>0.44</v>
      </c>
      <c r="F28" s="735">
        <v>0.56000000000000005</v>
      </c>
      <c r="G28" s="734">
        <v>4</v>
      </c>
      <c r="H28" s="734">
        <f t="shared" si="0"/>
        <v>83.78</v>
      </c>
      <c r="I28" s="1899"/>
      <c r="J28" s="1899"/>
      <c r="K28" s="1899"/>
      <c r="L28" s="1899"/>
      <c r="M28" s="1899"/>
      <c r="N28" s="1899"/>
    </row>
    <row r="29" spans="2:14" ht="17.399999999999999">
      <c r="B29" s="762" t="s">
        <v>1125</v>
      </c>
      <c r="C29" s="733" t="s">
        <v>1252</v>
      </c>
      <c r="D29" s="734">
        <f t="shared" si="1"/>
        <v>85</v>
      </c>
      <c r="E29" s="734">
        <v>1.18</v>
      </c>
      <c r="F29" s="735">
        <v>0.56000000000000005</v>
      </c>
      <c r="G29" s="734">
        <v>4</v>
      </c>
      <c r="H29" s="734">
        <f t="shared" si="0"/>
        <v>224.67</v>
      </c>
      <c r="I29" s="1899"/>
      <c r="J29" s="1899"/>
      <c r="K29" s="1899"/>
      <c r="L29" s="1899"/>
      <c r="M29" s="1899"/>
      <c r="N29" s="1899"/>
    </row>
    <row r="30" spans="2:14" ht="17.399999999999999">
      <c r="B30" s="762" t="s">
        <v>1125</v>
      </c>
      <c r="C30" s="733" t="s">
        <v>1252</v>
      </c>
      <c r="D30" s="734">
        <f t="shared" si="1"/>
        <v>85</v>
      </c>
      <c r="E30" s="734">
        <v>0.46</v>
      </c>
      <c r="F30" s="735">
        <v>0.56000000000000005</v>
      </c>
      <c r="G30" s="734">
        <v>4</v>
      </c>
      <c r="H30" s="734">
        <f t="shared" si="0"/>
        <v>87.58</v>
      </c>
      <c r="I30" s="1899"/>
      <c r="J30" s="1899"/>
      <c r="K30" s="1899"/>
      <c r="L30" s="1899"/>
      <c r="M30" s="1899"/>
      <c r="N30" s="1899"/>
    </row>
    <row r="31" spans="2:14" ht="17.399999999999999">
      <c r="B31" s="762" t="s">
        <v>1125</v>
      </c>
      <c r="C31" s="733" t="s">
        <v>1252</v>
      </c>
      <c r="D31" s="734">
        <f t="shared" si="1"/>
        <v>85</v>
      </c>
      <c r="E31" s="734">
        <v>0.41</v>
      </c>
      <c r="F31" s="735">
        <v>0.56000000000000005</v>
      </c>
      <c r="G31" s="734">
        <v>4</v>
      </c>
      <c r="H31" s="734">
        <f t="shared" si="0"/>
        <v>78.06</v>
      </c>
      <c r="I31" s="1899"/>
      <c r="J31" s="1899"/>
      <c r="K31" s="1899"/>
      <c r="L31" s="1899"/>
      <c r="M31" s="1899"/>
      <c r="N31" s="1899"/>
    </row>
    <row r="32" spans="2:14" ht="17.399999999999999">
      <c r="B32" s="761" t="s">
        <v>1126</v>
      </c>
      <c r="C32" s="733" t="s">
        <v>1253</v>
      </c>
      <c r="D32" s="734">
        <v>6</v>
      </c>
      <c r="E32" s="734">
        <v>5.9</v>
      </c>
      <c r="F32" s="735">
        <v>2.2349999999999999</v>
      </c>
      <c r="G32" s="734">
        <v>2</v>
      </c>
      <c r="H32" s="734">
        <f t="shared" si="0"/>
        <v>158.24</v>
      </c>
      <c r="I32" s="1899"/>
      <c r="J32" s="1899"/>
      <c r="K32" s="1899"/>
      <c r="L32" s="1899"/>
      <c r="M32" s="1899"/>
      <c r="N32" s="1899"/>
    </row>
    <row r="33" spans="2:14" ht="17.399999999999999">
      <c r="B33" s="761" t="s">
        <v>1126</v>
      </c>
      <c r="C33" s="733" t="s">
        <v>1250</v>
      </c>
      <c r="D33" s="734">
        <v>2</v>
      </c>
      <c r="E33" s="734">
        <v>5.8</v>
      </c>
      <c r="F33" s="735">
        <v>0.99399999999999999</v>
      </c>
      <c r="G33" s="734">
        <v>2</v>
      </c>
      <c r="H33" s="734">
        <f t="shared" si="0"/>
        <v>23.06</v>
      </c>
      <c r="I33" s="1899"/>
      <c r="J33" s="1899"/>
      <c r="K33" s="1899"/>
      <c r="L33" s="1899"/>
      <c r="M33" s="1899"/>
      <c r="N33" s="1899"/>
    </row>
    <row r="34" spans="2:14" ht="17.399999999999999">
      <c r="B34" s="761" t="s">
        <v>1127</v>
      </c>
      <c r="C34" s="733" t="s">
        <v>1248</v>
      </c>
      <c r="D34" s="734">
        <f t="shared" ref="D34:D39" si="2">14+49+22</f>
        <v>85</v>
      </c>
      <c r="E34" s="734">
        <v>1.31</v>
      </c>
      <c r="F34" s="735">
        <v>0.56000000000000005</v>
      </c>
      <c r="G34" s="734">
        <v>2</v>
      </c>
      <c r="H34" s="734">
        <f t="shared" si="0"/>
        <v>124.71</v>
      </c>
      <c r="I34" s="1899"/>
      <c r="J34" s="1899"/>
      <c r="K34" s="1899"/>
      <c r="L34" s="1899"/>
      <c r="M34" s="1899"/>
      <c r="N34" s="1899"/>
    </row>
    <row r="35" spans="2:14" ht="17.399999999999999">
      <c r="B35" s="761" t="s">
        <v>1127</v>
      </c>
      <c r="C35" s="733" t="s">
        <v>1248</v>
      </c>
      <c r="D35" s="734">
        <f t="shared" si="2"/>
        <v>85</v>
      </c>
      <c r="E35" s="734">
        <v>0.5</v>
      </c>
      <c r="F35" s="735">
        <v>0.56000000000000005</v>
      </c>
      <c r="G35" s="734">
        <v>2</v>
      </c>
      <c r="H35" s="734">
        <f t="shared" si="0"/>
        <v>47.6</v>
      </c>
      <c r="I35" s="1899"/>
      <c r="J35" s="1899"/>
      <c r="K35" s="1899"/>
      <c r="L35" s="1899"/>
      <c r="M35" s="1899"/>
      <c r="N35" s="1899"/>
    </row>
    <row r="36" spans="2:14" ht="17.399999999999999">
      <c r="B36" s="761" t="s">
        <v>1127</v>
      </c>
      <c r="C36" s="733" t="s">
        <v>1248</v>
      </c>
      <c r="D36" s="734">
        <f t="shared" si="2"/>
        <v>85</v>
      </c>
      <c r="E36" s="734">
        <v>0.44</v>
      </c>
      <c r="F36" s="735">
        <v>0.56000000000000005</v>
      </c>
      <c r="G36" s="734">
        <v>2</v>
      </c>
      <c r="H36" s="734">
        <f t="shared" si="0"/>
        <v>41.89</v>
      </c>
      <c r="I36" s="1899"/>
      <c r="J36" s="1899"/>
      <c r="K36" s="1899"/>
      <c r="L36" s="1899"/>
      <c r="M36" s="1899"/>
      <c r="N36" s="1899"/>
    </row>
    <row r="37" spans="2:14" ht="17.399999999999999">
      <c r="B37" s="761" t="s">
        <v>1127</v>
      </c>
      <c r="C37" s="733" t="s">
        <v>1248</v>
      </c>
      <c r="D37" s="734">
        <f t="shared" si="2"/>
        <v>85</v>
      </c>
      <c r="E37" s="734">
        <v>1.1599999999999999</v>
      </c>
      <c r="F37" s="735">
        <v>0.56000000000000005</v>
      </c>
      <c r="G37" s="734">
        <v>2</v>
      </c>
      <c r="H37" s="734">
        <f t="shared" si="0"/>
        <v>110.43</v>
      </c>
      <c r="I37" s="1899"/>
      <c r="J37" s="1899"/>
      <c r="K37" s="1899"/>
      <c r="L37" s="1899"/>
      <c r="M37" s="1899"/>
      <c r="N37" s="1899"/>
    </row>
    <row r="38" spans="2:14" ht="17.399999999999999">
      <c r="B38" s="761" t="s">
        <v>1127</v>
      </c>
      <c r="C38" s="733" t="s">
        <v>1248</v>
      </c>
      <c r="D38" s="734">
        <f t="shared" si="2"/>
        <v>85</v>
      </c>
      <c r="E38" s="734">
        <v>0.46</v>
      </c>
      <c r="F38" s="735">
        <v>0.56000000000000005</v>
      </c>
      <c r="G38" s="734">
        <v>2</v>
      </c>
      <c r="H38" s="734">
        <f t="shared" si="0"/>
        <v>43.79</v>
      </c>
      <c r="I38" s="1899"/>
      <c r="J38" s="1899"/>
      <c r="K38" s="1899"/>
      <c r="L38" s="1899"/>
      <c r="M38" s="1899"/>
      <c r="N38" s="1899"/>
    </row>
    <row r="39" spans="2:14" ht="17.399999999999999">
      <c r="B39" s="761" t="s">
        <v>1127</v>
      </c>
      <c r="C39" s="733" t="s">
        <v>1248</v>
      </c>
      <c r="D39" s="734">
        <f t="shared" si="2"/>
        <v>85</v>
      </c>
      <c r="E39" s="734">
        <v>0.4</v>
      </c>
      <c r="F39" s="735">
        <v>0.56000000000000005</v>
      </c>
      <c r="G39" s="734">
        <v>2</v>
      </c>
      <c r="H39" s="734">
        <f t="shared" si="0"/>
        <v>38.08</v>
      </c>
      <c r="I39" s="1899"/>
      <c r="J39" s="1899"/>
      <c r="K39" s="1899"/>
      <c r="L39" s="1899"/>
      <c r="M39" s="1899"/>
      <c r="N39" s="1899"/>
    </row>
    <row r="40" spans="2:14" ht="17.399999999999999">
      <c r="B40" s="761" t="s">
        <v>1128</v>
      </c>
      <c r="C40" s="733" t="s">
        <v>1249</v>
      </c>
      <c r="D40" s="734">
        <v>4</v>
      </c>
      <c r="E40" s="734">
        <v>5.9</v>
      </c>
      <c r="F40" s="735">
        <v>2.2349999999999999</v>
      </c>
      <c r="G40" s="734">
        <v>2</v>
      </c>
      <c r="H40" s="734">
        <f t="shared" si="0"/>
        <v>105.49</v>
      </c>
      <c r="I40" s="1899"/>
      <c r="J40" s="1899"/>
      <c r="K40" s="1899"/>
      <c r="L40" s="1899"/>
      <c r="M40" s="1899"/>
      <c r="N40" s="1899"/>
    </row>
    <row r="41" spans="2:14" ht="17.399999999999999">
      <c r="B41" s="761" t="s">
        <v>1128</v>
      </c>
      <c r="C41" s="733" t="s">
        <v>1246</v>
      </c>
      <c r="D41" s="734">
        <v>2</v>
      </c>
      <c r="E41" s="734">
        <v>5.85</v>
      </c>
      <c r="F41" s="735">
        <v>1.552</v>
      </c>
      <c r="G41" s="734">
        <v>2</v>
      </c>
      <c r="H41" s="734">
        <f t="shared" si="0"/>
        <v>36.32</v>
      </c>
      <c r="I41" s="1899"/>
      <c r="J41" s="1899"/>
      <c r="K41" s="1899"/>
      <c r="L41" s="1899"/>
      <c r="M41" s="1899"/>
      <c r="N41" s="1899"/>
    </row>
    <row r="42" spans="2:14" ht="17.399999999999999">
      <c r="B42" s="761" t="s">
        <v>1128</v>
      </c>
      <c r="C42" s="733" t="s">
        <v>1254</v>
      </c>
      <c r="D42" s="734">
        <v>4</v>
      </c>
      <c r="E42" s="734">
        <v>5.8</v>
      </c>
      <c r="F42" s="735">
        <v>0.99399999999999999</v>
      </c>
      <c r="G42" s="734">
        <v>2</v>
      </c>
      <c r="H42" s="734">
        <f t="shared" si="0"/>
        <v>46.12</v>
      </c>
      <c r="I42" s="1899"/>
      <c r="J42" s="1899"/>
      <c r="K42" s="1899"/>
      <c r="L42" s="1899"/>
      <c r="M42" s="1899"/>
      <c r="N42" s="1899"/>
    </row>
    <row r="43" spans="2:14" ht="17.399999999999999">
      <c r="B43" s="761" t="s">
        <v>1129</v>
      </c>
      <c r="C43" s="733" t="s">
        <v>1248</v>
      </c>
      <c r="D43" s="734">
        <v>79</v>
      </c>
      <c r="E43" s="734">
        <v>1.31</v>
      </c>
      <c r="F43" s="735">
        <v>0.56000000000000005</v>
      </c>
      <c r="G43" s="734">
        <v>2</v>
      </c>
      <c r="H43" s="734">
        <f t="shared" si="0"/>
        <v>115.91</v>
      </c>
      <c r="I43" s="1899"/>
      <c r="J43" s="1899"/>
      <c r="K43" s="1899"/>
      <c r="L43" s="1899"/>
      <c r="M43" s="1899"/>
      <c r="N43" s="1899"/>
    </row>
    <row r="44" spans="2:14" ht="17.399999999999999">
      <c r="B44" s="761" t="s">
        <v>1129</v>
      </c>
      <c r="C44" s="733" t="s">
        <v>1248</v>
      </c>
      <c r="D44" s="734">
        <v>79</v>
      </c>
      <c r="E44" s="734">
        <v>0.49</v>
      </c>
      <c r="F44" s="735">
        <v>0.56000000000000005</v>
      </c>
      <c r="G44" s="734">
        <v>2</v>
      </c>
      <c r="H44" s="734">
        <f t="shared" si="0"/>
        <v>43.36</v>
      </c>
      <c r="I44" s="1899"/>
      <c r="J44" s="1899"/>
      <c r="K44" s="1899"/>
      <c r="L44" s="1899"/>
      <c r="M44" s="1899"/>
      <c r="N44" s="1899"/>
    </row>
    <row r="45" spans="2:14" ht="17.399999999999999">
      <c r="B45" s="763" t="s">
        <v>1129</v>
      </c>
      <c r="C45" s="733" t="s">
        <v>1248</v>
      </c>
      <c r="D45" s="734">
        <v>79</v>
      </c>
      <c r="E45" s="734">
        <v>0.44</v>
      </c>
      <c r="F45" s="735">
        <v>0.56000000000000005</v>
      </c>
      <c r="G45" s="734">
        <v>2</v>
      </c>
      <c r="H45" s="734">
        <f t="shared" si="0"/>
        <v>38.93</v>
      </c>
      <c r="I45" s="1899"/>
      <c r="J45" s="1899"/>
      <c r="K45" s="1899"/>
      <c r="L45" s="1899"/>
      <c r="M45" s="1899"/>
      <c r="N45" s="1899"/>
    </row>
    <row r="46" spans="2:14" ht="17.399999999999999">
      <c r="B46" s="761" t="s">
        <v>1129</v>
      </c>
      <c r="C46" s="733" t="s">
        <v>1248</v>
      </c>
      <c r="D46" s="734">
        <v>79</v>
      </c>
      <c r="E46" s="734">
        <v>1.18</v>
      </c>
      <c r="F46" s="735">
        <v>0.56000000000000005</v>
      </c>
      <c r="G46" s="734">
        <v>2</v>
      </c>
      <c r="H46" s="734">
        <f t="shared" si="0"/>
        <v>104.41</v>
      </c>
      <c r="I46" s="1899"/>
      <c r="J46" s="1899"/>
      <c r="K46" s="1899"/>
      <c r="L46" s="1899"/>
      <c r="M46" s="1899"/>
      <c r="N46" s="1899"/>
    </row>
    <row r="47" spans="2:14" ht="17.399999999999999">
      <c r="B47" s="761" t="s">
        <v>1129</v>
      </c>
      <c r="C47" s="733" t="s">
        <v>1248</v>
      </c>
      <c r="D47" s="734">
        <v>79</v>
      </c>
      <c r="E47" s="734">
        <v>0.46</v>
      </c>
      <c r="F47" s="735">
        <v>0.56000000000000005</v>
      </c>
      <c r="G47" s="734">
        <v>2</v>
      </c>
      <c r="H47" s="734">
        <f t="shared" si="0"/>
        <v>40.700000000000003</v>
      </c>
      <c r="I47" s="1899"/>
      <c r="J47" s="1899"/>
      <c r="K47" s="1899"/>
      <c r="L47" s="1899"/>
      <c r="M47" s="1899"/>
      <c r="N47" s="1899"/>
    </row>
    <row r="48" spans="2:14" ht="17.399999999999999">
      <c r="B48" s="761" t="s">
        <v>958</v>
      </c>
      <c r="C48" s="733" t="s">
        <v>1246</v>
      </c>
      <c r="D48" s="734">
        <v>6</v>
      </c>
      <c r="E48" s="734">
        <f>6+6+6.25+6.25+8.45</f>
        <v>32.950000000000003</v>
      </c>
      <c r="F48" s="735">
        <v>1.552</v>
      </c>
      <c r="G48" s="734">
        <v>2</v>
      </c>
      <c r="H48" s="734">
        <f t="shared" si="0"/>
        <v>613.66</v>
      </c>
      <c r="I48" s="1899"/>
      <c r="J48" s="1899"/>
      <c r="K48" s="1899"/>
      <c r="L48" s="1899"/>
      <c r="M48" s="1899"/>
      <c r="N48" s="1899"/>
    </row>
    <row r="49" spans="2:14" ht="17.399999999999999">
      <c r="B49" s="763" t="s">
        <v>960</v>
      </c>
      <c r="C49" s="733" t="s">
        <v>1248</v>
      </c>
      <c r="D49" s="734">
        <f>24+16+15+13+17+13+13+17+13+13+17+13+16+17+25</f>
        <v>242</v>
      </c>
      <c r="E49" s="734">
        <v>1.28</v>
      </c>
      <c r="F49" s="735">
        <v>0.56000000000000005</v>
      </c>
      <c r="G49" s="734">
        <v>2</v>
      </c>
      <c r="H49" s="734">
        <f t="shared" si="0"/>
        <v>346.93</v>
      </c>
      <c r="I49" s="1899"/>
      <c r="J49" s="1899"/>
      <c r="K49" s="1899"/>
      <c r="L49" s="1899"/>
      <c r="M49" s="1899"/>
      <c r="N49" s="1899"/>
    </row>
    <row r="50" spans="2:14" ht="17.399999999999999">
      <c r="B50" s="763" t="s">
        <v>1255</v>
      </c>
      <c r="C50" s="733"/>
      <c r="D50" s="734"/>
      <c r="E50" s="734"/>
      <c r="F50" s="735"/>
      <c r="G50" s="734"/>
      <c r="H50" s="734">
        <f>+SUM(H11:H49)*0.05</f>
        <v>369.82350000000002</v>
      </c>
      <c r="I50" s="1899"/>
      <c r="J50" s="1899"/>
      <c r="K50" s="1899"/>
      <c r="L50" s="1899"/>
      <c r="M50" s="1899"/>
      <c r="N50" s="1899"/>
    </row>
    <row r="51" spans="2:14" ht="17.399999999999999">
      <c r="B51" s="764"/>
      <c r="C51" s="733"/>
      <c r="D51" s="734"/>
      <c r="E51" s="734"/>
      <c r="F51" s="735"/>
      <c r="G51" s="734"/>
      <c r="H51" s="734"/>
      <c r="I51" s="1899"/>
      <c r="J51" s="1899"/>
      <c r="K51" s="1899"/>
      <c r="L51" s="1899"/>
      <c r="M51" s="1899"/>
      <c r="N51" s="1899"/>
    </row>
    <row r="52" spans="2:14" ht="17.399999999999999">
      <c r="B52" s="765"/>
      <c r="C52" s="733"/>
      <c r="D52" s="734"/>
      <c r="E52" s="734"/>
      <c r="F52" s="735"/>
      <c r="G52" s="734"/>
      <c r="H52" s="734"/>
      <c r="I52" s="1899"/>
      <c r="J52" s="1899"/>
      <c r="K52" s="1899"/>
      <c r="L52" s="1899"/>
      <c r="M52" s="1899"/>
      <c r="N52" s="1899"/>
    </row>
    <row r="53" spans="2:14" ht="36" customHeight="1">
      <c r="B53" s="1900" t="s">
        <v>199</v>
      </c>
      <c r="C53" s="1901"/>
      <c r="D53" s="1901"/>
      <c r="E53" s="1901"/>
      <c r="F53" s="1901"/>
      <c r="G53" s="1902"/>
      <c r="H53" s="737">
        <f>+SUM(H11:H52)</f>
        <v>7766.2935000000007</v>
      </c>
      <c r="I53" s="1899"/>
      <c r="J53" s="1899"/>
      <c r="K53" s="1899"/>
      <c r="L53" s="1899"/>
      <c r="M53" s="1899"/>
      <c r="N53" s="1899"/>
    </row>
    <row r="54" spans="2:14" ht="67.2" customHeight="1">
      <c r="B54" s="738" t="s">
        <v>1194</v>
      </c>
      <c r="C54" s="739"/>
      <c r="D54" s="740"/>
      <c r="E54" s="740"/>
      <c r="F54" s="740"/>
      <c r="G54" s="740"/>
      <c r="H54" s="740"/>
      <c r="I54" s="740"/>
      <c r="J54" s="740"/>
      <c r="K54" s="740"/>
      <c r="L54" s="740"/>
      <c r="M54" s="740"/>
      <c r="N54" s="741"/>
    </row>
    <row r="55" spans="2:14" ht="21.6" customHeight="1">
      <c r="B55" s="1903" t="s">
        <v>1195</v>
      </c>
      <c r="C55" s="1904"/>
      <c r="D55" s="1904"/>
      <c r="E55" s="1904"/>
      <c r="F55" s="1904"/>
      <c r="G55" s="1904"/>
      <c r="H55" s="1904"/>
      <c r="I55" s="1904"/>
      <c r="J55" s="1904"/>
      <c r="K55" s="1904"/>
      <c r="L55" s="1904"/>
      <c r="M55" s="1904"/>
      <c r="N55" s="1905"/>
    </row>
    <row r="56" spans="2:14" ht="15.6">
      <c r="B56" s="742"/>
      <c r="C56" s="743"/>
      <c r="D56" s="743"/>
      <c r="E56" s="743"/>
      <c r="F56" s="743"/>
      <c r="G56" s="743"/>
      <c r="H56" s="743"/>
      <c r="I56" s="743"/>
      <c r="J56" s="743"/>
      <c r="K56" s="743"/>
      <c r="L56" s="743"/>
      <c r="M56" s="743"/>
      <c r="N56" s="744"/>
    </row>
    <row r="57" spans="2:14" ht="15.6">
      <c r="B57" s="745"/>
      <c r="C57" s="746"/>
      <c r="D57" s="746"/>
      <c r="E57" s="746"/>
      <c r="F57" s="746"/>
      <c r="G57" s="746"/>
      <c r="H57" s="746"/>
      <c r="I57" s="746"/>
      <c r="J57" s="746"/>
      <c r="K57" s="746"/>
      <c r="L57" s="746"/>
      <c r="M57" s="746"/>
      <c r="N57" s="747"/>
    </row>
    <row r="58" spans="2:14" ht="15.6">
      <c r="B58" s="745"/>
      <c r="C58" s="746"/>
      <c r="D58" s="746"/>
      <c r="E58" s="746"/>
      <c r="F58" s="746"/>
      <c r="G58" s="746"/>
      <c r="H58" s="746"/>
      <c r="I58" s="746"/>
      <c r="J58" s="746"/>
      <c r="K58" s="746"/>
      <c r="L58" s="746"/>
      <c r="M58" s="746"/>
      <c r="N58" s="747"/>
    </row>
    <row r="59" spans="2:14" ht="15.6">
      <c r="B59" s="745"/>
      <c r="C59" s="746"/>
      <c r="D59" s="746"/>
      <c r="E59" s="746"/>
      <c r="F59" s="746"/>
      <c r="G59" s="746"/>
      <c r="H59" s="746"/>
      <c r="I59" s="746"/>
      <c r="J59" s="746"/>
      <c r="K59" s="746"/>
      <c r="L59" s="746"/>
      <c r="M59" s="746"/>
      <c r="N59" s="747"/>
    </row>
    <row r="60" spans="2:14" ht="15.6">
      <c r="B60" s="745"/>
      <c r="C60" s="746"/>
      <c r="D60" s="746"/>
      <c r="E60" s="746"/>
      <c r="F60" s="746"/>
      <c r="G60" s="746"/>
      <c r="H60" s="746"/>
      <c r="I60" s="746"/>
      <c r="J60" s="746"/>
      <c r="K60" s="746"/>
      <c r="L60" s="746"/>
      <c r="M60" s="746"/>
      <c r="N60" s="747"/>
    </row>
    <row r="61" spans="2:14" ht="15.6">
      <c r="B61" s="745"/>
      <c r="C61" s="746"/>
      <c r="D61" s="746"/>
      <c r="E61" s="746"/>
      <c r="F61" s="746"/>
      <c r="G61" s="746"/>
      <c r="H61" s="746"/>
      <c r="I61" s="746"/>
      <c r="J61" s="746"/>
      <c r="K61" s="746"/>
      <c r="L61" s="746"/>
      <c r="M61" s="746"/>
      <c r="N61" s="747"/>
    </row>
    <row r="62" spans="2:14" ht="15.6">
      <c r="B62" s="745"/>
      <c r="C62" s="746"/>
      <c r="D62" s="746"/>
      <c r="E62" s="746"/>
      <c r="F62" s="746"/>
      <c r="G62" s="746"/>
      <c r="H62" s="746"/>
      <c r="I62" s="746"/>
      <c r="J62" s="746"/>
      <c r="K62" s="746"/>
      <c r="L62" s="746"/>
      <c r="M62" s="746"/>
      <c r="N62" s="747"/>
    </row>
    <row r="63" spans="2:14" ht="15.6">
      <c r="B63" s="745"/>
      <c r="C63" s="1914"/>
      <c r="D63" s="1914"/>
      <c r="E63" s="1914"/>
      <c r="F63" s="1914"/>
      <c r="G63" s="746"/>
      <c r="H63" s="746"/>
      <c r="I63" s="1914"/>
      <c r="J63" s="1914"/>
      <c r="K63" s="1914"/>
      <c r="L63" s="1914"/>
      <c r="M63" s="1914"/>
      <c r="N63" s="747"/>
    </row>
    <row r="64" spans="2:14" ht="15.6">
      <c r="B64" s="745"/>
      <c r="C64" s="1912" t="s">
        <v>1024</v>
      </c>
      <c r="D64" s="1912"/>
      <c r="E64" s="1912"/>
      <c r="F64" s="1912"/>
      <c r="G64" s="746"/>
      <c r="H64" s="746"/>
      <c r="I64" s="1912" t="s">
        <v>1196</v>
      </c>
      <c r="J64" s="1912"/>
      <c r="K64" s="1912"/>
      <c r="L64" s="1912"/>
      <c r="M64" s="1912"/>
      <c r="N64" s="747"/>
    </row>
    <row r="65" spans="2:14" ht="15.6">
      <c r="B65" s="745"/>
      <c r="C65" s="1913" t="s">
        <v>1440</v>
      </c>
      <c r="D65" s="1913"/>
      <c r="E65" s="1913"/>
      <c r="F65" s="1913"/>
      <c r="G65" s="746"/>
      <c r="H65" s="746"/>
      <c r="I65" s="1913" t="s">
        <v>1198</v>
      </c>
      <c r="J65" s="1913"/>
      <c r="K65" s="1913"/>
      <c r="L65" s="1913"/>
      <c r="M65" s="1913"/>
      <c r="N65" s="747"/>
    </row>
    <row r="66" spans="2:14" ht="15.6">
      <c r="B66" s="745"/>
      <c r="C66" s="746"/>
      <c r="D66" s="746"/>
      <c r="E66" s="746"/>
      <c r="F66" s="746"/>
      <c r="G66" s="746"/>
      <c r="H66" s="746"/>
      <c r="I66" s="746"/>
      <c r="J66" s="746"/>
      <c r="K66" s="746"/>
      <c r="L66" s="746"/>
      <c r="M66" s="746"/>
      <c r="N66" s="747"/>
    </row>
    <row r="67" spans="2:14" ht="15.6">
      <c r="B67" s="745"/>
      <c r="C67" s="746"/>
      <c r="D67" s="746"/>
      <c r="E67" s="746"/>
      <c r="F67" s="746"/>
      <c r="G67" s="746"/>
      <c r="H67" s="746"/>
      <c r="I67" s="746"/>
      <c r="J67" s="746"/>
      <c r="K67" s="746"/>
      <c r="L67" s="746"/>
      <c r="M67" s="746"/>
      <c r="N67" s="747"/>
    </row>
    <row r="68" spans="2:14" ht="15.6">
      <c r="B68" s="745"/>
      <c r="C68" s="746"/>
      <c r="D68" s="746"/>
      <c r="E68" s="746"/>
      <c r="F68" s="746"/>
      <c r="G68" s="746"/>
      <c r="H68" s="746"/>
      <c r="I68" s="746"/>
      <c r="J68" s="746"/>
      <c r="K68" s="746"/>
      <c r="L68" s="746"/>
      <c r="M68" s="746"/>
      <c r="N68" s="747"/>
    </row>
    <row r="69" spans="2:14" ht="15.6">
      <c r="B69" s="745"/>
      <c r="C69" s="746"/>
      <c r="D69" s="746"/>
      <c r="E69" s="746"/>
      <c r="F69" s="746"/>
      <c r="G69" s="746"/>
      <c r="H69" s="746"/>
      <c r="I69" s="746"/>
      <c r="J69" s="746"/>
      <c r="K69" s="746"/>
      <c r="L69" s="746"/>
      <c r="M69" s="746"/>
      <c r="N69" s="747"/>
    </row>
    <row r="70" spans="2:14" ht="15.6">
      <c r="B70" s="745"/>
      <c r="C70" s="746"/>
      <c r="D70" s="746"/>
      <c r="E70" s="746"/>
      <c r="F70" s="746"/>
      <c r="G70" s="746"/>
      <c r="H70" s="746"/>
      <c r="I70" s="746"/>
      <c r="J70" s="746"/>
      <c r="K70" s="746"/>
      <c r="L70" s="746"/>
      <c r="M70" s="746"/>
      <c r="N70" s="747"/>
    </row>
    <row r="71" spans="2:14" ht="15.6">
      <c r="B71" s="745"/>
      <c r="C71" s="746"/>
      <c r="D71" s="746"/>
      <c r="E71" s="746"/>
      <c r="F71" s="746"/>
      <c r="G71" s="746"/>
      <c r="H71" s="746"/>
      <c r="I71" s="746"/>
      <c r="J71" s="746"/>
      <c r="K71" s="746"/>
      <c r="L71" s="746"/>
      <c r="M71" s="746"/>
      <c r="N71" s="747"/>
    </row>
    <row r="72" spans="2:14" ht="15.6">
      <c r="B72" s="748"/>
      <c r="C72" s="749"/>
      <c r="D72" s="749"/>
      <c r="E72" s="749"/>
      <c r="F72" s="749"/>
      <c r="G72" s="749"/>
      <c r="H72" s="749"/>
      <c r="I72" s="749"/>
      <c r="J72" s="749"/>
      <c r="K72" s="749"/>
      <c r="L72" s="749"/>
      <c r="M72" s="749"/>
      <c r="N72" s="750"/>
    </row>
  </sheetData>
  <mergeCells count="26">
    <mergeCell ref="C64:F64"/>
    <mergeCell ref="I64:M64"/>
    <mergeCell ref="C65:F65"/>
    <mergeCell ref="I65:M65"/>
    <mergeCell ref="B9:N9"/>
    <mergeCell ref="I10:N10"/>
    <mergeCell ref="I11:N53"/>
    <mergeCell ref="B53:G53"/>
    <mergeCell ref="B55:N55"/>
    <mergeCell ref="C63:F63"/>
    <mergeCell ref="I63:M63"/>
    <mergeCell ref="C6:I6"/>
    <mergeCell ref="J6:L6"/>
    <mergeCell ref="M6:N6"/>
    <mergeCell ref="D7:K7"/>
    <mergeCell ref="L7:M8"/>
    <mergeCell ref="N7:N8"/>
    <mergeCell ref="D8:K8"/>
    <mergeCell ref="C5:I5"/>
    <mergeCell ref="J5:K5"/>
    <mergeCell ref="L5:N5"/>
    <mergeCell ref="B1:B4"/>
    <mergeCell ref="C1:L3"/>
    <mergeCell ref="M3:N3"/>
    <mergeCell ref="C4:L4"/>
    <mergeCell ref="M4:N4"/>
  </mergeCells>
  <printOptions horizontalCentered="1"/>
  <pageMargins left="0.70866141732283472" right="0.70866141732283472" top="1.5354330708661419" bottom="0.94488188976377963" header="0.31496062992125984" footer="0.31496062992125984"/>
  <pageSetup scale="39" orientation="portrait" r:id="rId1"/>
  <drawing r:id="rId2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16A5F-A0E5-48AC-83A0-881D7919C525}">
  <dimension ref="B1:N42"/>
  <sheetViews>
    <sheetView view="pageBreakPreview" topLeftCell="A25" zoomScale="80" zoomScaleNormal="100" zoomScaleSheetLayoutView="80" workbookViewId="0">
      <selection activeCell="D7" sqref="D7:K7"/>
    </sheetView>
  </sheetViews>
  <sheetFormatPr baseColWidth="10" defaultColWidth="11.5546875" defaultRowHeight="14.4"/>
  <cols>
    <col min="1" max="1" width="5.5546875" style="726" customWidth="1"/>
    <col min="2" max="2" width="60.6640625" style="751" customWidth="1"/>
    <col min="3" max="3" width="13.5546875" style="751" customWidth="1"/>
    <col min="4" max="4" width="12.88671875" style="751" customWidth="1"/>
    <col min="5" max="5" width="14.5546875" style="751" customWidth="1"/>
    <col min="6" max="6" width="16.5546875" style="751" customWidth="1"/>
    <col min="7" max="7" width="15.6640625" style="751" customWidth="1"/>
    <col min="8" max="8" width="17" style="751" customWidth="1"/>
    <col min="9" max="9" width="15.44140625" style="751" customWidth="1"/>
    <col min="10" max="13" width="12.33203125" style="751" customWidth="1"/>
    <col min="14" max="14" width="26" style="751" customWidth="1"/>
    <col min="15" max="15" width="7.88671875" style="726" customWidth="1"/>
    <col min="16" max="16384" width="11.5546875" style="726"/>
  </cols>
  <sheetData>
    <row r="1" spans="2:14" ht="42" customHeight="1">
      <c r="B1" s="1892"/>
      <c r="C1" s="1894" t="s">
        <v>1174</v>
      </c>
      <c r="D1" s="1894"/>
      <c r="E1" s="1894"/>
      <c r="F1" s="1894"/>
      <c r="G1" s="1894"/>
      <c r="H1" s="1894"/>
      <c r="I1" s="1894"/>
      <c r="J1" s="1894"/>
      <c r="K1" s="1894"/>
      <c r="L1" s="1894"/>
      <c r="M1" s="725" t="s">
        <v>1175</v>
      </c>
      <c r="N1" s="725" t="s">
        <v>1176</v>
      </c>
    </row>
    <row r="2" spans="2:14" ht="43.95" customHeight="1">
      <c r="B2" s="1893"/>
      <c r="C2" s="1894"/>
      <c r="D2" s="1894"/>
      <c r="E2" s="1894"/>
      <c r="F2" s="1894"/>
      <c r="G2" s="1894"/>
      <c r="H2" s="1894"/>
      <c r="I2" s="1894"/>
      <c r="J2" s="1894"/>
      <c r="K2" s="1894"/>
      <c r="L2" s="1894"/>
      <c r="M2" s="725" t="s">
        <v>1177</v>
      </c>
      <c r="N2" s="725">
        <v>1</v>
      </c>
    </row>
    <row r="3" spans="2:14" ht="27.6" customHeight="1">
      <c r="B3" s="1893"/>
      <c r="C3" s="1894"/>
      <c r="D3" s="1894"/>
      <c r="E3" s="1894"/>
      <c r="F3" s="1894"/>
      <c r="G3" s="1894"/>
      <c r="H3" s="1894"/>
      <c r="I3" s="1894"/>
      <c r="J3" s="1894"/>
      <c r="K3" s="1894"/>
      <c r="L3" s="1894"/>
      <c r="M3" s="1895" t="s">
        <v>1178</v>
      </c>
      <c r="N3" s="1896"/>
    </row>
    <row r="4" spans="2:14" ht="34.200000000000003" customHeight="1">
      <c r="B4" s="1893"/>
      <c r="C4" s="1897" t="s">
        <v>1179</v>
      </c>
      <c r="D4" s="1897"/>
      <c r="E4" s="1897"/>
      <c r="F4" s="1897"/>
      <c r="G4" s="1897"/>
      <c r="H4" s="1897"/>
      <c r="I4" s="1897"/>
      <c r="J4" s="1897"/>
      <c r="K4" s="1897"/>
      <c r="L4" s="1897"/>
      <c r="M4" s="1895"/>
      <c r="N4" s="1896"/>
    </row>
    <row r="5" spans="2:14" ht="70.95" customHeight="1">
      <c r="B5" s="727" t="s">
        <v>702</v>
      </c>
      <c r="C5" s="1888" t="s">
        <v>1165</v>
      </c>
      <c r="D5" s="1889"/>
      <c r="E5" s="1889"/>
      <c r="F5" s="1889"/>
      <c r="G5" s="1889"/>
      <c r="H5" s="1889"/>
      <c r="I5" s="1890"/>
      <c r="J5" s="1891" t="s">
        <v>1180</v>
      </c>
      <c r="K5" s="1891"/>
      <c r="L5" s="1891"/>
      <c r="M5" s="1891"/>
      <c r="N5" s="1891"/>
    </row>
    <row r="6" spans="2:14" ht="40.200000000000003" customHeight="1">
      <c r="B6" s="727" t="s">
        <v>1181</v>
      </c>
      <c r="C6" s="1888" t="s">
        <v>686</v>
      </c>
      <c r="D6" s="1889"/>
      <c r="E6" s="1889"/>
      <c r="F6" s="1889"/>
      <c r="G6" s="1889"/>
      <c r="H6" s="1889"/>
      <c r="I6" s="1890"/>
      <c r="J6" s="1888" t="s">
        <v>1182</v>
      </c>
      <c r="K6" s="1889"/>
      <c r="L6" s="1890"/>
      <c r="M6" s="1888" t="s">
        <v>1183</v>
      </c>
      <c r="N6" s="1890"/>
    </row>
    <row r="7" spans="2:14" ht="36.6" customHeight="1">
      <c r="B7" s="728" t="s">
        <v>1184</v>
      </c>
      <c r="C7" s="729">
        <v>2</v>
      </c>
      <c r="D7" s="1888" t="s">
        <v>611</v>
      </c>
      <c r="E7" s="1889"/>
      <c r="F7" s="1889"/>
      <c r="G7" s="1889"/>
      <c r="H7" s="1889"/>
      <c r="I7" s="1889"/>
      <c r="J7" s="1889"/>
      <c r="K7" s="1890"/>
      <c r="L7" s="1906" t="s">
        <v>704</v>
      </c>
      <c r="M7" s="1907"/>
      <c r="N7" s="1910" t="s">
        <v>497</v>
      </c>
    </row>
    <row r="8" spans="2:14" ht="36.6" customHeight="1">
      <c r="B8" s="728" t="s">
        <v>703</v>
      </c>
      <c r="C8" s="729">
        <v>2.8</v>
      </c>
      <c r="D8" s="1888" t="s">
        <v>1272</v>
      </c>
      <c r="E8" s="1889"/>
      <c r="F8" s="1889"/>
      <c r="G8" s="1889"/>
      <c r="H8" s="1889"/>
      <c r="I8" s="1889"/>
      <c r="J8" s="1889"/>
      <c r="K8" s="1890"/>
      <c r="L8" s="1908"/>
      <c r="M8" s="1909"/>
      <c r="N8" s="1911"/>
    </row>
    <row r="9" spans="2:14" ht="17.399999999999999">
      <c r="B9" s="1898" t="s">
        <v>1185</v>
      </c>
      <c r="C9" s="1898"/>
      <c r="D9" s="1898"/>
      <c r="E9" s="1898"/>
      <c r="F9" s="1898"/>
      <c r="G9" s="1898"/>
      <c r="H9" s="1898"/>
      <c r="I9" s="1898"/>
      <c r="J9" s="1898"/>
      <c r="K9" s="1898"/>
      <c r="L9" s="1898"/>
      <c r="M9" s="1898"/>
      <c r="N9" s="1898"/>
    </row>
    <row r="10" spans="2:14" ht="60.6" customHeight="1">
      <c r="B10" s="728" t="s">
        <v>1186</v>
      </c>
      <c r="C10" s="730"/>
      <c r="D10" s="731" t="s">
        <v>1187</v>
      </c>
      <c r="E10" s="731" t="s">
        <v>1188</v>
      </c>
      <c r="F10" s="731" t="s">
        <v>1189</v>
      </c>
      <c r="G10" s="730" t="s">
        <v>1190</v>
      </c>
      <c r="H10" s="730" t="s">
        <v>1191</v>
      </c>
      <c r="I10" s="1891" t="s">
        <v>1192</v>
      </c>
      <c r="J10" s="1891"/>
      <c r="K10" s="1891"/>
      <c r="L10" s="1891"/>
      <c r="M10" s="1891"/>
      <c r="N10" s="1891"/>
    </row>
    <row r="11" spans="2:14" ht="35.4" customHeight="1">
      <c r="B11" s="752" t="str">
        <f>+D8</f>
        <v>Caja de inspección de 0,80*0,80 m en concreto de 3000 PSI para sistema de agua lluvias</v>
      </c>
      <c r="C11" s="736" t="str">
        <f>+N7</f>
        <v>UND</v>
      </c>
      <c r="D11" s="757"/>
      <c r="E11" s="757"/>
      <c r="F11" s="758"/>
      <c r="G11" s="758">
        <v>2</v>
      </c>
      <c r="H11" s="759">
        <f>G11</f>
        <v>2</v>
      </c>
      <c r="I11" s="1899"/>
      <c r="J11" s="1899"/>
      <c r="K11" s="1899"/>
      <c r="L11" s="1899"/>
      <c r="M11" s="1899"/>
      <c r="N11" s="1899"/>
    </row>
    <row r="12" spans="2:14" ht="17.399999999999999">
      <c r="B12" s="752"/>
      <c r="C12" s="736"/>
      <c r="D12" s="575"/>
      <c r="E12" s="575"/>
      <c r="F12" s="589"/>
      <c r="G12" s="589"/>
      <c r="H12" s="734"/>
      <c r="I12" s="1899"/>
      <c r="J12" s="1899"/>
      <c r="K12" s="1899"/>
      <c r="L12" s="1899"/>
      <c r="M12" s="1899"/>
      <c r="N12" s="1899"/>
    </row>
    <row r="13" spans="2:14" ht="17.399999999999999">
      <c r="B13" s="752"/>
      <c r="C13" s="736"/>
      <c r="D13" s="575"/>
      <c r="E13" s="575"/>
      <c r="F13" s="589"/>
      <c r="G13" s="589"/>
      <c r="H13" s="734"/>
      <c r="I13" s="1899"/>
      <c r="J13" s="1899"/>
      <c r="K13" s="1899"/>
      <c r="L13" s="1899"/>
      <c r="M13" s="1899"/>
      <c r="N13" s="1899"/>
    </row>
    <row r="14" spans="2:14" ht="17.399999999999999">
      <c r="B14" s="752"/>
      <c r="C14" s="736"/>
      <c r="D14" s="734"/>
      <c r="E14" s="734"/>
      <c r="F14" s="755"/>
      <c r="G14" s="734"/>
      <c r="H14" s="734"/>
      <c r="I14" s="1899"/>
      <c r="J14" s="1899"/>
      <c r="K14" s="1899"/>
      <c r="L14" s="1899"/>
      <c r="M14" s="1899"/>
      <c r="N14" s="1899"/>
    </row>
    <row r="15" spans="2:14" ht="19.5" customHeight="1">
      <c r="B15" s="752"/>
      <c r="C15" s="736"/>
      <c r="D15" s="734"/>
      <c r="E15" s="734"/>
      <c r="F15" s="755"/>
      <c r="G15" s="734"/>
      <c r="H15" s="734"/>
      <c r="I15" s="1899"/>
      <c r="J15" s="1899"/>
      <c r="K15" s="1899"/>
      <c r="L15" s="1899"/>
      <c r="M15" s="1899"/>
      <c r="N15" s="1899"/>
    </row>
    <row r="16" spans="2:14" ht="17.399999999999999">
      <c r="B16" s="752"/>
      <c r="C16" s="736"/>
      <c r="D16" s="575"/>
      <c r="E16" s="575"/>
      <c r="F16" s="575"/>
      <c r="G16" s="576"/>
      <c r="H16" s="734"/>
      <c r="I16" s="1899"/>
      <c r="J16" s="1899"/>
      <c r="K16" s="1899"/>
      <c r="L16" s="1899"/>
      <c r="M16" s="1899"/>
      <c r="N16" s="1899"/>
    </row>
    <row r="17" spans="2:14" ht="17.399999999999999">
      <c r="B17" s="752"/>
      <c r="C17" s="736"/>
      <c r="D17" s="734"/>
      <c r="E17" s="734"/>
      <c r="F17" s="755"/>
      <c r="G17" s="734"/>
      <c r="H17" s="734"/>
      <c r="I17" s="1899"/>
      <c r="J17" s="1899"/>
      <c r="K17" s="1899"/>
      <c r="L17" s="1899"/>
      <c r="M17" s="1899"/>
      <c r="N17" s="1899"/>
    </row>
    <row r="18" spans="2:14" ht="17.399999999999999">
      <c r="B18" s="752"/>
      <c r="C18" s="736"/>
      <c r="D18" s="734"/>
      <c r="E18" s="734"/>
      <c r="F18" s="755"/>
      <c r="G18" s="734"/>
      <c r="H18" s="734"/>
      <c r="I18" s="1899"/>
      <c r="J18" s="1899"/>
      <c r="K18" s="1899"/>
      <c r="L18" s="1899"/>
      <c r="M18" s="1899"/>
      <c r="N18" s="1899"/>
    </row>
    <row r="19" spans="2:14" ht="17.399999999999999">
      <c r="B19" s="752"/>
      <c r="C19" s="736"/>
      <c r="D19" s="734"/>
      <c r="E19" s="734"/>
      <c r="F19" s="755"/>
      <c r="G19" s="734"/>
      <c r="H19" s="734"/>
      <c r="I19" s="1899"/>
      <c r="J19" s="1899"/>
      <c r="K19" s="1899"/>
      <c r="L19" s="1899"/>
      <c r="M19" s="1899"/>
      <c r="N19" s="1899"/>
    </row>
    <row r="20" spans="2:14" ht="17.399999999999999">
      <c r="B20" s="752"/>
      <c r="C20" s="736"/>
      <c r="D20" s="734"/>
      <c r="E20" s="734"/>
      <c r="F20" s="755"/>
      <c r="G20" s="734"/>
      <c r="H20" s="734"/>
      <c r="I20" s="1899"/>
      <c r="J20" s="1899"/>
      <c r="K20" s="1899"/>
      <c r="L20" s="1899"/>
      <c r="M20" s="1899"/>
      <c r="N20" s="1899"/>
    </row>
    <row r="21" spans="2:14" ht="17.399999999999999">
      <c r="B21" s="752"/>
      <c r="C21" s="736"/>
      <c r="D21" s="734"/>
      <c r="E21" s="734"/>
      <c r="F21" s="735"/>
      <c r="G21" s="734"/>
      <c r="H21" s="734"/>
      <c r="I21" s="1899"/>
      <c r="J21" s="1899"/>
      <c r="K21" s="1899"/>
      <c r="L21" s="1899"/>
      <c r="M21" s="1899"/>
      <c r="N21" s="1899"/>
    </row>
    <row r="22" spans="2:14" ht="17.399999999999999">
      <c r="B22" s="752"/>
      <c r="C22" s="736"/>
      <c r="D22" s="734"/>
      <c r="E22" s="734"/>
      <c r="F22" s="735"/>
      <c r="G22" s="734"/>
      <c r="H22" s="734"/>
      <c r="I22" s="1899"/>
      <c r="J22" s="1899"/>
      <c r="K22" s="1899"/>
      <c r="L22" s="1899"/>
      <c r="M22" s="1899"/>
      <c r="N22" s="1899"/>
    </row>
    <row r="23" spans="2:14" ht="17.399999999999999">
      <c r="B23" s="752"/>
      <c r="C23" s="736"/>
      <c r="D23" s="734"/>
      <c r="E23" s="734"/>
      <c r="F23" s="735"/>
      <c r="G23" s="734"/>
      <c r="H23" s="734"/>
      <c r="I23" s="1899"/>
      <c r="J23" s="1899"/>
      <c r="K23" s="1899"/>
      <c r="L23" s="1899"/>
      <c r="M23" s="1899"/>
      <c r="N23" s="1899"/>
    </row>
    <row r="24" spans="2:14" ht="17.399999999999999">
      <c r="B24" s="752"/>
      <c r="C24" s="736"/>
      <c r="D24" s="734"/>
      <c r="E24" s="734"/>
      <c r="F24" s="735"/>
      <c r="G24" s="734"/>
      <c r="H24" s="734"/>
      <c r="I24" s="1899"/>
      <c r="J24" s="1899"/>
      <c r="K24" s="1899"/>
      <c r="L24" s="1899"/>
      <c r="M24" s="1899"/>
      <c r="N24" s="1899"/>
    </row>
    <row r="25" spans="2:14" ht="36" customHeight="1">
      <c r="B25" s="1900" t="s">
        <v>199</v>
      </c>
      <c r="C25" s="1901"/>
      <c r="D25" s="1901"/>
      <c r="E25" s="1901"/>
      <c r="F25" s="1901"/>
      <c r="G25" s="1902"/>
      <c r="H25" s="737">
        <f>+H11+H12+H13+H14+H15+H16+H17+H18+H19+H20</f>
        <v>2</v>
      </c>
      <c r="I25" s="1899"/>
      <c r="J25" s="1899"/>
      <c r="K25" s="1899"/>
      <c r="L25" s="1899"/>
      <c r="M25" s="1899"/>
      <c r="N25" s="1899"/>
    </row>
    <row r="26" spans="2:14" ht="67.2" customHeight="1">
      <c r="B26" s="738" t="s">
        <v>1194</v>
      </c>
      <c r="C26" s="739"/>
      <c r="D26" s="740"/>
      <c r="E26" s="740"/>
      <c r="F26" s="740"/>
      <c r="G26" s="740"/>
      <c r="H26" s="740"/>
      <c r="I26" s="740"/>
      <c r="J26" s="740"/>
      <c r="K26" s="740"/>
      <c r="L26" s="740"/>
      <c r="M26" s="740"/>
      <c r="N26" s="741"/>
    </row>
    <row r="27" spans="2:14" ht="21.6" customHeight="1">
      <c r="B27" s="1903" t="s">
        <v>1195</v>
      </c>
      <c r="C27" s="1904"/>
      <c r="D27" s="1904"/>
      <c r="E27" s="1904"/>
      <c r="F27" s="1904"/>
      <c r="G27" s="1904"/>
      <c r="H27" s="1904"/>
      <c r="I27" s="1904"/>
      <c r="J27" s="1904"/>
      <c r="K27" s="1904"/>
      <c r="L27" s="1904"/>
      <c r="M27" s="1904"/>
      <c r="N27" s="1905"/>
    </row>
    <row r="28" spans="2:14" ht="15.6">
      <c r="B28" s="742"/>
      <c r="C28" s="743"/>
      <c r="D28" s="743"/>
      <c r="E28" s="743"/>
      <c r="F28" s="743"/>
      <c r="G28" s="743"/>
      <c r="H28" s="743"/>
      <c r="I28" s="743"/>
      <c r="J28" s="743"/>
      <c r="K28" s="743"/>
      <c r="L28" s="743"/>
      <c r="M28" s="743"/>
      <c r="N28" s="744"/>
    </row>
    <row r="29" spans="2:14" ht="15.6">
      <c r="B29" s="745"/>
      <c r="C29" s="746"/>
      <c r="D29" s="746"/>
      <c r="E29" s="746"/>
      <c r="F29" s="746"/>
      <c r="G29" s="746"/>
      <c r="H29" s="746"/>
      <c r="I29" s="746"/>
      <c r="J29" s="746"/>
      <c r="K29" s="746"/>
      <c r="L29" s="746"/>
      <c r="M29" s="746"/>
      <c r="N29" s="747"/>
    </row>
    <row r="30" spans="2:14" ht="15.6">
      <c r="B30" s="745"/>
      <c r="C30" s="746"/>
      <c r="D30" s="746"/>
      <c r="E30" s="746"/>
      <c r="F30" s="746"/>
      <c r="G30" s="746"/>
      <c r="H30" s="746"/>
      <c r="I30" s="746"/>
      <c r="J30" s="746"/>
      <c r="K30" s="746"/>
      <c r="L30" s="746"/>
      <c r="M30" s="746"/>
      <c r="N30" s="747"/>
    </row>
    <row r="31" spans="2:14" ht="15.6">
      <c r="B31" s="745"/>
      <c r="C31" s="746"/>
      <c r="D31" s="746"/>
      <c r="E31" s="746"/>
      <c r="F31" s="746"/>
      <c r="G31" s="746"/>
      <c r="H31" s="746"/>
      <c r="I31" s="746"/>
      <c r="J31" s="746"/>
      <c r="K31" s="746"/>
      <c r="L31" s="746"/>
      <c r="M31" s="746"/>
      <c r="N31" s="747"/>
    </row>
    <row r="32" spans="2:14" ht="15.6">
      <c r="B32" s="745"/>
      <c r="C32" s="1914"/>
      <c r="D32" s="1914"/>
      <c r="E32" s="1914"/>
      <c r="F32" s="1914"/>
      <c r="G32" s="746"/>
      <c r="H32" s="746"/>
      <c r="I32" s="1914"/>
      <c r="J32" s="1914"/>
      <c r="K32" s="1914"/>
      <c r="L32" s="1914"/>
      <c r="M32" s="1914"/>
      <c r="N32" s="747"/>
    </row>
    <row r="33" spans="2:14" ht="15.6">
      <c r="B33" s="745"/>
      <c r="C33" s="1912" t="s">
        <v>1024</v>
      </c>
      <c r="D33" s="1912"/>
      <c r="E33" s="1912"/>
      <c r="F33" s="1912"/>
      <c r="G33" s="746"/>
      <c r="H33" s="746"/>
      <c r="I33" s="1912" t="s">
        <v>1196</v>
      </c>
      <c r="J33" s="1912"/>
      <c r="K33" s="1912"/>
      <c r="L33" s="1912"/>
      <c r="M33" s="1912"/>
      <c r="N33" s="747"/>
    </row>
    <row r="34" spans="2:14" ht="15.6">
      <c r="B34" s="748"/>
      <c r="C34" s="1914" t="s">
        <v>1440</v>
      </c>
      <c r="D34" s="1914"/>
      <c r="E34" s="1914"/>
      <c r="F34" s="1914"/>
      <c r="G34" s="749"/>
      <c r="H34" s="749"/>
      <c r="I34" s="1914" t="s">
        <v>1198</v>
      </c>
      <c r="J34" s="1914"/>
      <c r="K34" s="1914"/>
      <c r="L34" s="1914"/>
      <c r="M34" s="1914"/>
      <c r="N34" s="750"/>
    </row>
    <row r="35" spans="2:14" ht="15.6">
      <c r="B35" s="745"/>
      <c r="C35" s="746"/>
      <c r="D35" s="746"/>
      <c r="E35" s="746"/>
      <c r="F35" s="746"/>
      <c r="G35" s="746"/>
      <c r="H35" s="746"/>
      <c r="I35" s="746"/>
      <c r="J35" s="746"/>
      <c r="K35" s="746"/>
      <c r="L35" s="746"/>
      <c r="M35" s="746"/>
      <c r="N35" s="747"/>
    </row>
    <row r="36" spans="2:14" ht="15.6">
      <c r="B36" s="745"/>
      <c r="C36" s="746"/>
      <c r="D36" s="746"/>
      <c r="E36" s="746"/>
      <c r="F36" s="746"/>
      <c r="G36" s="746"/>
      <c r="H36" s="746"/>
      <c r="I36" s="746"/>
      <c r="J36" s="746"/>
      <c r="K36" s="746"/>
      <c r="L36" s="746"/>
      <c r="M36" s="746"/>
      <c r="N36" s="747"/>
    </row>
    <row r="37" spans="2:14" ht="15.6">
      <c r="B37" s="745"/>
      <c r="C37" s="746"/>
      <c r="D37" s="746"/>
      <c r="E37" s="746"/>
      <c r="F37" s="746"/>
      <c r="G37" s="746"/>
      <c r="H37" s="746"/>
      <c r="I37" s="746"/>
      <c r="J37" s="746"/>
      <c r="K37" s="746"/>
      <c r="L37" s="746"/>
      <c r="M37" s="746"/>
      <c r="N37" s="747"/>
    </row>
    <row r="38" spans="2:14" ht="15.6">
      <c r="B38" s="745"/>
      <c r="C38" s="746"/>
      <c r="D38" s="746"/>
      <c r="E38" s="746"/>
      <c r="F38" s="746"/>
      <c r="G38" s="746"/>
      <c r="H38" s="746"/>
      <c r="I38" s="746"/>
      <c r="J38" s="746"/>
      <c r="K38" s="746"/>
      <c r="L38" s="746"/>
      <c r="M38" s="746"/>
      <c r="N38" s="747"/>
    </row>
    <row r="39" spans="2:14" ht="15.6">
      <c r="B39" s="745"/>
      <c r="C39" s="746"/>
      <c r="D39" s="746"/>
      <c r="E39" s="746"/>
      <c r="F39" s="746"/>
      <c r="G39" s="746"/>
      <c r="H39" s="746"/>
      <c r="I39" s="746"/>
      <c r="J39" s="746"/>
      <c r="K39" s="746"/>
      <c r="L39" s="746"/>
      <c r="M39" s="746"/>
      <c r="N39" s="747"/>
    </row>
    <row r="40" spans="2:14" ht="15.6">
      <c r="B40" s="745"/>
      <c r="C40" s="746"/>
      <c r="D40" s="746"/>
      <c r="E40" s="746"/>
      <c r="F40" s="746"/>
      <c r="G40" s="746"/>
      <c r="H40" s="746"/>
      <c r="I40" s="746"/>
      <c r="J40" s="746"/>
      <c r="K40" s="746"/>
      <c r="L40" s="746"/>
      <c r="M40" s="746"/>
      <c r="N40" s="747"/>
    </row>
    <row r="41" spans="2:14" ht="15.6">
      <c r="B41" s="745"/>
      <c r="C41" s="1915"/>
      <c r="D41" s="1915"/>
      <c r="E41" s="746"/>
      <c r="F41" s="1915"/>
      <c r="G41" s="1915"/>
      <c r="H41" s="1915"/>
      <c r="I41" s="746"/>
      <c r="J41" s="746"/>
      <c r="K41" s="746"/>
      <c r="L41" s="746"/>
      <c r="M41" s="746"/>
      <c r="N41" s="747"/>
    </row>
    <row r="42" spans="2:14" ht="15.6">
      <c r="B42" s="748"/>
      <c r="C42" s="749"/>
      <c r="D42" s="749"/>
      <c r="E42" s="749"/>
      <c r="F42" s="749"/>
      <c r="G42" s="749"/>
      <c r="H42" s="749"/>
      <c r="I42" s="749"/>
      <c r="J42" s="749"/>
      <c r="K42" s="749"/>
      <c r="L42" s="749"/>
      <c r="M42" s="749"/>
      <c r="N42" s="750"/>
    </row>
  </sheetData>
  <mergeCells count="28">
    <mergeCell ref="C33:F33"/>
    <mergeCell ref="I33:M33"/>
    <mergeCell ref="C34:F34"/>
    <mergeCell ref="I34:M34"/>
    <mergeCell ref="C41:D41"/>
    <mergeCell ref="F41:H41"/>
    <mergeCell ref="C32:F32"/>
    <mergeCell ref="I32:M32"/>
    <mergeCell ref="C6:I6"/>
    <mergeCell ref="J6:L6"/>
    <mergeCell ref="M6:N6"/>
    <mergeCell ref="D7:K7"/>
    <mergeCell ref="L7:M8"/>
    <mergeCell ref="N7:N8"/>
    <mergeCell ref="D8:K8"/>
    <mergeCell ref="B9:N9"/>
    <mergeCell ref="I10:N10"/>
    <mergeCell ref="I11:N25"/>
    <mergeCell ref="B25:G25"/>
    <mergeCell ref="B27:N27"/>
    <mergeCell ref="C5:I5"/>
    <mergeCell ref="J5:K5"/>
    <mergeCell ref="L5:N5"/>
    <mergeCell ref="B1:B4"/>
    <mergeCell ref="C1:L3"/>
    <mergeCell ref="M3:N3"/>
    <mergeCell ref="C4:L4"/>
    <mergeCell ref="M4:N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C600F-B406-4BCC-836C-191831760EC1}">
  <dimension ref="B1:N47"/>
  <sheetViews>
    <sheetView view="pageBreakPreview" topLeftCell="A22" zoomScale="80" zoomScaleNormal="85" zoomScaleSheetLayoutView="80" workbookViewId="0">
      <selection activeCell="D7" sqref="D7:K7"/>
    </sheetView>
  </sheetViews>
  <sheetFormatPr baseColWidth="10" defaultColWidth="11.5546875" defaultRowHeight="14.4"/>
  <cols>
    <col min="1" max="1" width="5.5546875" style="726" customWidth="1"/>
    <col min="2" max="2" width="60.6640625" style="751" customWidth="1"/>
    <col min="3" max="3" width="13.5546875" style="751" customWidth="1"/>
    <col min="4" max="4" width="12.88671875" style="751" customWidth="1"/>
    <col min="5" max="5" width="14.5546875" style="751" customWidth="1"/>
    <col min="6" max="6" width="16.5546875" style="751" customWidth="1"/>
    <col min="7" max="7" width="15.6640625" style="751" customWidth="1"/>
    <col min="8" max="8" width="17" style="751" customWidth="1"/>
    <col min="9" max="9" width="15.44140625" style="751" customWidth="1"/>
    <col min="10" max="13" width="12.33203125" style="751" customWidth="1"/>
    <col min="14" max="14" width="26" style="751" customWidth="1"/>
    <col min="15" max="15" width="7.88671875" style="726" customWidth="1"/>
    <col min="16" max="16384" width="11.5546875" style="726"/>
  </cols>
  <sheetData>
    <row r="1" spans="2:14" ht="42" customHeight="1">
      <c r="B1" s="1892"/>
      <c r="C1" s="1894" t="s">
        <v>1174</v>
      </c>
      <c r="D1" s="1894"/>
      <c r="E1" s="1894"/>
      <c r="F1" s="1894"/>
      <c r="G1" s="1894"/>
      <c r="H1" s="1894"/>
      <c r="I1" s="1894"/>
      <c r="J1" s="1894"/>
      <c r="K1" s="1894"/>
      <c r="L1" s="1894"/>
      <c r="M1" s="725" t="s">
        <v>1175</v>
      </c>
      <c r="N1" s="725" t="s">
        <v>1176</v>
      </c>
    </row>
    <row r="2" spans="2:14" ht="43.95" customHeight="1">
      <c r="B2" s="1893"/>
      <c r="C2" s="1894"/>
      <c r="D2" s="1894"/>
      <c r="E2" s="1894"/>
      <c r="F2" s="1894"/>
      <c r="G2" s="1894"/>
      <c r="H2" s="1894"/>
      <c r="I2" s="1894"/>
      <c r="J2" s="1894"/>
      <c r="K2" s="1894"/>
      <c r="L2" s="1894"/>
      <c r="M2" s="725" t="s">
        <v>1177</v>
      </c>
      <c r="N2" s="725">
        <v>1</v>
      </c>
    </row>
    <row r="3" spans="2:14" ht="27.6" customHeight="1">
      <c r="B3" s="1893"/>
      <c r="C3" s="1894"/>
      <c r="D3" s="1894"/>
      <c r="E3" s="1894"/>
      <c r="F3" s="1894"/>
      <c r="G3" s="1894"/>
      <c r="H3" s="1894"/>
      <c r="I3" s="1894"/>
      <c r="J3" s="1894"/>
      <c r="K3" s="1894"/>
      <c r="L3" s="1894"/>
      <c r="M3" s="1895" t="s">
        <v>1178</v>
      </c>
      <c r="N3" s="1896"/>
    </row>
    <row r="4" spans="2:14" ht="34.200000000000003" customHeight="1">
      <c r="B4" s="1893"/>
      <c r="C4" s="1897" t="s">
        <v>1179</v>
      </c>
      <c r="D4" s="1897"/>
      <c r="E4" s="1897"/>
      <c r="F4" s="1897"/>
      <c r="G4" s="1897"/>
      <c r="H4" s="1897"/>
      <c r="I4" s="1897"/>
      <c r="J4" s="1897"/>
      <c r="K4" s="1897"/>
      <c r="L4" s="1897"/>
      <c r="M4" s="1895"/>
      <c r="N4" s="1896"/>
    </row>
    <row r="5" spans="2:14" ht="70.95" customHeight="1">
      <c r="B5" s="727" t="s">
        <v>702</v>
      </c>
      <c r="C5" s="1888" t="s">
        <v>1165</v>
      </c>
      <c r="D5" s="1889"/>
      <c r="E5" s="1889"/>
      <c r="F5" s="1889"/>
      <c r="G5" s="1889"/>
      <c r="H5" s="1889"/>
      <c r="I5" s="1890"/>
      <c r="J5" s="1891" t="s">
        <v>1180</v>
      </c>
      <c r="K5" s="1891"/>
      <c r="L5" s="1891"/>
      <c r="M5" s="1891"/>
      <c r="N5" s="1891"/>
    </row>
    <row r="6" spans="2:14" ht="40.200000000000003" customHeight="1">
      <c r="B6" s="727" t="s">
        <v>1181</v>
      </c>
      <c r="C6" s="1888" t="s">
        <v>686</v>
      </c>
      <c r="D6" s="1889"/>
      <c r="E6" s="1889"/>
      <c r="F6" s="1889"/>
      <c r="G6" s="1889"/>
      <c r="H6" s="1889"/>
      <c r="I6" s="1890"/>
      <c r="J6" s="1888" t="s">
        <v>1182</v>
      </c>
      <c r="K6" s="1889"/>
      <c r="L6" s="1890"/>
      <c r="M6" s="1888" t="s">
        <v>1183</v>
      </c>
      <c r="N6" s="1890"/>
    </row>
    <row r="7" spans="2:14" ht="36.6" customHeight="1">
      <c r="B7" s="728" t="s">
        <v>1184</v>
      </c>
      <c r="C7" s="729">
        <v>2</v>
      </c>
      <c r="D7" s="1888" t="s">
        <v>611</v>
      </c>
      <c r="E7" s="1889"/>
      <c r="F7" s="1889"/>
      <c r="G7" s="1889"/>
      <c r="H7" s="1889"/>
      <c r="I7" s="1889"/>
      <c r="J7" s="1889"/>
      <c r="K7" s="1890"/>
      <c r="L7" s="1906" t="s">
        <v>704</v>
      </c>
      <c r="M7" s="1907"/>
      <c r="N7" s="1910" t="s">
        <v>603</v>
      </c>
    </row>
    <row r="8" spans="2:14" ht="36.6" customHeight="1">
      <c r="B8" s="728" t="s">
        <v>703</v>
      </c>
      <c r="C8" s="729">
        <v>2.9</v>
      </c>
      <c r="D8" s="1888" t="s">
        <v>1306</v>
      </c>
      <c r="E8" s="1889"/>
      <c r="F8" s="1889"/>
      <c r="G8" s="1889"/>
      <c r="H8" s="1889"/>
      <c r="I8" s="1889"/>
      <c r="J8" s="1889"/>
      <c r="K8" s="1890"/>
      <c r="L8" s="1908"/>
      <c r="M8" s="1909"/>
      <c r="N8" s="1911"/>
    </row>
    <row r="9" spans="2:14" ht="17.399999999999999">
      <c r="B9" s="1898" t="s">
        <v>1185</v>
      </c>
      <c r="C9" s="1898"/>
      <c r="D9" s="1898"/>
      <c r="E9" s="1898"/>
      <c r="F9" s="1898"/>
      <c r="G9" s="1898"/>
      <c r="H9" s="1898"/>
      <c r="I9" s="1898"/>
      <c r="J9" s="1898"/>
      <c r="K9" s="1898"/>
      <c r="L9" s="1898"/>
      <c r="M9" s="1898"/>
      <c r="N9" s="1898"/>
    </row>
    <row r="10" spans="2:14" ht="60.6" customHeight="1">
      <c r="B10" s="728" t="s">
        <v>1186</v>
      </c>
      <c r="C10" s="730"/>
      <c r="D10" s="731" t="s">
        <v>1187</v>
      </c>
      <c r="E10" s="731" t="s">
        <v>1188</v>
      </c>
      <c r="F10" s="731" t="s">
        <v>1189</v>
      </c>
      <c r="G10" s="730" t="s">
        <v>1190</v>
      </c>
      <c r="H10" s="730" t="s">
        <v>1191</v>
      </c>
      <c r="I10" s="1891" t="s">
        <v>1192</v>
      </c>
      <c r="J10" s="1891"/>
      <c r="K10" s="1891"/>
      <c r="L10" s="1891"/>
      <c r="M10" s="1891"/>
      <c r="N10" s="1891"/>
    </row>
    <row r="11" spans="2:14" ht="17.399999999999999">
      <c r="B11" s="752" t="s">
        <v>1256</v>
      </c>
      <c r="C11" s="736" t="str">
        <f>+N7</f>
        <v>M2</v>
      </c>
      <c r="D11" s="757">
        <v>2.5</v>
      </c>
      <c r="E11" s="757">
        <v>2.5</v>
      </c>
      <c r="F11" s="758">
        <v>0.1</v>
      </c>
      <c r="G11" s="758">
        <v>4</v>
      </c>
      <c r="H11" s="759">
        <f>ROUND(D11*E11*G11*F11,2)</f>
        <v>2.5</v>
      </c>
      <c r="I11" s="1899"/>
      <c r="J11" s="1899"/>
      <c r="K11" s="1899"/>
      <c r="L11" s="1899"/>
      <c r="M11" s="1899"/>
      <c r="N11" s="1899"/>
    </row>
    <row r="12" spans="2:14" ht="17.399999999999999">
      <c r="B12" s="752" t="s">
        <v>1257</v>
      </c>
      <c r="C12" s="736" t="str">
        <f>+N7</f>
        <v>M2</v>
      </c>
      <c r="D12" s="757">
        <v>2.4</v>
      </c>
      <c r="E12" s="757">
        <v>2.4</v>
      </c>
      <c r="F12" s="758">
        <v>0.1</v>
      </c>
      <c r="G12" s="758">
        <v>4</v>
      </c>
      <c r="H12" s="759">
        <f>ROUND(D12*E12*G12*F12,2)</f>
        <v>2.2999999999999998</v>
      </c>
      <c r="I12" s="1899"/>
      <c r="J12" s="1899"/>
      <c r="K12" s="1899"/>
      <c r="L12" s="1899"/>
      <c r="M12" s="1899"/>
      <c r="N12" s="1899"/>
    </row>
    <row r="13" spans="2:14" ht="17.399999999999999">
      <c r="B13" s="752" t="s">
        <v>1257</v>
      </c>
      <c r="C13" s="736" t="str">
        <f>+N7</f>
        <v>M2</v>
      </c>
      <c r="D13" s="757">
        <v>2.2999999999999998</v>
      </c>
      <c r="E13" s="757">
        <v>2.2999999999999998</v>
      </c>
      <c r="F13" s="758">
        <v>0.1</v>
      </c>
      <c r="G13" s="758">
        <v>4</v>
      </c>
      <c r="H13" s="759">
        <f>ROUND(D13*E13*G13*F13,2)</f>
        <v>2.12</v>
      </c>
      <c r="I13" s="1899"/>
      <c r="J13" s="1899"/>
      <c r="K13" s="1899"/>
      <c r="L13" s="1899"/>
      <c r="M13" s="1899"/>
      <c r="N13" s="1899"/>
    </row>
    <row r="14" spans="2:14" ht="17.399999999999999">
      <c r="B14" s="752" t="s">
        <v>1258</v>
      </c>
      <c r="C14" s="736" t="str">
        <f>+N7</f>
        <v>M2</v>
      </c>
      <c r="D14" s="757">
        <f>4.95+4.95+4.95+4.95+5.15</f>
        <v>24.950000000000003</v>
      </c>
      <c r="E14" s="757">
        <v>0.4</v>
      </c>
      <c r="F14" s="758">
        <v>0.05</v>
      </c>
      <c r="G14" s="758"/>
      <c r="H14" s="759">
        <f>ROUND(D14*E14*F14,2)</f>
        <v>0.5</v>
      </c>
      <c r="I14" s="1899"/>
      <c r="J14" s="1899"/>
      <c r="K14" s="1899"/>
      <c r="L14" s="1899"/>
      <c r="M14" s="1899"/>
      <c r="N14" s="1899"/>
    </row>
    <row r="15" spans="2:14" ht="19.5" customHeight="1">
      <c r="B15" s="752"/>
      <c r="C15" s="736"/>
      <c r="D15" s="734"/>
      <c r="E15" s="734"/>
      <c r="F15" s="755"/>
      <c r="G15" s="734"/>
      <c r="H15" s="734"/>
      <c r="I15" s="1899"/>
      <c r="J15" s="1899"/>
      <c r="K15" s="1899"/>
      <c r="L15" s="1899"/>
      <c r="M15" s="1899"/>
      <c r="N15" s="1899"/>
    </row>
    <row r="16" spans="2:14" ht="17.399999999999999">
      <c r="B16" s="752"/>
      <c r="C16" s="736"/>
      <c r="D16" s="575"/>
      <c r="E16" s="575"/>
      <c r="F16" s="575"/>
      <c r="G16" s="576"/>
      <c r="H16" s="734"/>
      <c r="I16" s="1899"/>
      <c r="J16" s="1899"/>
      <c r="K16" s="1899"/>
      <c r="L16" s="1899"/>
      <c r="M16" s="1899"/>
      <c r="N16" s="1899"/>
    </row>
    <row r="17" spans="2:14" ht="17.399999999999999">
      <c r="B17" s="752"/>
      <c r="C17" s="736"/>
      <c r="D17" s="734"/>
      <c r="E17" s="734"/>
      <c r="F17" s="755"/>
      <c r="G17" s="734"/>
      <c r="H17" s="734"/>
      <c r="I17" s="1899"/>
      <c r="J17" s="1899"/>
      <c r="K17" s="1899"/>
      <c r="L17" s="1899"/>
      <c r="M17" s="1899"/>
      <c r="N17" s="1899"/>
    </row>
    <row r="18" spans="2:14" ht="17.399999999999999">
      <c r="B18" s="752"/>
      <c r="C18" s="736"/>
      <c r="D18" s="734"/>
      <c r="E18" s="734"/>
      <c r="F18" s="755"/>
      <c r="G18" s="734"/>
      <c r="H18" s="734"/>
      <c r="I18" s="1899"/>
      <c r="J18" s="1899"/>
      <c r="K18" s="1899"/>
      <c r="L18" s="1899"/>
      <c r="M18" s="1899"/>
      <c r="N18" s="1899"/>
    </row>
    <row r="19" spans="2:14" ht="17.399999999999999">
      <c r="B19" s="752"/>
      <c r="C19" s="736"/>
      <c r="D19" s="734"/>
      <c r="E19" s="734"/>
      <c r="F19" s="755"/>
      <c r="G19" s="734"/>
      <c r="H19" s="734"/>
      <c r="I19" s="1899"/>
      <c r="J19" s="1899"/>
      <c r="K19" s="1899"/>
      <c r="L19" s="1899"/>
      <c r="M19" s="1899"/>
      <c r="N19" s="1899"/>
    </row>
    <row r="20" spans="2:14" ht="17.399999999999999">
      <c r="B20" s="752"/>
      <c r="C20" s="736"/>
      <c r="D20" s="734"/>
      <c r="E20" s="734"/>
      <c r="F20" s="755"/>
      <c r="G20" s="734"/>
      <c r="H20" s="734"/>
      <c r="I20" s="1899"/>
      <c r="J20" s="1899"/>
      <c r="K20" s="1899"/>
      <c r="L20" s="1899"/>
      <c r="M20" s="1899"/>
      <c r="N20" s="1899"/>
    </row>
    <row r="21" spans="2:14" ht="17.399999999999999">
      <c r="B21" s="752"/>
      <c r="C21" s="736"/>
      <c r="D21" s="734"/>
      <c r="E21" s="734"/>
      <c r="F21" s="735"/>
      <c r="G21" s="734"/>
      <c r="H21" s="734"/>
      <c r="I21" s="1899"/>
      <c r="J21" s="1899"/>
      <c r="K21" s="1899"/>
      <c r="L21" s="1899"/>
      <c r="M21" s="1899"/>
      <c r="N21" s="1899"/>
    </row>
    <row r="22" spans="2:14" ht="17.399999999999999">
      <c r="B22" s="752"/>
      <c r="C22" s="736"/>
      <c r="D22" s="734"/>
      <c r="E22" s="734"/>
      <c r="F22" s="735"/>
      <c r="G22" s="734"/>
      <c r="H22" s="734"/>
      <c r="I22" s="1899"/>
      <c r="J22" s="1899"/>
      <c r="K22" s="1899"/>
      <c r="L22" s="1899"/>
      <c r="M22" s="1899"/>
      <c r="N22" s="1899"/>
    </row>
    <row r="23" spans="2:14" ht="17.399999999999999">
      <c r="B23" s="752"/>
      <c r="C23" s="736"/>
      <c r="D23" s="734"/>
      <c r="E23" s="734"/>
      <c r="F23" s="735"/>
      <c r="G23" s="734"/>
      <c r="H23" s="734"/>
      <c r="I23" s="1899"/>
      <c r="J23" s="1899"/>
      <c r="K23" s="1899"/>
      <c r="L23" s="1899"/>
      <c r="M23" s="1899"/>
      <c r="N23" s="1899"/>
    </row>
    <row r="24" spans="2:14" ht="17.399999999999999">
      <c r="B24" s="752"/>
      <c r="C24" s="736"/>
      <c r="D24" s="734"/>
      <c r="E24" s="734"/>
      <c r="F24" s="735"/>
      <c r="G24" s="734"/>
      <c r="H24" s="734"/>
      <c r="I24" s="1899"/>
      <c r="J24" s="1899"/>
      <c r="K24" s="1899"/>
      <c r="L24" s="1899"/>
      <c r="M24" s="1899"/>
      <c r="N24" s="1899"/>
    </row>
    <row r="25" spans="2:14" ht="36" customHeight="1">
      <c r="B25" s="1900" t="s">
        <v>199</v>
      </c>
      <c r="C25" s="1901"/>
      <c r="D25" s="1901"/>
      <c r="E25" s="1901"/>
      <c r="F25" s="1901"/>
      <c r="G25" s="1902"/>
      <c r="H25" s="737">
        <f>+H11+H12+H13+H14+H15+H16+H17+H18+H19+H20</f>
        <v>7.42</v>
      </c>
      <c r="I25" s="1899"/>
      <c r="J25" s="1899"/>
      <c r="K25" s="1899"/>
      <c r="L25" s="1899"/>
      <c r="M25" s="1899"/>
      <c r="N25" s="1899"/>
    </row>
    <row r="26" spans="2:14" ht="67.2" customHeight="1">
      <c r="B26" s="738" t="s">
        <v>1194</v>
      </c>
      <c r="C26" s="739"/>
      <c r="D26" s="740"/>
      <c r="E26" s="740"/>
      <c r="F26" s="740"/>
      <c r="G26" s="740"/>
      <c r="H26" s="740"/>
      <c r="I26" s="740"/>
      <c r="J26" s="740"/>
      <c r="K26" s="740"/>
      <c r="L26" s="740"/>
      <c r="M26" s="740"/>
      <c r="N26" s="741"/>
    </row>
    <row r="27" spans="2:14" ht="21.6" customHeight="1">
      <c r="B27" s="1903" t="s">
        <v>1195</v>
      </c>
      <c r="C27" s="1904"/>
      <c r="D27" s="1904"/>
      <c r="E27" s="1904"/>
      <c r="F27" s="1904"/>
      <c r="G27" s="1904"/>
      <c r="H27" s="1904"/>
      <c r="I27" s="1904"/>
      <c r="J27" s="1904"/>
      <c r="K27" s="1904"/>
      <c r="L27" s="1904"/>
      <c r="M27" s="1904"/>
      <c r="N27" s="1905"/>
    </row>
    <row r="28" spans="2:14" ht="15.6">
      <c r="B28" s="742"/>
      <c r="C28" s="743"/>
      <c r="D28" s="743"/>
      <c r="E28" s="743"/>
      <c r="F28" s="743"/>
      <c r="G28" s="743"/>
      <c r="H28" s="743"/>
      <c r="I28" s="743"/>
      <c r="J28" s="743"/>
      <c r="K28" s="743"/>
      <c r="L28" s="743"/>
      <c r="M28" s="743"/>
      <c r="N28" s="744"/>
    </row>
    <row r="29" spans="2:14" ht="15.6">
      <c r="B29" s="745"/>
      <c r="C29" s="746"/>
      <c r="D29" s="746"/>
      <c r="E29" s="746"/>
      <c r="F29" s="746"/>
      <c r="G29" s="746"/>
      <c r="H29" s="746"/>
      <c r="I29" s="746"/>
      <c r="J29" s="746"/>
      <c r="K29" s="746"/>
      <c r="L29" s="746"/>
      <c r="M29" s="746"/>
      <c r="N29" s="747"/>
    </row>
    <row r="30" spans="2:14" ht="15.6">
      <c r="B30" s="745"/>
      <c r="C30" s="746"/>
      <c r="D30" s="746"/>
      <c r="E30" s="746"/>
      <c r="F30" s="746"/>
      <c r="G30" s="746"/>
      <c r="H30" s="746"/>
      <c r="I30" s="746"/>
      <c r="J30" s="746"/>
      <c r="K30" s="746"/>
      <c r="L30" s="746"/>
      <c r="M30" s="746"/>
      <c r="N30" s="747"/>
    </row>
    <row r="31" spans="2:14" ht="15.6">
      <c r="B31" s="745"/>
      <c r="C31" s="746"/>
      <c r="D31" s="746"/>
      <c r="E31" s="746"/>
      <c r="F31" s="746"/>
      <c r="G31" s="746"/>
      <c r="H31" s="746"/>
      <c r="I31" s="746"/>
      <c r="J31" s="746"/>
      <c r="K31" s="746"/>
      <c r="L31" s="746"/>
      <c r="M31" s="746"/>
      <c r="N31" s="747"/>
    </row>
    <row r="32" spans="2:14" ht="15.6">
      <c r="B32" s="745"/>
      <c r="C32" s="746"/>
      <c r="D32" s="746"/>
      <c r="E32" s="746"/>
      <c r="F32" s="746"/>
      <c r="G32" s="746"/>
      <c r="H32" s="746"/>
      <c r="I32" s="746"/>
      <c r="J32" s="746"/>
      <c r="K32" s="746"/>
      <c r="L32" s="746"/>
      <c r="M32" s="746"/>
      <c r="N32" s="747"/>
    </row>
    <row r="33" spans="2:14" ht="15.6">
      <c r="B33" s="745"/>
      <c r="C33" s="1914"/>
      <c r="D33" s="1914"/>
      <c r="E33" s="1914"/>
      <c r="F33" s="1914"/>
      <c r="G33" s="746"/>
      <c r="H33" s="746"/>
      <c r="I33" s="1914"/>
      <c r="J33" s="1914"/>
      <c r="K33" s="1914"/>
      <c r="L33" s="1914"/>
      <c r="M33" s="1914"/>
      <c r="N33" s="747"/>
    </row>
    <row r="34" spans="2:14" ht="15.6">
      <c r="B34" s="745"/>
      <c r="C34" s="1912" t="s">
        <v>1024</v>
      </c>
      <c r="D34" s="1912"/>
      <c r="E34" s="1912"/>
      <c r="F34" s="1912"/>
      <c r="G34" s="746"/>
      <c r="H34" s="746"/>
      <c r="I34" s="1912" t="s">
        <v>1196</v>
      </c>
      <c r="J34" s="1912"/>
      <c r="K34" s="1912"/>
      <c r="L34" s="1912"/>
      <c r="M34" s="1912"/>
      <c r="N34" s="747"/>
    </row>
    <row r="35" spans="2:14" ht="15.6">
      <c r="B35" s="748"/>
      <c r="C35" s="1914" t="s">
        <v>1440</v>
      </c>
      <c r="D35" s="1914"/>
      <c r="E35" s="1914"/>
      <c r="F35" s="1914"/>
      <c r="G35" s="749"/>
      <c r="H35" s="749"/>
      <c r="I35" s="1914" t="s">
        <v>1198</v>
      </c>
      <c r="J35" s="1914"/>
      <c r="K35" s="1914"/>
      <c r="L35" s="1914"/>
      <c r="M35" s="1914"/>
      <c r="N35" s="750"/>
    </row>
    <row r="36" spans="2:14" ht="15.6">
      <c r="B36" s="745"/>
      <c r="C36" s="746"/>
      <c r="D36" s="746"/>
      <c r="E36" s="746"/>
      <c r="F36" s="746"/>
      <c r="G36" s="746"/>
      <c r="H36" s="746"/>
      <c r="I36" s="746"/>
      <c r="J36" s="746"/>
      <c r="K36" s="746"/>
      <c r="L36" s="746"/>
      <c r="M36" s="746"/>
      <c r="N36" s="747"/>
    </row>
    <row r="37" spans="2:14" ht="15.6">
      <c r="B37" s="745"/>
      <c r="C37" s="746"/>
      <c r="D37" s="746"/>
      <c r="E37" s="746"/>
      <c r="F37" s="746"/>
      <c r="G37" s="746"/>
      <c r="H37" s="746"/>
      <c r="I37" s="746"/>
      <c r="J37" s="746"/>
      <c r="K37" s="746"/>
      <c r="L37" s="746"/>
      <c r="M37" s="746"/>
      <c r="N37" s="747"/>
    </row>
    <row r="38" spans="2:14" ht="15.6">
      <c r="B38" s="745"/>
      <c r="C38" s="746"/>
      <c r="D38" s="746"/>
      <c r="E38" s="746"/>
      <c r="F38" s="746"/>
      <c r="G38" s="746"/>
      <c r="H38" s="746"/>
      <c r="I38" s="746"/>
      <c r="J38" s="746"/>
      <c r="K38" s="746"/>
      <c r="L38" s="746"/>
      <c r="M38" s="746"/>
      <c r="N38" s="747"/>
    </row>
    <row r="39" spans="2:14" ht="15.6">
      <c r="B39" s="745"/>
      <c r="C39" s="746"/>
      <c r="D39" s="746"/>
      <c r="E39" s="746"/>
      <c r="F39" s="746"/>
      <c r="G39" s="746"/>
      <c r="H39" s="746"/>
      <c r="I39" s="746"/>
      <c r="J39" s="746"/>
      <c r="K39" s="746"/>
      <c r="L39" s="746"/>
      <c r="M39" s="746"/>
      <c r="N39" s="747"/>
    </row>
    <row r="40" spans="2:14" ht="15.6">
      <c r="B40" s="745"/>
      <c r="C40" s="746"/>
      <c r="D40" s="746"/>
      <c r="E40" s="746"/>
      <c r="F40" s="746"/>
      <c r="G40" s="746"/>
      <c r="H40" s="746"/>
      <c r="I40" s="746"/>
      <c r="J40" s="746"/>
      <c r="K40" s="746"/>
      <c r="L40" s="746"/>
      <c r="M40" s="746"/>
      <c r="N40" s="747"/>
    </row>
    <row r="41" spans="2:14" ht="15.6">
      <c r="B41" s="745"/>
      <c r="C41" s="746"/>
      <c r="D41" s="746"/>
      <c r="E41" s="746"/>
      <c r="F41" s="746"/>
      <c r="G41" s="746"/>
      <c r="H41" s="746"/>
      <c r="I41" s="746"/>
      <c r="J41" s="746"/>
      <c r="K41" s="746"/>
      <c r="L41" s="746"/>
      <c r="M41" s="746"/>
      <c r="N41" s="747"/>
    </row>
    <row r="42" spans="2:14" ht="15.6">
      <c r="B42" s="745"/>
      <c r="C42" s="1915"/>
      <c r="D42" s="1915"/>
      <c r="E42" s="746"/>
      <c r="F42" s="1915"/>
      <c r="G42" s="1915"/>
      <c r="H42" s="1915"/>
      <c r="I42" s="746"/>
      <c r="J42" s="746"/>
      <c r="K42" s="746"/>
      <c r="L42" s="746"/>
      <c r="M42" s="746"/>
      <c r="N42" s="747"/>
    </row>
    <row r="43" spans="2:14" ht="15.6">
      <c r="B43" s="748"/>
      <c r="C43" s="749"/>
      <c r="D43" s="749"/>
      <c r="E43" s="749"/>
      <c r="F43" s="749"/>
      <c r="G43" s="749"/>
      <c r="H43" s="749"/>
      <c r="I43" s="749"/>
      <c r="J43" s="749"/>
      <c r="K43" s="749"/>
      <c r="L43" s="749"/>
      <c r="M43" s="749"/>
      <c r="N43" s="750"/>
    </row>
    <row r="47" spans="2:14">
      <c r="H47" s="817" t="s">
        <v>1307</v>
      </c>
    </row>
  </sheetData>
  <mergeCells count="28">
    <mergeCell ref="C34:F34"/>
    <mergeCell ref="I34:M34"/>
    <mergeCell ref="C35:F35"/>
    <mergeCell ref="I35:M35"/>
    <mergeCell ref="C42:D42"/>
    <mergeCell ref="F42:H42"/>
    <mergeCell ref="C33:F33"/>
    <mergeCell ref="I33:M33"/>
    <mergeCell ref="C6:I6"/>
    <mergeCell ref="J6:L6"/>
    <mergeCell ref="M6:N6"/>
    <mergeCell ref="D7:K7"/>
    <mergeCell ref="L7:M8"/>
    <mergeCell ref="N7:N8"/>
    <mergeCell ref="D8:K8"/>
    <mergeCell ref="B9:N9"/>
    <mergeCell ref="I10:N10"/>
    <mergeCell ref="I11:N25"/>
    <mergeCell ref="B25:G25"/>
    <mergeCell ref="B27:N27"/>
    <mergeCell ref="C5:I5"/>
    <mergeCell ref="J5:K5"/>
    <mergeCell ref="L5:N5"/>
    <mergeCell ref="B1:B4"/>
    <mergeCell ref="C1:L3"/>
    <mergeCell ref="M3:N3"/>
    <mergeCell ref="C4:L4"/>
    <mergeCell ref="M4:N4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993E4-5954-40BF-8BFE-BF75C146945C}">
  <dimension ref="B1:N42"/>
  <sheetViews>
    <sheetView view="pageBreakPreview" topLeftCell="A22" zoomScale="85" zoomScaleNormal="85" zoomScaleSheetLayoutView="85" workbookViewId="0">
      <selection activeCell="D7" sqref="D7:K7"/>
    </sheetView>
  </sheetViews>
  <sheetFormatPr baseColWidth="10" defaultColWidth="11.5546875" defaultRowHeight="14.4"/>
  <cols>
    <col min="1" max="1" width="5.5546875" style="726" customWidth="1"/>
    <col min="2" max="2" width="60.6640625" style="751" customWidth="1"/>
    <col min="3" max="3" width="13.5546875" style="751" customWidth="1"/>
    <col min="4" max="4" width="12.88671875" style="751" customWidth="1"/>
    <col min="5" max="5" width="14.5546875" style="751" customWidth="1"/>
    <col min="6" max="6" width="16.5546875" style="751" customWidth="1"/>
    <col min="7" max="7" width="15.6640625" style="751" customWidth="1"/>
    <col min="8" max="8" width="17" style="751" customWidth="1"/>
    <col min="9" max="9" width="15.44140625" style="751" customWidth="1"/>
    <col min="10" max="13" width="12.33203125" style="751" customWidth="1"/>
    <col min="14" max="14" width="26" style="751" customWidth="1"/>
    <col min="15" max="15" width="7.88671875" style="726" customWidth="1"/>
    <col min="16" max="16384" width="11.5546875" style="726"/>
  </cols>
  <sheetData>
    <row r="1" spans="2:14" ht="42" customHeight="1">
      <c r="B1" s="1892"/>
      <c r="C1" s="1894" t="s">
        <v>1174</v>
      </c>
      <c r="D1" s="1894"/>
      <c r="E1" s="1894"/>
      <c r="F1" s="1894"/>
      <c r="G1" s="1894"/>
      <c r="H1" s="1894"/>
      <c r="I1" s="1894"/>
      <c r="J1" s="1894"/>
      <c r="K1" s="1894"/>
      <c r="L1" s="1894"/>
      <c r="M1" s="725" t="s">
        <v>1175</v>
      </c>
      <c r="N1" s="725" t="s">
        <v>1176</v>
      </c>
    </row>
    <row r="2" spans="2:14" ht="43.95" customHeight="1">
      <c r="B2" s="1893"/>
      <c r="C2" s="1894"/>
      <c r="D2" s="1894"/>
      <c r="E2" s="1894"/>
      <c r="F2" s="1894"/>
      <c r="G2" s="1894"/>
      <c r="H2" s="1894"/>
      <c r="I2" s="1894"/>
      <c r="J2" s="1894"/>
      <c r="K2" s="1894"/>
      <c r="L2" s="1894"/>
      <c r="M2" s="725" t="s">
        <v>1177</v>
      </c>
      <c r="N2" s="725">
        <v>1</v>
      </c>
    </row>
    <row r="3" spans="2:14" ht="27.6" customHeight="1">
      <c r="B3" s="1893"/>
      <c r="C3" s="1894"/>
      <c r="D3" s="1894"/>
      <c r="E3" s="1894"/>
      <c r="F3" s="1894"/>
      <c r="G3" s="1894"/>
      <c r="H3" s="1894"/>
      <c r="I3" s="1894"/>
      <c r="J3" s="1894"/>
      <c r="K3" s="1894"/>
      <c r="L3" s="1894"/>
      <c r="M3" s="1895" t="s">
        <v>1178</v>
      </c>
      <c r="N3" s="1896"/>
    </row>
    <row r="4" spans="2:14" ht="34.200000000000003" customHeight="1">
      <c r="B4" s="1893"/>
      <c r="C4" s="1897" t="s">
        <v>1179</v>
      </c>
      <c r="D4" s="1897"/>
      <c r="E4" s="1897"/>
      <c r="F4" s="1897"/>
      <c r="G4" s="1897"/>
      <c r="H4" s="1897"/>
      <c r="I4" s="1897"/>
      <c r="J4" s="1897"/>
      <c r="K4" s="1897"/>
      <c r="L4" s="1897"/>
      <c r="M4" s="1895"/>
      <c r="N4" s="1896"/>
    </row>
    <row r="5" spans="2:14" ht="70.95" customHeight="1">
      <c r="B5" s="727" t="s">
        <v>702</v>
      </c>
      <c r="C5" s="1888" t="s">
        <v>1165</v>
      </c>
      <c r="D5" s="1889"/>
      <c r="E5" s="1889"/>
      <c r="F5" s="1889"/>
      <c r="G5" s="1889"/>
      <c r="H5" s="1889"/>
      <c r="I5" s="1890"/>
      <c r="J5" s="1891" t="s">
        <v>1180</v>
      </c>
      <c r="K5" s="1891"/>
      <c r="L5" s="1891"/>
      <c r="M5" s="1891"/>
      <c r="N5" s="1891"/>
    </row>
    <row r="6" spans="2:14" ht="40.200000000000003" customHeight="1">
      <c r="B6" s="727" t="s">
        <v>1181</v>
      </c>
      <c r="C6" s="1888" t="s">
        <v>686</v>
      </c>
      <c r="D6" s="1889"/>
      <c r="E6" s="1889"/>
      <c r="F6" s="1889"/>
      <c r="G6" s="1889"/>
      <c r="H6" s="1889"/>
      <c r="I6" s="1890"/>
      <c r="J6" s="1888" t="s">
        <v>1182</v>
      </c>
      <c r="K6" s="1889"/>
      <c r="L6" s="1890"/>
      <c r="M6" s="1888" t="s">
        <v>1183</v>
      </c>
      <c r="N6" s="1890"/>
    </row>
    <row r="7" spans="2:14" ht="36.6" customHeight="1">
      <c r="B7" s="728" t="s">
        <v>1184</v>
      </c>
      <c r="C7" s="729">
        <v>2</v>
      </c>
      <c r="D7" s="1888" t="s">
        <v>611</v>
      </c>
      <c r="E7" s="1889"/>
      <c r="F7" s="1889"/>
      <c r="G7" s="1889"/>
      <c r="H7" s="1889"/>
      <c r="I7" s="1889"/>
      <c r="J7" s="1889"/>
      <c r="K7" s="1890"/>
      <c r="L7" s="1906" t="s">
        <v>704</v>
      </c>
      <c r="M7" s="1907"/>
      <c r="N7" s="1910" t="s">
        <v>605</v>
      </c>
    </row>
    <row r="8" spans="2:14" ht="36.6" customHeight="1">
      <c r="B8" s="728" t="s">
        <v>703</v>
      </c>
      <c r="C8" s="766">
        <v>2.1</v>
      </c>
      <c r="D8" s="1932" t="s">
        <v>1056</v>
      </c>
      <c r="E8" s="1889"/>
      <c r="F8" s="1889"/>
      <c r="G8" s="1889"/>
      <c r="H8" s="1889"/>
      <c r="I8" s="1889"/>
      <c r="J8" s="1889"/>
      <c r="K8" s="1890"/>
      <c r="L8" s="1908"/>
      <c r="M8" s="1909"/>
      <c r="N8" s="1911"/>
    </row>
    <row r="9" spans="2:14" ht="17.399999999999999">
      <c r="B9" s="1898" t="s">
        <v>1185</v>
      </c>
      <c r="C9" s="1898"/>
      <c r="D9" s="1898"/>
      <c r="E9" s="1898"/>
      <c r="F9" s="1898"/>
      <c r="G9" s="1898"/>
      <c r="H9" s="1898"/>
      <c r="I9" s="1898"/>
      <c r="J9" s="1898"/>
      <c r="K9" s="1898"/>
      <c r="L9" s="1898"/>
      <c r="M9" s="1898"/>
      <c r="N9" s="1898"/>
    </row>
    <row r="10" spans="2:14" ht="60.6" customHeight="1">
      <c r="B10" s="728" t="s">
        <v>1186</v>
      </c>
      <c r="C10" s="730"/>
      <c r="D10" s="731" t="s">
        <v>1187</v>
      </c>
      <c r="E10" s="731" t="s">
        <v>1188</v>
      </c>
      <c r="F10" s="731" t="s">
        <v>1189</v>
      </c>
      <c r="G10" s="730" t="s">
        <v>1190</v>
      </c>
      <c r="H10" s="730" t="s">
        <v>1191</v>
      </c>
      <c r="I10" s="1891" t="s">
        <v>1192</v>
      </c>
      <c r="J10" s="1891"/>
      <c r="K10" s="1891"/>
      <c r="L10" s="1891"/>
      <c r="M10" s="1891"/>
      <c r="N10" s="1891"/>
    </row>
    <row r="11" spans="2:14" ht="34.799999999999997">
      <c r="B11" s="752" t="str">
        <f>+D8</f>
        <v>Concreto ciclópeo, 60% en concreto de 2500 PSI,  y 40% en piedra, para cerramiento</v>
      </c>
      <c r="C11" s="736" t="str">
        <f>+N7</f>
        <v>M3</v>
      </c>
      <c r="D11" s="757">
        <f>15.2+1.97+20.3+1.97+1.97</f>
        <v>41.41</v>
      </c>
      <c r="E11" s="757">
        <v>0.3</v>
      </c>
      <c r="F11" s="758">
        <v>0.3</v>
      </c>
      <c r="G11" s="758">
        <v>1</v>
      </c>
      <c r="H11" s="759">
        <f>ROUND(D11*E11*F11*G11,2)</f>
        <v>3.73</v>
      </c>
      <c r="I11" s="1899"/>
      <c r="J11" s="1899"/>
      <c r="K11" s="1899"/>
      <c r="L11" s="1899"/>
      <c r="M11" s="1899"/>
      <c r="N11" s="1899"/>
    </row>
    <row r="12" spans="2:14" ht="17.399999999999999">
      <c r="B12" s="752"/>
      <c r="C12" s="736"/>
      <c r="D12" s="575"/>
      <c r="E12" s="575"/>
      <c r="F12" s="589"/>
      <c r="G12" s="589"/>
      <c r="H12" s="734"/>
      <c r="I12" s="1899"/>
      <c r="J12" s="1899"/>
      <c r="K12" s="1899"/>
      <c r="L12" s="1899"/>
      <c r="M12" s="1899"/>
      <c r="N12" s="1899"/>
    </row>
    <row r="13" spans="2:14" ht="17.399999999999999">
      <c r="B13" s="752"/>
      <c r="C13" s="736"/>
      <c r="D13" s="575"/>
      <c r="E13" s="575"/>
      <c r="F13" s="589"/>
      <c r="G13" s="589"/>
      <c r="H13" s="734"/>
      <c r="I13" s="1899"/>
      <c r="J13" s="1899"/>
      <c r="K13" s="1899"/>
      <c r="L13" s="1899"/>
      <c r="M13" s="1899"/>
      <c r="N13" s="1899"/>
    </row>
    <row r="14" spans="2:14" ht="17.399999999999999">
      <c r="B14" s="752"/>
      <c r="C14" s="736"/>
      <c r="D14" s="734"/>
      <c r="E14" s="734"/>
      <c r="F14" s="755"/>
      <c r="G14" s="734"/>
      <c r="H14" s="734"/>
      <c r="I14" s="1899"/>
      <c r="J14" s="1899"/>
      <c r="K14" s="1899"/>
      <c r="L14" s="1899"/>
      <c r="M14" s="1899"/>
      <c r="N14" s="1899"/>
    </row>
    <row r="15" spans="2:14" ht="19.5" customHeight="1">
      <c r="B15" s="752"/>
      <c r="C15" s="736"/>
      <c r="D15" s="734"/>
      <c r="E15" s="734"/>
      <c r="F15" s="755"/>
      <c r="G15" s="734"/>
      <c r="H15" s="734"/>
      <c r="I15" s="1899"/>
      <c r="J15" s="1899"/>
      <c r="K15" s="1899"/>
      <c r="L15" s="1899"/>
      <c r="M15" s="1899"/>
      <c r="N15" s="1899"/>
    </row>
    <row r="16" spans="2:14" ht="17.399999999999999">
      <c r="B16" s="752"/>
      <c r="C16" s="736"/>
      <c r="D16" s="575"/>
      <c r="E16" s="575"/>
      <c r="F16" s="575"/>
      <c r="G16" s="576"/>
      <c r="H16" s="734"/>
      <c r="I16" s="1899"/>
      <c r="J16" s="1899"/>
      <c r="K16" s="1899"/>
      <c r="L16" s="1899"/>
      <c r="M16" s="1899"/>
      <c r="N16" s="1899"/>
    </row>
    <row r="17" spans="2:14" ht="17.399999999999999">
      <c r="B17" s="752"/>
      <c r="C17" s="736"/>
      <c r="D17" s="734"/>
      <c r="E17" s="734"/>
      <c r="F17" s="755"/>
      <c r="G17" s="734"/>
      <c r="H17" s="734"/>
      <c r="I17" s="1899"/>
      <c r="J17" s="1899"/>
      <c r="K17" s="1899"/>
      <c r="L17" s="1899"/>
      <c r="M17" s="1899"/>
      <c r="N17" s="1899"/>
    </row>
    <row r="18" spans="2:14" ht="17.399999999999999">
      <c r="B18" s="752"/>
      <c r="C18" s="736"/>
      <c r="D18" s="734"/>
      <c r="E18" s="734"/>
      <c r="F18" s="755"/>
      <c r="G18" s="734"/>
      <c r="H18" s="734"/>
      <c r="I18" s="1899"/>
      <c r="J18" s="1899"/>
      <c r="K18" s="1899"/>
      <c r="L18" s="1899"/>
      <c r="M18" s="1899"/>
      <c r="N18" s="1899"/>
    </row>
    <row r="19" spans="2:14" ht="17.399999999999999">
      <c r="B19" s="752"/>
      <c r="C19" s="736"/>
      <c r="D19" s="734"/>
      <c r="E19" s="734"/>
      <c r="F19" s="755"/>
      <c r="G19" s="734"/>
      <c r="H19" s="734"/>
      <c r="I19" s="1899"/>
      <c r="J19" s="1899"/>
      <c r="K19" s="1899"/>
      <c r="L19" s="1899"/>
      <c r="M19" s="1899"/>
      <c r="N19" s="1899"/>
    </row>
    <row r="20" spans="2:14" ht="17.399999999999999">
      <c r="B20" s="752"/>
      <c r="C20" s="736"/>
      <c r="D20" s="734"/>
      <c r="E20" s="734"/>
      <c r="F20" s="755"/>
      <c r="G20" s="734"/>
      <c r="H20" s="734"/>
      <c r="I20" s="1899"/>
      <c r="J20" s="1899"/>
      <c r="K20" s="1899"/>
      <c r="L20" s="1899"/>
      <c r="M20" s="1899"/>
      <c r="N20" s="1899"/>
    </row>
    <row r="21" spans="2:14" ht="17.399999999999999">
      <c r="B21" s="752"/>
      <c r="C21" s="736"/>
      <c r="D21" s="734"/>
      <c r="E21" s="734"/>
      <c r="F21" s="735"/>
      <c r="G21" s="734"/>
      <c r="H21" s="734"/>
      <c r="I21" s="1899"/>
      <c r="J21" s="1899"/>
      <c r="K21" s="1899"/>
      <c r="L21" s="1899"/>
      <c r="M21" s="1899"/>
      <c r="N21" s="1899"/>
    </row>
    <row r="22" spans="2:14" ht="17.399999999999999">
      <c r="B22" s="752"/>
      <c r="C22" s="736"/>
      <c r="D22" s="734"/>
      <c r="E22" s="734"/>
      <c r="F22" s="735"/>
      <c r="G22" s="734"/>
      <c r="H22" s="734"/>
      <c r="I22" s="1899"/>
      <c r="J22" s="1899"/>
      <c r="K22" s="1899"/>
      <c r="L22" s="1899"/>
      <c r="M22" s="1899"/>
      <c r="N22" s="1899"/>
    </row>
    <row r="23" spans="2:14" ht="17.399999999999999">
      <c r="B23" s="752"/>
      <c r="C23" s="736"/>
      <c r="D23" s="734"/>
      <c r="E23" s="734"/>
      <c r="F23" s="735"/>
      <c r="G23" s="734"/>
      <c r="H23" s="734"/>
      <c r="I23" s="1899"/>
      <c r="J23" s="1899"/>
      <c r="K23" s="1899"/>
      <c r="L23" s="1899"/>
      <c r="M23" s="1899"/>
      <c r="N23" s="1899"/>
    </row>
    <row r="24" spans="2:14" ht="17.399999999999999">
      <c r="B24" s="752"/>
      <c r="C24" s="736"/>
      <c r="D24" s="734"/>
      <c r="E24" s="734"/>
      <c r="F24" s="735"/>
      <c r="G24" s="734"/>
      <c r="H24" s="734"/>
      <c r="I24" s="1899"/>
      <c r="J24" s="1899"/>
      <c r="K24" s="1899"/>
      <c r="L24" s="1899"/>
      <c r="M24" s="1899"/>
      <c r="N24" s="1899"/>
    </row>
    <row r="25" spans="2:14" ht="36" customHeight="1">
      <c r="B25" s="1900" t="s">
        <v>199</v>
      </c>
      <c r="C25" s="1901"/>
      <c r="D25" s="1901"/>
      <c r="E25" s="1901"/>
      <c r="F25" s="1901"/>
      <c r="G25" s="1902"/>
      <c r="H25" s="737">
        <f>+H11+H12+H13+H14+H15+H16+H17+H18+H19+H20</f>
        <v>3.73</v>
      </c>
      <c r="I25" s="1899"/>
      <c r="J25" s="1899"/>
      <c r="K25" s="1899"/>
      <c r="L25" s="1899"/>
      <c r="M25" s="1899"/>
      <c r="N25" s="1899"/>
    </row>
    <row r="26" spans="2:14" ht="67.2" customHeight="1">
      <c r="B26" s="738" t="s">
        <v>1194</v>
      </c>
      <c r="C26" s="739"/>
      <c r="D26" s="740"/>
      <c r="E26" s="740"/>
      <c r="F26" s="740"/>
      <c r="G26" s="740"/>
      <c r="H26" s="740"/>
      <c r="I26" s="740"/>
      <c r="J26" s="740"/>
      <c r="K26" s="740"/>
      <c r="L26" s="740"/>
      <c r="M26" s="740"/>
      <c r="N26" s="741"/>
    </row>
    <row r="27" spans="2:14" ht="21.6" customHeight="1">
      <c r="B27" s="1903" t="s">
        <v>1195</v>
      </c>
      <c r="C27" s="1904"/>
      <c r="D27" s="1904"/>
      <c r="E27" s="1904"/>
      <c r="F27" s="1904"/>
      <c r="G27" s="1904"/>
      <c r="H27" s="1904"/>
      <c r="I27" s="1904"/>
      <c r="J27" s="1904"/>
      <c r="K27" s="1904"/>
      <c r="L27" s="1904"/>
      <c r="M27" s="1904"/>
      <c r="N27" s="1905"/>
    </row>
    <row r="28" spans="2:14" ht="15.6">
      <c r="B28" s="742"/>
      <c r="C28" s="743"/>
      <c r="D28" s="743"/>
      <c r="E28" s="743"/>
      <c r="F28" s="743"/>
      <c r="G28" s="743"/>
      <c r="H28" s="743"/>
      <c r="I28" s="743"/>
      <c r="J28" s="743"/>
      <c r="K28" s="743"/>
      <c r="L28" s="743"/>
      <c r="M28" s="743"/>
      <c r="N28" s="744"/>
    </row>
    <row r="29" spans="2:14" ht="15.6">
      <c r="B29" s="745"/>
      <c r="C29" s="746"/>
      <c r="D29" s="746"/>
      <c r="E29" s="746"/>
      <c r="F29" s="746"/>
      <c r="G29" s="746"/>
      <c r="H29" s="746"/>
      <c r="I29" s="746"/>
      <c r="J29" s="746"/>
      <c r="K29" s="746"/>
      <c r="L29" s="746"/>
      <c r="M29" s="746"/>
      <c r="N29" s="747"/>
    </row>
    <row r="30" spans="2:14" ht="15.6">
      <c r="B30" s="745"/>
      <c r="C30" s="746"/>
      <c r="D30" s="746"/>
      <c r="E30" s="746"/>
      <c r="F30" s="746"/>
      <c r="G30" s="746"/>
      <c r="H30" s="746"/>
      <c r="I30" s="746"/>
      <c r="J30" s="746"/>
      <c r="K30" s="746"/>
      <c r="L30" s="746"/>
      <c r="M30" s="746"/>
      <c r="N30" s="747"/>
    </row>
    <row r="31" spans="2:14" ht="15.6">
      <c r="B31" s="745"/>
      <c r="C31" s="746"/>
      <c r="D31" s="746"/>
      <c r="E31" s="746"/>
      <c r="F31" s="746"/>
      <c r="G31" s="746"/>
      <c r="H31" s="746"/>
      <c r="I31" s="746"/>
      <c r="J31" s="746"/>
      <c r="K31" s="746"/>
      <c r="L31" s="746"/>
      <c r="M31" s="746"/>
      <c r="N31" s="747"/>
    </row>
    <row r="32" spans="2:14" ht="15.6">
      <c r="B32" s="745"/>
      <c r="C32" s="1914"/>
      <c r="D32" s="1914"/>
      <c r="E32" s="1914"/>
      <c r="F32" s="1914"/>
      <c r="G32" s="746"/>
      <c r="H32" s="746"/>
      <c r="I32" s="1914"/>
      <c r="J32" s="1914"/>
      <c r="K32" s="1914"/>
      <c r="L32" s="1914"/>
      <c r="M32" s="1914"/>
      <c r="N32" s="747"/>
    </row>
    <row r="33" spans="2:14" ht="15.6">
      <c r="B33" s="745"/>
      <c r="C33" s="1912" t="s">
        <v>1024</v>
      </c>
      <c r="D33" s="1912"/>
      <c r="E33" s="1912"/>
      <c r="F33" s="1912"/>
      <c r="G33" s="746"/>
      <c r="H33" s="746"/>
      <c r="I33" s="1912" t="s">
        <v>1196</v>
      </c>
      <c r="J33" s="1912"/>
      <c r="K33" s="1912"/>
      <c r="L33" s="1912"/>
      <c r="M33" s="1912"/>
      <c r="N33" s="747"/>
    </row>
    <row r="34" spans="2:14" ht="15.6">
      <c r="B34" s="748"/>
      <c r="C34" s="1914" t="s">
        <v>1440</v>
      </c>
      <c r="D34" s="1914"/>
      <c r="E34" s="1914"/>
      <c r="F34" s="1914"/>
      <c r="G34" s="749"/>
      <c r="H34" s="749"/>
      <c r="I34" s="1914" t="s">
        <v>1198</v>
      </c>
      <c r="J34" s="1914"/>
      <c r="K34" s="1914"/>
      <c r="L34" s="1914"/>
      <c r="M34" s="1914"/>
      <c r="N34" s="750"/>
    </row>
    <row r="35" spans="2:14" ht="15.6">
      <c r="B35" s="745"/>
      <c r="C35" s="746"/>
      <c r="D35" s="746"/>
      <c r="E35" s="746"/>
      <c r="F35" s="746"/>
      <c r="G35" s="746"/>
      <c r="H35" s="746"/>
      <c r="I35" s="746"/>
      <c r="J35" s="746"/>
      <c r="K35" s="746"/>
      <c r="L35" s="746"/>
      <c r="M35" s="746"/>
      <c r="N35" s="747"/>
    </row>
    <row r="36" spans="2:14" ht="15.6">
      <c r="B36" s="745"/>
      <c r="C36" s="746"/>
      <c r="D36" s="746"/>
      <c r="E36" s="746"/>
      <c r="F36" s="746"/>
      <c r="G36" s="746"/>
      <c r="H36" s="746"/>
      <c r="I36" s="746"/>
      <c r="J36" s="746"/>
      <c r="K36" s="746"/>
      <c r="L36" s="746"/>
      <c r="M36" s="746"/>
      <c r="N36" s="747"/>
    </row>
    <row r="37" spans="2:14" ht="15.6">
      <c r="B37" s="745"/>
      <c r="C37" s="746"/>
      <c r="D37" s="746"/>
      <c r="E37" s="746"/>
      <c r="F37" s="746"/>
      <c r="G37" s="746"/>
      <c r="H37" s="746"/>
      <c r="I37" s="746"/>
      <c r="J37" s="746"/>
      <c r="K37" s="746"/>
      <c r="L37" s="746"/>
      <c r="M37" s="746"/>
      <c r="N37" s="747"/>
    </row>
    <row r="38" spans="2:14" ht="15.6">
      <c r="B38" s="745"/>
      <c r="C38" s="746"/>
      <c r="D38" s="746"/>
      <c r="E38" s="746"/>
      <c r="F38" s="746"/>
      <c r="G38" s="746"/>
      <c r="H38" s="746"/>
      <c r="I38" s="746"/>
      <c r="J38" s="746"/>
      <c r="K38" s="746"/>
      <c r="L38" s="746"/>
      <c r="M38" s="746"/>
      <c r="N38" s="747"/>
    </row>
    <row r="39" spans="2:14" ht="15.6">
      <c r="B39" s="745"/>
      <c r="C39" s="746"/>
      <c r="D39" s="746"/>
      <c r="E39" s="746"/>
      <c r="F39" s="746"/>
      <c r="G39" s="746"/>
      <c r="H39" s="746"/>
      <c r="I39" s="746"/>
      <c r="J39" s="746"/>
      <c r="K39" s="746"/>
      <c r="L39" s="746"/>
      <c r="M39" s="746"/>
      <c r="N39" s="747"/>
    </row>
    <row r="40" spans="2:14" ht="15.6">
      <c r="B40" s="745"/>
      <c r="C40" s="746"/>
      <c r="D40" s="746"/>
      <c r="E40" s="746"/>
      <c r="F40" s="746"/>
      <c r="G40" s="746"/>
      <c r="H40" s="746"/>
      <c r="I40" s="746"/>
      <c r="J40" s="746"/>
      <c r="K40" s="746"/>
      <c r="L40" s="746"/>
      <c r="M40" s="746"/>
      <c r="N40" s="747"/>
    </row>
    <row r="41" spans="2:14" ht="15.6">
      <c r="B41" s="745"/>
      <c r="C41" s="1915"/>
      <c r="D41" s="1915"/>
      <c r="E41" s="746"/>
      <c r="F41" s="1915"/>
      <c r="G41" s="1915"/>
      <c r="H41" s="1915"/>
      <c r="I41" s="746"/>
      <c r="J41" s="746"/>
      <c r="K41" s="746"/>
      <c r="L41" s="746"/>
      <c r="M41" s="746"/>
      <c r="N41" s="747"/>
    </row>
    <row r="42" spans="2:14" ht="15.6">
      <c r="B42" s="748"/>
      <c r="C42" s="749"/>
      <c r="D42" s="749"/>
      <c r="E42" s="749"/>
      <c r="F42" s="749"/>
      <c r="G42" s="749"/>
      <c r="H42" s="749"/>
      <c r="I42" s="749"/>
      <c r="J42" s="749"/>
      <c r="K42" s="749"/>
      <c r="L42" s="749"/>
      <c r="M42" s="749"/>
      <c r="N42" s="750"/>
    </row>
  </sheetData>
  <mergeCells count="28">
    <mergeCell ref="C33:F33"/>
    <mergeCell ref="I33:M33"/>
    <mergeCell ref="C34:F34"/>
    <mergeCell ref="I34:M34"/>
    <mergeCell ref="C41:D41"/>
    <mergeCell ref="F41:H41"/>
    <mergeCell ref="C32:F32"/>
    <mergeCell ref="I32:M32"/>
    <mergeCell ref="C6:I6"/>
    <mergeCell ref="J6:L6"/>
    <mergeCell ref="M6:N6"/>
    <mergeCell ref="D7:K7"/>
    <mergeCell ref="L7:M8"/>
    <mergeCell ref="N7:N8"/>
    <mergeCell ref="D8:K8"/>
    <mergeCell ref="B9:N9"/>
    <mergeCell ref="I10:N10"/>
    <mergeCell ref="I11:N25"/>
    <mergeCell ref="B25:G25"/>
    <mergeCell ref="B27:N27"/>
    <mergeCell ref="C5:I5"/>
    <mergeCell ref="J5:K5"/>
    <mergeCell ref="L5:N5"/>
    <mergeCell ref="B1:B4"/>
    <mergeCell ref="C1:L3"/>
    <mergeCell ref="M3:N3"/>
    <mergeCell ref="C4:L4"/>
    <mergeCell ref="M4:N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A2A1D-F713-4118-926F-B5B0471BD735}">
  <dimension ref="B1:N42"/>
  <sheetViews>
    <sheetView view="pageBreakPreview" topLeftCell="A25" zoomScale="80" zoomScaleNormal="85" zoomScaleSheetLayoutView="80" workbookViewId="0">
      <selection activeCell="D7" sqref="D7:K7"/>
    </sheetView>
  </sheetViews>
  <sheetFormatPr baseColWidth="10" defaultColWidth="11.5546875" defaultRowHeight="14.4"/>
  <cols>
    <col min="1" max="1" width="5.5546875" style="726" customWidth="1"/>
    <col min="2" max="2" width="60.6640625" style="751" customWidth="1"/>
    <col min="3" max="3" width="13.5546875" style="751" customWidth="1"/>
    <col min="4" max="4" width="12.88671875" style="751" customWidth="1"/>
    <col min="5" max="5" width="14.5546875" style="751" customWidth="1"/>
    <col min="6" max="6" width="16.5546875" style="751" customWidth="1"/>
    <col min="7" max="7" width="15.6640625" style="751" customWidth="1"/>
    <col min="8" max="8" width="17" style="751" customWidth="1"/>
    <col min="9" max="9" width="15.44140625" style="751" customWidth="1"/>
    <col min="10" max="13" width="12.33203125" style="751" customWidth="1"/>
    <col min="14" max="14" width="26" style="751" customWidth="1"/>
    <col min="15" max="15" width="7.88671875" style="726" customWidth="1"/>
    <col min="16" max="16384" width="11.5546875" style="726"/>
  </cols>
  <sheetData>
    <row r="1" spans="2:14" ht="42" customHeight="1">
      <c r="B1" s="1892"/>
      <c r="C1" s="1894" t="s">
        <v>1174</v>
      </c>
      <c r="D1" s="1894"/>
      <c r="E1" s="1894"/>
      <c r="F1" s="1894"/>
      <c r="G1" s="1894"/>
      <c r="H1" s="1894"/>
      <c r="I1" s="1894"/>
      <c r="J1" s="1894"/>
      <c r="K1" s="1894"/>
      <c r="L1" s="1894"/>
      <c r="M1" s="725" t="s">
        <v>1175</v>
      </c>
      <c r="N1" s="725" t="s">
        <v>1176</v>
      </c>
    </row>
    <row r="2" spans="2:14" ht="43.95" customHeight="1">
      <c r="B2" s="1893"/>
      <c r="C2" s="1894"/>
      <c r="D2" s="1894"/>
      <c r="E2" s="1894"/>
      <c r="F2" s="1894"/>
      <c r="G2" s="1894"/>
      <c r="H2" s="1894"/>
      <c r="I2" s="1894"/>
      <c r="J2" s="1894"/>
      <c r="K2" s="1894"/>
      <c r="L2" s="1894"/>
      <c r="M2" s="725" t="s">
        <v>1177</v>
      </c>
      <c r="N2" s="725">
        <v>1</v>
      </c>
    </row>
    <row r="3" spans="2:14" ht="27.6" customHeight="1">
      <c r="B3" s="1893"/>
      <c r="C3" s="1894"/>
      <c r="D3" s="1894"/>
      <c r="E3" s="1894"/>
      <c r="F3" s="1894"/>
      <c r="G3" s="1894"/>
      <c r="H3" s="1894"/>
      <c r="I3" s="1894"/>
      <c r="J3" s="1894"/>
      <c r="K3" s="1894"/>
      <c r="L3" s="1894"/>
      <c r="M3" s="1895" t="s">
        <v>1178</v>
      </c>
      <c r="N3" s="1896"/>
    </row>
    <row r="4" spans="2:14" ht="34.200000000000003" customHeight="1">
      <c r="B4" s="1893"/>
      <c r="C4" s="1897" t="s">
        <v>1179</v>
      </c>
      <c r="D4" s="1897"/>
      <c r="E4" s="1897"/>
      <c r="F4" s="1897"/>
      <c r="G4" s="1897"/>
      <c r="H4" s="1897"/>
      <c r="I4" s="1897"/>
      <c r="J4" s="1897"/>
      <c r="K4" s="1897"/>
      <c r="L4" s="1897"/>
      <c r="M4" s="1895"/>
      <c r="N4" s="1896"/>
    </row>
    <row r="5" spans="2:14" ht="70.95" customHeight="1">
      <c r="B5" s="727" t="s">
        <v>702</v>
      </c>
      <c r="C5" s="1888" t="s">
        <v>1165</v>
      </c>
      <c r="D5" s="1889"/>
      <c r="E5" s="1889"/>
      <c r="F5" s="1889"/>
      <c r="G5" s="1889"/>
      <c r="H5" s="1889"/>
      <c r="I5" s="1890"/>
      <c r="J5" s="1891" t="s">
        <v>1180</v>
      </c>
      <c r="K5" s="1891"/>
      <c r="L5" s="1891"/>
      <c r="M5" s="1891"/>
      <c r="N5" s="1891"/>
    </row>
    <row r="6" spans="2:14" ht="40.200000000000003" customHeight="1">
      <c r="B6" s="727" t="s">
        <v>1181</v>
      </c>
      <c r="C6" s="1888" t="s">
        <v>686</v>
      </c>
      <c r="D6" s="1889"/>
      <c r="E6" s="1889"/>
      <c r="F6" s="1889"/>
      <c r="G6" s="1889"/>
      <c r="H6" s="1889"/>
      <c r="I6" s="1890"/>
      <c r="J6" s="1888" t="s">
        <v>1182</v>
      </c>
      <c r="K6" s="1889"/>
      <c r="L6" s="1890"/>
      <c r="M6" s="1888" t="s">
        <v>1183</v>
      </c>
      <c r="N6" s="1890"/>
    </row>
    <row r="7" spans="2:14" ht="36.6" customHeight="1">
      <c r="B7" s="728" t="s">
        <v>1184</v>
      </c>
      <c r="C7" s="729">
        <v>2</v>
      </c>
      <c r="D7" s="1888" t="s">
        <v>611</v>
      </c>
      <c r="E7" s="1889"/>
      <c r="F7" s="1889"/>
      <c r="G7" s="1889"/>
      <c r="H7" s="1889"/>
      <c r="I7" s="1889"/>
      <c r="J7" s="1889"/>
      <c r="K7" s="1890"/>
      <c r="L7" s="1906" t="s">
        <v>704</v>
      </c>
      <c r="M7" s="1907"/>
      <c r="N7" s="1910" t="s">
        <v>480</v>
      </c>
    </row>
    <row r="8" spans="2:14" ht="36.6" customHeight="1">
      <c r="B8" s="728" t="s">
        <v>703</v>
      </c>
      <c r="C8" s="766">
        <v>2.11</v>
      </c>
      <c r="D8" s="1932" t="s">
        <v>623</v>
      </c>
      <c r="E8" s="1889"/>
      <c r="F8" s="1889"/>
      <c r="G8" s="1889"/>
      <c r="H8" s="1889"/>
      <c r="I8" s="1889"/>
      <c r="J8" s="1889"/>
      <c r="K8" s="1890"/>
      <c r="L8" s="1908"/>
      <c r="M8" s="1909"/>
      <c r="N8" s="1911"/>
    </row>
    <row r="9" spans="2:14" ht="17.399999999999999">
      <c r="B9" s="1898" t="s">
        <v>1185</v>
      </c>
      <c r="C9" s="1898"/>
      <c r="D9" s="1898"/>
      <c r="E9" s="1898"/>
      <c r="F9" s="1898"/>
      <c r="G9" s="1898"/>
      <c r="H9" s="1898"/>
      <c r="I9" s="1898"/>
      <c r="J9" s="1898"/>
      <c r="K9" s="1898"/>
      <c r="L9" s="1898"/>
      <c r="M9" s="1898"/>
      <c r="N9" s="1898"/>
    </row>
    <row r="10" spans="2:14" ht="60.6" customHeight="1">
      <c r="B10" s="728" t="s">
        <v>1186</v>
      </c>
      <c r="C10" s="730"/>
      <c r="D10" s="731" t="s">
        <v>1187</v>
      </c>
      <c r="E10" s="731" t="s">
        <v>1188</v>
      </c>
      <c r="F10" s="731" t="s">
        <v>1189</v>
      </c>
      <c r="G10" s="730" t="s">
        <v>1190</v>
      </c>
      <c r="H10" s="730" t="s">
        <v>1191</v>
      </c>
      <c r="I10" s="1891" t="s">
        <v>1192</v>
      </c>
      <c r="J10" s="1891"/>
      <c r="K10" s="1891"/>
      <c r="L10" s="1891"/>
      <c r="M10" s="1891"/>
      <c r="N10" s="1891"/>
    </row>
    <row r="11" spans="2:14" ht="34.799999999999997">
      <c r="B11" s="752" t="str">
        <f>+D8</f>
        <v>Suministro e instalación de tuberia de 6" sanitaria incluye accesorios.</v>
      </c>
      <c r="C11" s="736" t="str">
        <f>+N7</f>
        <v>ML</v>
      </c>
      <c r="D11" s="757">
        <f>16.7+20</f>
        <v>36.700000000000003</v>
      </c>
      <c r="E11" s="757"/>
      <c r="F11" s="758"/>
      <c r="G11" s="758"/>
      <c r="H11" s="759">
        <f>+D11</f>
        <v>36.700000000000003</v>
      </c>
      <c r="I11" s="1899"/>
      <c r="J11" s="1899"/>
      <c r="K11" s="1899"/>
      <c r="L11" s="1899"/>
      <c r="M11" s="1899"/>
      <c r="N11" s="1899"/>
    </row>
    <row r="12" spans="2:14" ht="17.399999999999999">
      <c r="B12" s="752"/>
      <c r="C12" s="736"/>
      <c r="D12" s="575"/>
      <c r="E12" s="575"/>
      <c r="F12" s="589"/>
      <c r="G12" s="589"/>
      <c r="H12" s="734"/>
      <c r="I12" s="1899"/>
      <c r="J12" s="1899"/>
      <c r="K12" s="1899"/>
      <c r="L12" s="1899"/>
      <c r="M12" s="1899"/>
      <c r="N12" s="1899"/>
    </row>
    <row r="13" spans="2:14" ht="17.399999999999999">
      <c r="B13" s="752"/>
      <c r="C13" s="736"/>
      <c r="D13" s="575"/>
      <c r="E13" s="575"/>
      <c r="F13" s="589"/>
      <c r="G13" s="589"/>
      <c r="H13" s="734"/>
      <c r="I13" s="1899"/>
      <c r="J13" s="1899"/>
      <c r="K13" s="1899"/>
      <c r="L13" s="1899"/>
      <c r="M13" s="1899"/>
      <c r="N13" s="1899"/>
    </row>
    <row r="14" spans="2:14" ht="17.399999999999999">
      <c r="B14" s="752"/>
      <c r="C14" s="736"/>
      <c r="D14" s="734"/>
      <c r="E14" s="734"/>
      <c r="F14" s="755"/>
      <c r="G14" s="734"/>
      <c r="H14" s="734"/>
      <c r="I14" s="1899"/>
      <c r="J14" s="1899"/>
      <c r="K14" s="1899"/>
      <c r="L14" s="1899"/>
      <c r="M14" s="1899"/>
      <c r="N14" s="1899"/>
    </row>
    <row r="15" spans="2:14" ht="19.5" customHeight="1">
      <c r="B15" s="752"/>
      <c r="C15" s="736"/>
      <c r="D15" s="734"/>
      <c r="E15" s="734"/>
      <c r="F15" s="755"/>
      <c r="G15" s="734"/>
      <c r="H15" s="734"/>
      <c r="I15" s="1899"/>
      <c r="J15" s="1899"/>
      <c r="K15" s="1899"/>
      <c r="L15" s="1899"/>
      <c r="M15" s="1899"/>
      <c r="N15" s="1899"/>
    </row>
    <row r="16" spans="2:14" ht="17.399999999999999">
      <c r="B16" s="752"/>
      <c r="C16" s="736"/>
      <c r="D16" s="575"/>
      <c r="E16" s="575"/>
      <c r="F16" s="575"/>
      <c r="G16" s="576"/>
      <c r="H16" s="734"/>
      <c r="I16" s="1899"/>
      <c r="J16" s="1899"/>
      <c r="K16" s="1899"/>
      <c r="L16" s="1899"/>
      <c r="M16" s="1899"/>
      <c r="N16" s="1899"/>
    </row>
    <row r="17" spans="2:14" ht="17.399999999999999">
      <c r="B17" s="752"/>
      <c r="C17" s="736"/>
      <c r="D17" s="734"/>
      <c r="E17" s="734"/>
      <c r="F17" s="755"/>
      <c r="G17" s="734"/>
      <c r="H17" s="734"/>
      <c r="I17" s="1899"/>
      <c r="J17" s="1899"/>
      <c r="K17" s="1899"/>
      <c r="L17" s="1899"/>
      <c r="M17" s="1899"/>
      <c r="N17" s="1899"/>
    </row>
    <row r="18" spans="2:14" ht="17.399999999999999">
      <c r="B18" s="752"/>
      <c r="C18" s="736"/>
      <c r="D18" s="734"/>
      <c r="E18" s="734"/>
      <c r="F18" s="755"/>
      <c r="G18" s="734"/>
      <c r="H18" s="734"/>
      <c r="I18" s="1899"/>
      <c r="J18" s="1899"/>
      <c r="K18" s="1899"/>
      <c r="L18" s="1899"/>
      <c r="M18" s="1899"/>
      <c r="N18" s="1899"/>
    </row>
    <row r="19" spans="2:14" ht="17.399999999999999">
      <c r="B19" s="752"/>
      <c r="C19" s="736"/>
      <c r="D19" s="734"/>
      <c r="E19" s="734"/>
      <c r="F19" s="755"/>
      <c r="G19" s="734"/>
      <c r="H19" s="734"/>
      <c r="I19" s="1899"/>
      <c r="J19" s="1899"/>
      <c r="K19" s="1899"/>
      <c r="L19" s="1899"/>
      <c r="M19" s="1899"/>
      <c r="N19" s="1899"/>
    </row>
    <row r="20" spans="2:14" ht="17.399999999999999">
      <c r="B20" s="752"/>
      <c r="C20" s="736"/>
      <c r="D20" s="734"/>
      <c r="E20" s="734"/>
      <c r="F20" s="755"/>
      <c r="G20" s="734"/>
      <c r="H20" s="734"/>
      <c r="I20" s="1899"/>
      <c r="J20" s="1899"/>
      <c r="K20" s="1899"/>
      <c r="L20" s="1899"/>
      <c r="M20" s="1899"/>
      <c r="N20" s="1899"/>
    </row>
    <row r="21" spans="2:14" ht="17.399999999999999">
      <c r="B21" s="752"/>
      <c r="C21" s="736"/>
      <c r="D21" s="734"/>
      <c r="E21" s="734"/>
      <c r="F21" s="735"/>
      <c r="G21" s="734"/>
      <c r="H21" s="734"/>
      <c r="I21" s="1899"/>
      <c r="J21" s="1899"/>
      <c r="K21" s="1899"/>
      <c r="L21" s="1899"/>
      <c r="M21" s="1899"/>
      <c r="N21" s="1899"/>
    </row>
    <row r="22" spans="2:14" ht="17.399999999999999">
      <c r="B22" s="752"/>
      <c r="C22" s="736"/>
      <c r="D22" s="734"/>
      <c r="E22" s="734"/>
      <c r="F22" s="735"/>
      <c r="G22" s="734"/>
      <c r="H22" s="734"/>
      <c r="I22" s="1899"/>
      <c r="J22" s="1899"/>
      <c r="K22" s="1899"/>
      <c r="L22" s="1899"/>
      <c r="M22" s="1899"/>
      <c r="N22" s="1899"/>
    </row>
    <row r="23" spans="2:14" ht="17.399999999999999">
      <c r="B23" s="752"/>
      <c r="C23" s="736"/>
      <c r="D23" s="734"/>
      <c r="E23" s="734"/>
      <c r="F23" s="735"/>
      <c r="G23" s="734"/>
      <c r="H23" s="734"/>
      <c r="I23" s="1899"/>
      <c r="J23" s="1899"/>
      <c r="K23" s="1899"/>
      <c r="L23" s="1899"/>
      <c r="M23" s="1899"/>
      <c r="N23" s="1899"/>
    </row>
    <row r="24" spans="2:14" ht="17.399999999999999">
      <c r="B24" s="752"/>
      <c r="C24" s="736"/>
      <c r="D24" s="734"/>
      <c r="E24" s="734"/>
      <c r="F24" s="735"/>
      <c r="G24" s="734"/>
      <c r="H24" s="734"/>
      <c r="I24" s="1899"/>
      <c r="J24" s="1899"/>
      <c r="K24" s="1899"/>
      <c r="L24" s="1899"/>
      <c r="M24" s="1899"/>
      <c r="N24" s="1899"/>
    </row>
    <row r="25" spans="2:14" ht="36" customHeight="1">
      <c r="B25" s="1900" t="s">
        <v>199</v>
      </c>
      <c r="C25" s="1901"/>
      <c r="D25" s="1901"/>
      <c r="E25" s="1901"/>
      <c r="F25" s="1901"/>
      <c r="G25" s="1902"/>
      <c r="H25" s="737">
        <f>+H11+H12+H13+H14+H15+H16+H17+H18+H19+H20</f>
        <v>36.700000000000003</v>
      </c>
      <c r="I25" s="1899"/>
      <c r="J25" s="1899"/>
      <c r="K25" s="1899"/>
      <c r="L25" s="1899"/>
      <c r="M25" s="1899"/>
      <c r="N25" s="1899"/>
    </row>
    <row r="26" spans="2:14" ht="67.2" customHeight="1">
      <c r="B26" s="738" t="s">
        <v>1194</v>
      </c>
      <c r="C26" s="739"/>
      <c r="D26" s="740"/>
      <c r="E26" s="740"/>
      <c r="F26" s="740"/>
      <c r="G26" s="740"/>
      <c r="H26" s="740"/>
      <c r="I26" s="740"/>
      <c r="J26" s="740"/>
      <c r="K26" s="740"/>
      <c r="L26" s="740"/>
      <c r="M26" s="740"/>
      <c r="N26" s="741"/>
    </row>
    <row r="27" spans="2:14" ht="21.6" customHeight="1">
      <c r="B27" s="1903" t="s">
        <v>1195</v>
      </c>
      <c r="C27" s="1904"/>
      <c r="D27" s="1904"/>
      <c r="E27" s="1904"/>
      <c r="F27" s="1904"/>
      <c r="G27" s="1904"/>
      <c r="H27" s="1904"/>
      <c r="I27" s="1904"/>
      <c r="J27" s="1904"/>
      <c r="K27" s="1904"/>
      <c r="L27" s="1904"/>
      <c r="M27" s="1904"/>
      <c r="N27" s="1905"/>
    </row>
    <row r="28" spans="2:14" ht="15.6">
      <c r="B28" s="742"/>
      <c r="C28" s="743"/>
      <c r="D28" s="743"/>
      <c r="E28" s="743"/>
      <c r="F28" s="743"/>
      <c r="G28" s="743"/>
      <c r="H28" s="743"/>
      <c r="I28" s="743"/>
      <c r="J28" s="743"/>
      <c r="K28" s="743"/>
      <c r="L28" s="743"/>
      <c r="M28" s="743"/>
      <c r="N28" s="744"/>
    </row>
    <row r="29" spans="2:14" ht="15.6">
      <c r="B29" s="745"/>
      <c r="C29" s="746"/>
      <c r="D29" s="746"/>
      <c r="E29" s="746"/>
      <c r="F29" s="746"/>
      <c r="G29" s="746"/>
      <c r="H29" s="746"/>
      <c r="I29" s="746"/>
      <c r="J29" s="746"/>
      <c r="K29" s="746"/>
      <c r="L29" s="746"/>
      <c r="M29" s="746"/>
      <c r="N29" s="747"/>
    </row>
    <row r="30" spans="2:14" ht="15.6">
      <c r="B30" s="745"/>
      <c r="C30" s="746"/>
      <c r="D30" s="746"/>
      <c r="E30" s="746"/>
      <c r="F30" s="746"/>
      <c r="G30" s="746"/>
      <c r="H30" s="746"/>
      <c r="I30" s="746"/>
      <c r="J30" s="746"/>
      <c r="K30" s="746"/>
      <c r="L30" s="746"/>
      <c r="M30" s="746"/>
      <c r="N30" s="747"/>
    </row>
    <row r="31" spans="2:14" ht="15.6">
      <c r="B31" s="745"/>
      <c r="C31" s="746"/>
      <c r="D31" s="746"/>
      <c r="E31" s="746"/>
      <c r="F31" s="746"/>
      <c r="G31" s="746"/>
      <c r="H31" s="746"/>
      <c r="I31" s="746"/>
      <c r="J31" s="746"/>
      <c r="K31" s="746"/>
      <c r="L31" s="746"/>
      <c r="M31" s="746"/>
      <c r="N31" s="747"/>
    </row>
    <row r="32" spans="2:14" ht="15.6">
      <c r="B32" s="745"/>
      <c r="C32" s="1914"/>
      <c r="D32" s="1914"/>
      <c r="E32" s="1914"/>
      <c r="F32" s="1914"/>
      <c r="G32" s="746"/>
      <c r="H32" s="746"/>
      <c r="I32" s="1914"/>
      <c r="J32" s="1914"/>
      <c r="K32" s="1914"/>
      <c r="L32" s="1914"/>
      <c r="M32" s="1914"/>
      <c r="N32" s="747"/>
    </row>
    <row r="33" spans="2:14" ht="15.6">
      <c r="B33" s="745"/>
      <c r="C33" s="1912" t="s">
        <v>1024</v>
      </c>
      <c r="D33" s="1912"/>
      <c r="E33" s="1912"/>
      <c r="F33" s="1912"/>
      <c r="G33" s="746"/>
      <c r="H33" s="746"/>
      <c r="I33" s="1912" t="s">
        <v>1196</v>
      </c>
      <c r="J33" s="1912"/>
      <c r="K33" s="1912"/>
      <c r="L33" s="1912"/>
      <c r="M33" s="1912"/>
      <c r="N33" s="747"/>
    </row>
    <row r="34" spans="2:14" ht="15.6">
      <c r="B34" s="748"/>
      <c r="C34" s="1914" t="s">
        <v>1440</v>
      </c>
      <c r="D34" s="1914"/>
      <c r="E34" s="1914"/>
      <c r="F34" s="1914"/>
      <c r="G34" s="749"/>
      <c r="H34" s="749"/>
      <c r="I34" s="1914" t="s">
        <v>1198</v>
      </c>
      <c r="J34" s="1914"/>
      <c r="K34" s="1914"/>
      <c r="L34" s="1914"/>
      <c r="M34" s="1914"/>
      <c r="N34" s="750"/>
    </row>
    <row r="35" spans="2:14" ht="15.6">
      <c r="B35" s="745"/>
      <c r="C35" s="746"/>
      <c r="D35" s="746"/>
      <c r="E35" s="746"/>
      <c r="F35" s="746"/>
      <c r="G35" s="746"/>
      <c r="H35" s="746"/>
      <c r="I35" s="746"/>
      <c r="J35" s="746"/>
      <c r="K35" s="746"/>
      <c r="L35" s="746"/>
      <c r="M35" s="746"/>
      <c r="N35" s="747"/>
    </row>
    <row r="36" spans="2:14" ht="15.6">
      <c r="B36" s="745"/>
      <c r="C36" s="746"/>
      <c r="D36" s="746"/>
      <c r="E36" s="746"/>
      <c r="F36" s="746"/>
      <c r="G36" s="746"/>
      <c r="H36" s="746"/>
      <c r="I36" s="746"/>
      <c r="J36" s="746"/>
      <c r="K36" s="746"/>
      <c r="L36" s="746"/>
      <c r="M36" s="746"/>
      <c r="N36" s="747"/>
    </row>
    <row r="37" spans="2:14" ht="15.6">
      <c r="B37" s="745"/>
      <c r="C37" s="746"/>
      <c r="D37" s="746"/>
      <c r="E37" s="746"/>
      <c r="F37" s="746"/>
      <c r="G37" s="746"/>
      <c r="H37" s="746"/>
      <c r="I37" s="746"/>
      <c r="J37" s="746"/>
      <c r="K37" s="746"/>
      <c r="L37" s="746"/>
      <c r="M37" s="746"/>
      <c r="N37" s="747"/>
    </row>
    <row r="38" spans="2:14" ht="15.6">
      <c r="B38" s="745"/>
      <c r="C38" s="746"/>
      <c r="D38" s="746"/>
      <c r="E38" s="746"/>
      <c r="F38" s="746"/>
      <c r="G38" s="746"/>
      <c r="H38" s="746"/>
      <c r="I38" s="746"/>
      <c r="J38" s="746"/>
      <c r="K38" s="746"/>
      <c r="L38" s="746"/>
      <c r="M38" s="746"/>
      <c r="N38" s="747"/>
    </row>
    <row r="39" spans="2:14" ht="15.6">
      <c r="B39" s="745"/>
      <c r="C39" s="746"/>
      <c r="D39" s="746"/>
      <c r="E39" s="746"/>
      <c r="F39" s="746"/>
      <c r="G39" s="746"/>
      <c r="H39" s="746"/>
      <c r="I39" s="746"/>
      <c r="J39" s="746"/>
      <c r="K39" s="746"/>
      <c r="L39" s="746"/>
      <c r="M39" s="746"/>
      <c r="N39" s="747"/>
    </row>
    <row r="40" spans="2:14" ht="15.6">
      <c r="B40" s="745"/>
      <c r="C40" s="746"/>
      <c r="D40" s="746"/>
      <c r="E40" s="746"/>
      <c r="F40" s="746"/>
      <c r="G40" s="746"/>
      <c r="H40" s="746"/>
      <c r="I40" s="746"/>
      <c r="J40" s="746"/>
      <c r="K40" s="746"/>
      <c r="L40" s="746"/>
      <c r="M40" s="746"/>
      <c r="N40" s="747"/>
    </row>
    <row r="41" spans="2:14" ht="15.6">
      <c r="B41" s="745"/>
      <c r="C41" s="1915"/>
      <c r="D41" s="1915"/>
      <c r="E41" s="746"/>
      <c r="F41" s="1915"/>
      <c r="G41" s="1915"/>
      <c r="H41" s="1915"/>
      <c r="I41" s="746"/>
      <c r="J41" s="746"/>
      <c r="K41" s="746"/>
      <c r="L41" s="746"/>
      <c r="M41" s="746"/>
      <c r="N41" s="747"/>
    </row>
    <row r="42" spans="2:14" ht="15.6">
      <c r="B42" s="748"/>
      <c r="C42" s="749"/>
      <c r="D42" s="749"/>
      <c r="E42" s="749"/>
      <c r="F42" s="749"/>
      <c r="G42" s="749"/>
      <c r="H42" s="749"/>
      <c r="I42" s="749"/>
      <c r="J42" s="749"/>
      <c r="K42" s="749"/>
      <c r="L42" s="749"/>
      <c r="M42" s="749"/>
      <c r="N42" s="750"/>
    </row>
  </sheetData>
  <mergeCells count="28">
    <mergeCell ref="C33:F33"/>
    <mergeCell ref="I33:M33"/>
    <mergeCell ref="C34:F34"/>
    <mergeCell ref="I34:M34"/>
    <mergeCell ref="C41:D41"/>
    <mergeCell ref="F41:H41"/>
    <mergeCell ref="C32:F32"/>
    <mergeCell ref="I32:M32"/>
    <mergeCell ref="C6:I6"/>
    <mergeCell ref="J6:L6"/>
    <mergeCell ref="M6:N6"/>
    <mergeCell ref="D7:K7"/>
    <mergeCell ref="L7:M8"/>
    <mergeCell ref="N7:N8"/>
    <mergeCell ref="D8:K8"/>
    <mergeCell ref="B9:N9"/>
    <mergeCell ref="I10:N10"/>
    <mergeCell ref="I11:N25"/>
    <mergeCell ref="B25:G25"/>
    <mergeCell ref="B27:N27"/>
    <mergeCell ref="C5:I5"/>
    <mergeCell ref="J5:K5"/>
    <mergeCell ref="L5:N5"/>
    <mergeCell ref="B1:B4"/>
    <mergeCell ref="C1:L3"/>
    <mergeCell ref="M3:N3"/>
    <mergeCell ref="C4:L4"/>
    <mergeCell ref="M4:N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88556-53E8-4EBD-8062-7EA048AE70DE}">
  <dimension ref="B1:N42"/>
  <sheetViews>
    <sheetView view="pageBreakPreview" topLeftCell="A19" zoomScale="80" zoomScaleNormal="85" zoomScaleSheetLayoutView="80" workbookViewId="0">
      <selection activeCell="D7" sqref="D7:K7"/>
    </sheetView>
  </sheetViews>
  <sheetFormatPr baseColWidth="10" defaultColWidth="11.5546875" defaultRowHeight="14.4"/>
  <cols>
    <col min="1" max="1" width="5.5546875" style="726" customWidth="1"/>
    <col min="2" max="2" width="60.6640625" style="751" customWidth="1"/>
    <col min="3" max="3" width="13.5546875" style="751" customWidth="1"/>
    <col min="4" max="4" width="12.88671875" style="751" customWidth="1"/>
    <col min="5" max="5" width="14.5546875" style="751" customWidth="1"/>
    <col min="6" max="6" width="16.5546875" style="751" customWidth="1"/>
    <col min="7" max="7" width="15.6640625" style="751" customWidth="1"/>
    <col min="8" max="8" width="17" style="751" customWidth="1"/>
    <col min="9" max="9" width="15.44140625" style="751" customWidth="1"/>
    <col min="10" max="13" width="12.33203125" style="751" customWidth="1"/>
    <col min="14" max="14" width="26" style="751" customWidth="1"/>
    <col min="15" max="15" width="7.88671875" style="726" customWidth="1"/>
    <col min="16" max="16384" width="11.5546875" style="726"/>
  </cols>
  <sheetData>
    <row r="1" spans="2:14" ht="42" customHeight="1">
      <c r="B1" s="1892"/>
      <c r="C1" s="1894" t="s">
        <v>1174</v>
      </c>
      <c r="D1" s="1894"/>
      <c r="E1" s="1894"/>
      <c r="F1" s="1894"/>
      <c r="G1" s="1894"/>
      <c r="H1" s="1894"/>
      <c r="I1" s="1894"/>
      <c r="J1" s="1894"/>
      <c r="K1" s="1894"/>
      <c r="L1" s="1894"/>
      <c r="M1" s="725" t="s">
        <v>1175</v>
      </c>
      <c r="N1" s="725" t="s">
        <v>1176</v>
      </c>
    </row>
    <row r="2" spans="2:14" ht="43.95" customHeight="1">
      <c r="B2" s="1893"/>
      <c r="C2" s="1894"/>
      <c r="D2" s="1894"/>
      <c r="E2" s="1894"/>
      <c r="F2" s="1894"/>
      <c r="G2" s="1894"/>
      <c r="H2" s="1894"/>
      <c r="I2" s="1894"/>
      <c r="J2" s="1894"/>
      <c r="K2" s="1894"/>
      <c r="L2" s="1894"/>
      <c r="M2" s="725" t="s">
        <v>1177</v>
      </c>
      <c r="N2" s="725">
        <v>1</v>
      </c>
    </row>
    <row r="3" spans="2:14" ht="27.6" customHeight="1">
      <c r="B3" s="1893"/>
      <c r="C3" s="1894"/>
      <c r="D3" s="1894"/>
      <c r="E3" s="1894"/>
      <c r="F3" s="1894"/>
      <c r="G3" s="1894"/>
      <c r="H3" s="1894"/>
      <c r="I3" s="1894"/>
      <c r="J3" s="1894"/>
      <c r="K3" s="1894"/>
      <c r="L3" s="1894"/>
      <c r="M3" s="1895" t="s">
        <v>1178</v>
      </c>
      <c r="N3" s="1896"/>
    </row>
    <row r="4" spans="2:14" ht="34.200000000000003" customHeight="1">
      <c r="B4" s="1893"/>
      <c r="C4" s="1897" t="s">
        <v>1179</v>
      </c>
      <c r="D4" s="1897"/>
      <c r="E4" s="1897"/>
      <c r="F4" s="1897"/>
      <c r="G4" s="1897"/>
      <c r="H4" s="1897"/>
      <c r="I4" s="1897"/>
      <c r="J4" s="1897"/>
      <c r="K4" s="1897"/>
      <c r="L4" s="1897"/>
      <c r="M4" s="1895"/>
      <c r="N4" s="1896"/>
    </row>
    <row r="5" spans="2:14" ht="70.95" customHeight="1">
      <c r="B5" s="727" t="s">
        <v>702</v>
      </c>
      <c r="C5" s="1888" t="s">
        <v>1165</v>
      </c>
      <c r="D5" s="1889"/>
      <c r="E5" s="1889"/>
      <c r="F5" s="1889"/>
      <c r="G5" s="1889"/>
      <c r="H5" s="1889"/>
      <c r="I5" s="1890"/>
      <c r="J5" s="1891" t="s">
        <v>1180</v>
      </c>
      <c r="K5" s="1891"/>
      <c r="L5" s="1891"/>
      <c r="M5" s="1891"/>
      <c r="N5" s="1891"/>
    </row>
    <row r="6" spans="2:14" ht="40.200000000000003" customHeight="1">
      <c r="B6" s="727" t="s">
        <v>1181</v>
      </c>
      <c r="C6" s="1888" t="s">
        <v>686</v>
      </c>
      <c r="D6" s="1889"/>
      <c r="E6" s="1889"/>
      <c r="F6" s="1889"/>
      <c r="G6" s="1889"/>
      <c r="H6" s="1889"/>
      <c r="I6" s="1890"/>
      <c r="J6" s="1888" t="s">
        <v>1182</v>
      </c>
      <c r="K6" s="1889"/>
      <c r="L6" s="1890"/>
      <c r="M6" s="1888" t="s">
        <v>1183</v>
      </c>
      <c r="N6" s="1890"/>
    </row>
    <row r="7" spans="2:14" ht="36.6" customHeight="1">
      <c r="B7" s="728" t="s">
        <v>1184</v>
      </c>
      <c r="C7" s="729">
        <v>3</v>
      </c>
      <c r="D7" s="1888" t="s">
        <v>1259</v>
      </c>
      <c r="E7" s="1889"/>
      <c r="F7" s="1889"/>
      <c r="G7" s="1889"/>
      <c r="H7" s="1889"/>
      <c r="I7" s="1889"/>
      <c r="J7" s="1889"/>
      <c r="K7" s="1890"/>
      <c r="L7" s="1906" t="s">
        <v>704</v>
      </c>
      <c r="M7" s="1907"/>
      <c r="N7" s="1910" t="s">
        <v>603</v>
      </c>
    </row>
    <row r="8" spans="2:14" ht="91.5" customHeight="1">
      <c r="B8" s="728" t="s">
        <v>703</v>
      </c>
      <c r="C8" s="729">
        <v>3.1</v>
      </c>
      <c r="D8" s="1932" t="s">
        <v>761</v>
      </c>
      <c r="E8" s="1889"/>
      <c r="F8" s="1889"/>
      <c r="G8" s="1889"/>
      <c r="H8" s="1889"/>
      <c r="I8" s="1889"/>
      <c r="J8" s="1889"/>
      <c r="K8" s="1890"/>
      <c r="L8" s="1908"/>
      <c r="M8" s="1909"/>
      <c r="N8" s="1911"/>
    </row>
    <row r="9" spans="2:14" ht="17.399999999999999">
      <c r="B9" s="1898" t="s">
        <v>1185</v>
      </c>
      <c r="C9" s="1898"/>
      <c r="D9" s="1898"/>
      <c r="E9" s="1898"/>
      <c r="F9" s="1898"/>
      <c r="G9" s="1898"/>
      <c r="H9" s="1898"/>
      <c r="I9" s="1898"/>
      <c r="J9" s="1898"/>
      <c r="K9" s="1898"/>
      <c r="L9" s="1898"/>
      <c r="M9" s="1898"/>
      <c r="N9" s="1898"/>
    </row>
    <row r="10" spans="2:14" ht="60.6" customHeight="1">
      <c r="B10" s="728" t="s">
        <v>1186</v>
      </c>
      <c r="C10" s="730"/>
      <c r="D10" s="731" t="s">
        <v>1187</v>
      </c>
      <c r="E10" s="731" t="s">
        <v>1188</v>
      </c>
      <c r="F10" s="731" t="s">
        <v>1189</v>
      </c>
      <c r="G10" s="730" t="s">
        <v>1190</v>
      </c>
      <c r="H10" s="730" t="s">
        <v>1191</v>
      </c>
      <c r="I10" s="1891" t="s">
        <v>1192</v>
      </c>
      <c r="J10" s="1891"/>
      <c r="K10" s="1891"/>
      <c r="L10" s="1891"/>
      <c r="M10" s="1891"/>
      <c r="N10" s="1891"/>
    </row>
    <row r="11" spans="2:14" ht="156" customHeight="1">
      <c r="B11" s="1933" t="str">
        <f>+D8</f>
        <v>Suministro, fabricación e instalación de cubierta auto portante elaborada en sitio, con lamina de acero, color blanco almendra, calibre 22 galvanizado, prepintado y en grado 40, flecha al 20% con respecto al ancho a cubrir, tipo membrana (Sistema modular con secciones únicas y sin traslapo a lo ancho, unidas entre sí por medio de grafado mecánico). para placa de polideportivo.</v>
      </c>
      <c r="C11" s="1918" t="str">
        <f>+N7</f>
        <v>M2</v>
      </c>
      <c r="D11" s="1935">
        <v>28.3</v>
      </c>
      <c r="E11" s="1935">
        <f>ROUND(16.55*1.2,2)</f>
        <v>19.86</v>
      </c>
      <c r="F11" s="1922"/>
      <c r="G11" s="1922"/>
      <c r="H11" s="1924">
        <f>ROUND(D11*E11,2)</f>
        <v>562.04</v>
      </c>
      <c r="I11" s="1899"/>
      <c r="J11" s="1899"/>
      <c r="K11" s="1899"/>
      <c r="L11" s="1899"/>
      <c r="M11" s="1899"/>
      <c r="N11" s="1899"/>
    </row>
    <row r="12" spans="2:14" ht="18" customHeight="1">
      <c r="B12" s="1934"/>
      <c r="C12" s="1919"/>
      <c r="D12" s="1936"/>
      <c r="E12" s="1936"/>
      <c r="F12" s="1923"/>
      <c r="G12" s="1923"/>
      <c r="H12" s="1925"/>
      <c r="I12" s="1899"/>
      <c r="J12" s="1899"/>
      <c r="K12" s="1899"/>
      <c r="L12" s="1899"/>
      <c r="M12" s="1899"/>
      <c r="N12" s="1899"/>
    </row>
    <row r="13" spans="2:14" ht="17.399999999999999">
      <c r="B13" s="752"/>
      <c r="C13" s="736"/>
      <c r="D13" s="575"/>
      <c r="E13" s="575"/>
      <c r="F13" s="589"/>
      <c r="G13" s="589"/>
      <c r="H13" s="734"/>
      <c r="I13" s="1899"/>
      <c r="J13" s="1899"/>
      <c r="K13" s="1899"/>
      <c r="L13" s="1899"/>
      <c r="M13" s="1899"/>
      <c r="N13" s="1899"/>
    </row>
    <row r="14" spans="2:14" ht="17.399999999999999">
      <c r="B14" s="752"/>
      <c r="C14" s="736"/>
      <c r="D14" s="734"/>
      <c r="E14" s="734"/>
      <c r="F14" s="755"/>
      <c r="G14" s="734"/>
      <c r="H14" s="734"/>
      <c r="I14" s="1899"/>
      <c r="J14" s="1899"/>
      <c r="K14" s="1899"/>
      <c r="L14" s="1899"/>
      <c r="M14" s="1899"/>
      <c r="N14" s="1899"/>
    </row>
    <row r="15" spans="2:14" ht="19.5" customHeight="1">
      <c r="B15" s="752"/>
      <c r="C15" s="736"/>
      <c r="D15" s="734"/>
      <c r="E15" s="734"/>
      <c r="F15" s="755"/>
      <c r="G15" s="734"/>
      <c r="H15" s="734"/>
      <c r="I15" s="1899"/>
      <c r="J15" s="1899"/>
      <c r="K15" s="1899"/>
      <c r="L15" s="1899"/>
      <c r="M15" s="1899"/>
      <c r="N15" s="1899"/>
    </row>
    <row r="16" spans="2:14" ht="17.399999999999999">
      <c r="B16" s="752"/>
      <c r="C16" s="736"/>
      <c r="D16" s="575"/>
      <c r="E16" s="575"/>
      <c r="F16" s="575"/>
      <c r="G16" s="576"/>
      <c r="H16" s="734"/>
      <c r="I16" s="1899"/>
      <c r="J16" s="1899"/>
      <c r="K16" s="1899"/>
      <c r="L16" s="1899"/>
      <c r="M16" s="1899"/>
      <c r="N16" s="1899"/>
    </row>
    <row r="17" spans="2:14" ht="17.399999999999999">
      <c r="B17" s="752"/>
      <c r="C17" s="736"/>
      <c r="D17" s="734"/>
      <c r="E17" s="734"/>
      <c r="F17" s="755"/>
      <c r="G17" s="734"/>
      <c r="H17" s="734"/>
      <c r="I17" s="1899"/>
      <c r="J17" s="1899"/>
      <c r="K17" s="1899"/>
      <c r="L17" s="1899"/>
      <c r="M17" s="1899"/>
      <c r="N17" s="1899"/>
    </row>
    <row r="18" spans="2:14" ht="17.399999999999999">
      <c r="B18" s="752"/>
      <c r="C18" s="736"/>
      <c r="D18" s="734"/>
      <c r="E18" s="734"/>
      <c r="F18" s="755"/>
      <c r="G18" s="734"/>
      <c r="H18" s="734"/>
      <c r="I18" s="1899"/>
      <c r="J18" s="1899"/>
      <c r="K18" s="1899"/>
      <c r="L18" s="1899"/>
      <c r="M18" s="1899"/>
      <c r="N18" s="1899"/>
    </row>
    <row r="19" spans="2:14" ht="17.399999999999999">
      <c r="B19" s="752"/>
      <c r="C19" s="736"/>
      <c r="D19" s="734"/>
      <c r="E19" s="734"/>
      <c r="F19" s="755"/>
      <c r="G19" s="734"/>
      <c r="H19" s="734"/>
      <c r="I19" s="1899"/>
      <c r="J19" s="1899"/>
      <c r="K19" s="1899"/>
      <c r="L19" s="1899"/>
      <c r="M19" s="1899"/>
      <c r="N19" s="1899"/>
    </row>
    <row r="20" spans="2:14" ht="17.399999999999999">
      <c r="B20" s="752"/>
      <c r="C20" s="736"/>
      <c r="D20" s="734"/>
      <c r="E20" s="734"/>
      <c r="F20" s="755"/>
      <c r="G20" s="734"/>
      <c r="H20" s="734"/>
      <c r="I20" s="1899"/>
      <c r="J20" s="1899"/>
      <c r="K20" s="1899"/>
      <c r="L20" s="1899"/>
      <c r="M20" s="1899"/>
      <c r="N20" s="1899"/>
    </row>
    <row r="21" spans="2:14" ht="17.399999999999999">
      <c r="B21" s="752"/>
      <c r="C21" s="736"/>
      <c r="D21" s="734"/>
      <c r="E21" s="734"/>
      <c r="F21" s="735"/>
      <c r="G21" s="734"/>
      <c r="H21" s="734"/>
      <c r="I21" s="1899"/>
      <c r="J21" s="1899"/>
      <c r="K21" s="1899"/>
      <c r="L21" s="1899"/>
      <c r="M21" s="1899"/>
      <c r="N21" s="1899"/>
    </row>
    <row r="22" spans="2:14" ht="36" customHeight="1">
      <c r="B22" s="1900" t="s">
        <v>199</v>
      </c>
      <c r="C22" s="1901"/>
      <c r="D22" s="1901"/>
      <c r="E22" s="1901"/>
      <c r="F22" s="1901"/>
      <c r="G22" s="1902"/>
      <c r="H22" s="737">
        <f>+H11+H12+H13+H14+H15+H16+H17+H18+H19+H20</f>
        <v>562.04</v>
      </c>
      <c r="I22" s="1899"/>
      <c r="J22" s="1899"/>
      <c r="K22" s="1899"/>
      <c r="L22" s="1899"/>
      <c r="M22" s="1899"/>
      <c r="N22" s="1899"/>
    </row>
    <row r="23" spans="2:14" ht="67.2" customHeight="1">
      <c r="B23" s="738" t="s">
        <v>1194</v>
      </c>
      <c r="C23" s="1937" t="s">
        <v>1260</v>
      </c>
      <c r="D23" s="1938"/>
      <c r="E23" s="1938"/>
      <c r="F23" s="1938"/>
      <c r="G23" s="1938"/>
      <c r="H23" s="1938"/>
      <c r="I23" s="1938"/>
      <c r="J23" s="1938"/>
      <c r="K23" s="1938"/>
      <c r="L23" s="1938"/>
      <c r="M23" s="1938"/>
      <c r="N23" s="1939"/>
    </row>
    <row r="24" spans="2:14" ht="21.6" customHeight="1">
      <c r="B24" s="1903" t="s">
        <v>1195</v>
      </c>
      <c r="C24" s="1904"/>
      <c r="D24" s="1904"/>
      <c r="E24" s="1904"/>
      <c r="F24" s="1904"/>
      <c r="G24" s="1904"/>
      <c r="H24" s="1904"/>
      <c r="I24" s="1904"/>
      <c r="J24" s="1904"/>
      <c r="K24" s="1904"/>
      <c r="L24" s="1904"/>
      <c r="M24" s="1904"/>
      <c r="N24" s="1905"/>
    </row>
    <row r="25" spans="2:14" ht="15.6">
      <c r="B25" s="742"/>
      <c r="C25" s="743"/>
      <c r="D25" s="743"/>
      <c r="E25" s="743"/>
      <c r="F25" s="743"/>
      <c r="G25" s="743"/>
      <c r="H25" s="743"/>
      <c r="I25" s="743"/>
      <c r="J25" s="743"/>
      <c r="K25" s="743"/>
      <c r="L25" s="743"/>
      <c r="M25" s="743"/>
      <c r="N25" s="744"/>
    </row>
    <row r="26" spans="2:14" ht="15.6">
      <c r="B26" s="745"/>
      <c r="C26" s="746"/>
      <c r="D26" s="746"/>
      <c r="E26" s="746"/>
      <c r="F26" s="746"/>
      <c r="G26" s="746"/>
      <c r="H26" s="746"/>
      <c r="I26" s="746"/>
      <c r="J26" s="746"/>
      <c r="K26" s="746"/>
      <c r="L26" s="746"/>
      <c r="M26" s="746"/>
      <c r="N26" s="747"/>
    </row>
    <row r="27" spans="2:14" ht="15.6">
      <c r="B27" s="745"/>
      <c r="C27" s="746"/>
      <c r="D27" s="746"/>
      <c r="E27" s="746"/>
      <c r="F27" s="746"/>
      <c r="G27" s="746"/>
      <c r="H27" s="746"/>
      <c r="I27" s="746"/>
      <c r="J27" s="746"/>
      <c r="K27" s="746"/>
      <c r="L27" s="746"/>
      <c r="M27" s="746"/>
      <c r="N27" s="747"/>
    </row>
    <row r="28" spans="2:14" ht="15.6">
      <c r="B28" s="745"/>
      <c r="C28" s="746"/>
      <c r="D28" s="746"/>
      <c r="E28" s="746"/>
      <c r="F28" s="746"/>
      <c r="G28" s="746"/>
      <c r="H28" s="746"/>
      <c r="I28" s="746"/>
      <c r="J28" s="746"/>
      <c r="K28" s="746"/>
      <c r="L28" s="746"/>
      <c r="M28" s="746"/>
      <c r="N28" s="747"/>
    </row>
    <row r="29" spans="2:14" ht="15.6">
      <c r="B29" s="745"/>
      <c r="C29" s="746"/>
      <c r="D29" s="746"/>
      <c r="E29" s="746"/>
      <c r="F29" s="746"/>
      <c r="G29" s="746"/>
      <c r="H29" s="746"/>
      <c r="I29" s="746"/>
      <c r="J29" s="746"/>
      <c r="K29" s="746"/>
      <c r="L29" s="746"/>
      <c r="M29" s="746"/>
      <c r="N29" s="747"/>
    </row>
    <row r="30" spans="2:14" ht="15.6">
      <c r="B30" s="745"/>
      <c r="C30" s="746"/>
      <c r="D30" s="746"/>
      <c r="E30" s="746"/>
      <c r="F30" s="746"/>
      <c r="G30" s="746"/>
      <c r="H30" s="746"/>
      <c r="I30" s="746"/>
      <c r="J30" s="746"/>
      <c r="K30" s="746"/>
      <c r="L30" s="746"/>
      <c r="M30" s="746"/>
      <c r="N30" s="747"/>
    </row>
    <row r="31" spans="2:14" ht="15.6">
      <c r="B31" s="745"/>
      <c r="C31" s="746"/>
      <c r="D31" s="746"/>
      <c r="E31" s="746"/>
      <c r="F31" s="746"/>
      <c r="G31" s="746"/>
      <c r="H31" s="746"/>
      <c r="I31" s="746"/>
      <c r="J31" s="746"/>
      <c r="K31" s="746"/>
      <c r="L31" s="746"/>
      <c r="M31" s="746"/>
      <c r="N31" s="747"/>
    </row>
    <row r="32" spans="2:14" ht="15.6">
      <c r="B32" s="745"/>
      <c r="C32" s="1914"/>
      <c r="D32" s="1914"/>
      <c r="E32" s="1914"/>
      <c r="F32" s="1914"/>
      <c r="G32" s="746"/>
      <c r="H32" s="746"/>
      <c r="I32" s="1914"/>
      <c r="J32" s="1914"/>
      <c r="K32" s="1914"/>
      <c r="L32" s="1914"/>
      <c r="M32" s="1914"/>
      <c r="N32" s="747"/>
    </row>
    <row r="33" spans="2:14" ht="15.6">
      <c r="B33" s="745"/>
      <c r="C33" s="1912" t="s">
        <v>1024</v>
      </c>
      <c r="D33" s="1912"/>
      <c r="E33" s="1912"/>
      <c r="F33" s="1912"/>
      <c r="G33" s="746"/>
      <c r="H33" s="746"/>
      <c r="I33" s="1912" t="s">
        <v>1196</v>
      </c>
      <c r="J33" s="1912"/>
      <c r="K33" s="1912"/>
      <c r="L33" s="1912"/>
      <c r="M33" s="1912"/>
      <c r="N33" s="747"/>
    </row>
    <row r="34" spans="2:14" ht="15.6">
      <c r="B34" s="748"/>
      <c r="C34" s="1914" t="s">
        <v>1440</v>
      </c>
      <c r="D34" s="1914"/>
      <c r="E34" s="1914"/>
      <c r="F34" s="1914"/>
      <c r="G34" s="749"/>
      <c r="H34" s="749"/>
      <c r="I34" s="1914" t="s">
        <v>1198</v>
      </c>
      <c r="J34" s="1914"/>
      <c r="K34" s="1914"/>
      <c r="L34" s="1914"/>
      <c r="M34" s="1914"/>
      <c r="N34" s="750"/>
    </row>
    <row r="35" spans="2:14" ht="15.6">
      <c r="B35" s="745"/>
      <c r="C35" s="746"/>
      <c r="D35" s="746"/>
      <c r="E35" s="746"/>
      <c r="F35" s="746"/>
      <c r="G35" s="746"/>
      <c r="H35" s="746"/>
      <c r="I35" s="746"/>
      <c r="J35" s="746"/>
      <c r="K35" s="746"/>
      <c r="L35" s="746"/>
      <c r="M35" s="746"/>
      <c r="N35" s="747"/>
    </row>
    <row r="36" spans="2:14" ht="15.6">
      <c r="B36" s="745"/>
      <c r="C36" s="746"/>
      <c r="D36" s="746"/>
      <c r="E36" s="746"/>
      <c r="F36" s="746"/>
      <c r="G36" s="746"/>
      <c r="H36" s="746"/>
      <c r="I36" s="746"/>
      <c r="J36" s="746"/>
      <c r="K36" s="746"/>
      <c r="L36" s="746"/>
      <c r="M36" s="746"/>
      <c r="N36" s="747"/>
    </row>
    <row r="37" spans="2:14" ht="15.6">
      <c r="B37" s="745"/>
      <c r="C37" s="746"/>
      <c r="D37" s="746"/>
      <c r="E37" s="746"/>
      <c r="F37" s="746"/>
      <c r="G37" s="746"/>
      <c r="H37" s="746"/>
      <c r="I37" s="746"/>
      <c r="J37" s="746"/>
      <c r="K37" s="746"/>
      <c r="L37" s="746"/>
      <c r="M37" s="746"/>
      <c r="N37" s="747"/>
    </row>
    <row r="38" spans="2:14" ht="15.6">
      <c r="B38" s="745"/>
      <c r="C38" s="746"/>
      <c r="D38" s="746"/>
      <c r="E38" s="746"/>
      <c r="F38" s="746"/>
      <c r="G38" s="746"/>
      <c r="H38" s="746"/>
      <c r="I38" s="746"/>
      <c r="J38" s="746"/>
      <c r="K38" s="746"/>
      <c r="L38" s="746"/>
      <c r="M38" s="746"/>
      <c r="N38" s="747"/>
    </row>
    <row r="39" spans="2:14" ht="15.6">
      <c r="B39" s="745"/>
      <c r="C39" s="746"/>
      <c r="D39" s="746"/>
      <c r="E39" s="746"/>
      <c r="F39" s="746"/>
      <c r="G39" s="746"/>
      <c r="H39" s="746"/>
      <c r="I39" s="746"/>
      <c r="J39" s="746"/>
      <c r="K39" s="746"/>
      <c r="L39" s="746"/>
      <c r="M39" s="746"/>
      <c r="N39" s="747"/>
    </row>
    <row r="40" spans="2:14" ht="15.6">
      <c r="B40" s="745"/>
      <c r="C40" s="746"/>
      <c r="D40" s="746"/>
      <c r="E40" s="746"/>
      <c r="F40" s="746"/>
      <c r="G40" s="746"/>
      <c r="H40" s="746"/>
      <c r="I40" s="746"/>
      <c r="J40" s="746"/>
      <c r="K40" s="746"/>
      <c r="L40" s="746"/>
      <c r="M40" s="746"/>
      <c r="N40" s="747"/>
    </row>
    <row r="41" spans="2:14" ht="15.6">
      <c r="B41" s="745"/>
      <c r="C41" s="1915"/>
      <c r="D41" s="1915"/>
      <c r="E41" s="746"/>
      <c r="F41" s="1915"/>
      <c r="G41" s="1915"/>
      <c r="H41" s="1915"/>
      <c r="I41" s="746"/>
      <c r="J41" s="746"/>
      <c r="K41" s="746"/>
      <c r="L41" s="746"/>
      <c r="M41" s="746"/>
      <c r="N41" s="747"/>
    </row>
    <row r="42" spans="2:14" ht="15.6">
      <c r="B42" s="748"/>
      <c r="C42" s="749"/>
      <c r="D42" s="749"/>
      <c r="E42" s="749"/>
      <c r="F42" s="749"/>
      <c r="G42" s="749"/>
      <c r="H42" s="749"/>
      <c r="I42" s="749"/>
      <c r="J42" s="749"/>
      <c r="K42" s="749"/>
      <c r="L42" s="749"/>
      <c r="M42" s="749"/>
      <c r="N42" s="750"/>
    </row>
  </sheetData>
  <mergeCells count="36">
    <mergeCell ref="C34:F34"/>
    <mergeCell ref="I34:M34"/>
    <mergeCell ref="C41:D41"/>
    <mergeCell ref="F41:H41"/>
    <mergeCell ref="B22:G22"/>
    <mergeCell ref="C23:N23"/>
    <mergeCell ref="B24:N24"/>
    <mergeCell ref="C32:F32"/>
    <mergeCell ref="I32:M32"/>
    <mergeCell ref="C33:F33"/>
    <mergeCell ref="I33:M33"/>
    <mergeCell ref="B9:N9"/>
    <mergeCell ref="I10:N10"/>
    <mergeCell ref="B11:B12"/>
    <mergeCell ref="C11:C12"/>
    <mergeCell ref="D11:D12"/>
    <mergeCell ref="E11:E12"/>
    <mergeCell ref="F11:F12"/>
    <mergeCell ref="G11:G12"/>
    <mergeCell ref="H11:H12"/>
    <mergeCell ref="I11:N22"/>
    <mergeCell ref="C6:I6"/>
    <mergeCell ref="J6:L6"/>
    <mergeCell ref="M6:N6"/>
    <mergeCell ref="D7:K7"/>
    <mergeCell ref="L7:M8"/>
    <mergeCell ref="N7:N8"/>
    <mergeCell ref="D8:K8"/>
    <mergeCell ref="C5:I5"/>
    <mergeCell ref="J5:K5"/>
    <mergeCell ref="L5:N5"/>
    <mergeCell ref="B1:B4"/>
    <mergeCell ref="C1:L3"/>
    <mergeCell ref="M3:N3"/>
    <mergeCell ref="C4:L4"/>
    <mergeCell ref="M4:N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46" orientation="landscape" r:id="rId1"/>
  <rowBreaks count="1" manualBreakCount="1">
    <brk id="34" max="16383" man="1"/>
  </rowBreaks>
  <drawing r:id="rId2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DB75D-73C7-4998-A865-58DDDAD33678}">
  <dimension ref="B1:N45"/>
  <sheetViews>
    <sheetView view="pageBreakPreview" topLeftCell="A20" zoomScale="80" zoomScaleNormal="100" zoomScaleSheetLayoutView="80" workbookViewId="0">
      <selection activeCell="D7" sqref="D7:K7"/>
    </sheetView>
  </sheetViews>
  <sheetFormatPr baseColWidth="10" defaultColWidth="11.5546875" defaultRowHeight="14.4"/>
  <cols>
    <col min="1" max="1" width="5.5546875" style="726" customWidth="1"/>
    <col min="2" max="2" width="60.6640625" style="751" customWidth="1"/>
    <col min="3" max="3" width="13.5546875" style="751" customWidth="1"/>
    <col min="4" max="4" width="12.88671875" style="751" customWidth="1"/>
    <col min="5" max="5" width="14.5546875" style="751" customWidth="1"/>
    <col min="6" max="6" width="16.5546875" style="751" customWidth="1"/>
    <col min="7" max="7" width="15.6640625" style="751" customWidth="1"/>
    <col min="8" max="8" width="17" style="751" customWidth="1"/>
    <col min="9" max="9" width="15.44140625" style="751" customWidth="1"/>
    <col min="10" max="13" width="12.33203125" style="751" customWidth="1"/>
    <col min="14" max="14" width="26" style="751" customWidth="1"/>
    <col min="15" max="15" width="7.88671875" style="726" customWidth="1"/>
    <col min="16" max="16384" width="11.5546875" style="726"/>
  </cols>
  <sheetData>
    <row r="1" spans="2:14" ht="42" customHeight="1">
      <c r="B1" s="1892"/>
      <c r="C1" s="1894" t="s">
        <v>1174</v>
      </c>
      <c r="D1" s="1894"/>
      <c r="E1" s="1894"/>
      <c r="F1" s="1894"/>
      <c r="G1" s="1894"/>
      <c r="H1" s="1894"/>
      <c r="I1" s="1894"/>
      <c r="J1" s="1894"/>
      <c r="K1" s="1894"/>
      <c r="L1" s="1894"/>
      <c r="M1" s="725" t="s">
        <v>1175</v>
      </c>
      <c r="N1" s="725" t="s">
        <v>1176</v>
      </c>
    </row>
    <row r="2" spans="2:14" ht="43.95" customHeight="1">
      <c r="B2" s="1893"/>
      <c r="C2" s="1894"/>
      <c r="D2" s="1894"/>
      <c r="E2" s="1894"/>
      <c r="F2" s="1894"/>
      <c r="G2" s="1894"/>
      <c r="H2" s="1894"/>
      <c r="I2" s="1894"/>
      <c r="J2" s="1894"/>
      <c r="K2" s="1894"/>
      <c r="L2" s="1894"/>
      <c r="M2" s="725" t="s">
        <v>1177</v>
      </c>
      <c r="N2" s="725">
        <v>1</v>
      </c>
    </row>
    <row r="3" spans="2:14" ht="27.6" customHeight="1">
      <c r="B3" s="1893"/>
      <c r="C3" s="1894"/>
      <c r="D3" s="1894"/>
      <c r="E3" s="1894"/>
      <c r="F3" s="1894"/>
      <c r="G3" s="1894"/>
      <c r="H3" s="1894"/>
      <c r="I3" s="1894"/>
      <c r="J3" s="1894"/>
      <c r="K3" s="1894"/>
      <c r="L3" s="1894"/>
      <c r="M3" s="1895" t="s">
        <v>1178</v>
      </c>
      <c r="N3" s="1896"/>
    </row>
    <row r="4" spans="2:14" ht="34.200000000000003" customHeight="1">
      <c r="B4" s="1893"/>
      <c r="C4" s="1897" t="s">
        <v>1179</v>
      </c>
      <c r="D4" s="1897"/>
      <c r="E4" s="1897"/>
      <c r="F4" s="1897"/>
      <c r="G4" s="1897"/>
      <c r="H4" s="1897"/>
      <c r="I4" s="1897"/>
      <c r="J4" s="1897"/>
      <c r="K4" s="1897"/>
      <c r="L4" s="1897"/>
      <c r="M4" s="1895"/>
      <c r="N4" s="1896"/>
    </row>
    <row r="5" spans="2:14" ht="70.95" customHeight="1">
      <c r="B5" s="727" t="s">
        <v>702</v>
      </c>
      <c r="C5" s="1888" t="s">
        <v>1165</v>
      </c>
      <c r="D5" s="1889"/>
      <c r="E5" s="1889"/>
      <c r="F5" s="1889"/>
      <c r="G5" s="1889"/>
      <c r="H5" s="1889"/>
      <c r="I5" s="1890"/>
      <c r="J5" s="1891" t="s">
        <v>1180</v>
      </c>
      <c r="K5" s="1891"/>
      <c r="L5" s="1891"/>
      <c r="M5" s="1891"/>
      <c r="N5" s="1891"/>
    </row>
    <row r="6" spans="2:14" ht="40.200000000000003" customHeight="1">
      <c r="B6" s="727" t="s">
        <v>1181</v>
      </c>
      <c r="C6" s="1888" t="s">
        <v>686</v>
      </c>
      <c r="D6" s="1889"/>
      <c r="E6" s="1889"/>
      <c r="F6" s="1889"/>
      <c r="G6" s="1889"/>
      <c r="H6" s="1889"/>
      <c r="I6" s="1890"/>
      <c r="J6" s="1888" t="s">
        <v>1182</v>
      </c>
      <c r="K6" s="1889"/>
      <c r="L6" s="1890"/>
      <c r="M6" s="1888" t="s">
        <v>1183</v>
      </c>
      <c r="N6" s="1890"/>
    </row>
    <row r="7" spans="2:14" ht="36.6" customHeight="1">
      <c r="B7" s="728" t="s">
        <v>1184</v>
      </c>
      <c r="C7" s="729">
        <v>3</v>
      </c>
      <c r="D7" s="1888" t="s">
        <v>1259</v>
      </c>
      <c r="E7" s="1889"/>
      <c r="F7" s="1889"/>
      <c r="G7" s="1889"/>
      <c r="H7" s="1889"/>
      <c r="I7" s="1889"/>
      <c r="J7" s="1889"/>
      <c r="K7" s="1890"/>
      <c r="L7" s="1906" t="s">
        <v>704</v>
      </c>
      <c r="M7" s="1907"/>
      <c r="N7" s="1910" t="s">
        <v>497</v>
      </c>
    </row>
    <row r="8" spans="2:14" ht="70.5" customHeight="1">
      <c r="B8" s="728" t="s">
        <v>703</v>
      </c>
      <c r="C8" s="729">
        <v>3.2</v>
      </c>
      <c r="D8" s="1932" t="s">
        <v>1057</v>
      </c>
      <c r="E8" s="1889"/>
      <c r="F8" s="1889"/>
      <c r="G8" s="1889"/>
      <c r="H8" s="1889"/>
      <c r="I8" s="1889"/>
      <c r="J8" s="1889"/>
      <c r="K8" s="1890"/>
      <c r="L8" s="1908"/>
      <c r="M8" s="1909"/>
      <c r="N8" s="1911"/>
    </row>
    <row r="9" spans="2:14" ht="17.399999999999999">
      <c r="B9" s="1898" t="s">
        <v>1185</v>
      </c>
      <c r="C9" s="1898"/>
      <c r="D9" s="1898"/>
      <c r="E9" s="1898"/>
      <c r="F9" s="1898"/>
      <c r="G9" s="1898"/>
      <c r="H9" s="1898"/>
      <c r="I9" s="1898"/>
      <c r="J9" s="1898"/>
      <c r="K9" s="1898"/>
      <c r="L9" s="1898"/>
      <c r="M9" s="1898"/>
      <c r="N9" s="1898"/>
    </row>
    <row r="10" spans="2:14" ht="60.6" customHeight="1">
      <c r="B10" s="728" t="s">
        <v>1186</v>
      </c>
      <c r="C10" s="730"/>
      <c r="D10" s="731" t="s">
        <v>1187</v>
      </c>
      <c r="E10" s="731" t="s">
        <v>1188</v>
      </c>
      <c r="F10" s="731" t="s">
        <v>1189</v>
      </c>
      <c r="G10" s="730" t="s">
        <v>1190</v>
      </c>
      <c r="H10" s="730" t="s">
        <v>1191</v>
      </c>
      <c r="I10" s="1891" t="s">
        <v>1192</v>
      </c>
      <c r="J10" s="1891"/>
      <c r="K10" s="1891"/>
      <c r="L10" s="1891"/>
      <c r="M10" s="1891"/>
      <c r="N10" s="1891"/>
    </row>
    <row r="11" spans="2:14" ht="100.5" customHeight="1">
      <c r="B11" s="767" t="str">
        <f>+D8</f>
        <v>Suministro e instalación de anclajes de canalón, compuesto por platina metálica de 30x45 e-3/8 ángulo de fijación a canal de 4"x1/4" L=0,25 m, 4 pernos de anclaje de 01/2 long= 0,10m, según diseño.</v>
      </c>
      <c r="C11" s="736" t="str">
        <f>+N7</f>
        <v>UND</v>
      </c>
      <c r="D11" s="757"/>
      <c r="E11" s="757"/>
      <c r="F11" s="758"/>
      <c r="G11" s="758">
        <v>26</v>
      </c>
      <c r="H11" s="759">
        <f>+G11</f>
        <v>26</v>
      </c>
      <c r="I11" s="1899"/>
      <c r="J11" s="1899"/>
      <c r="K11" s="1899"/>
      <c r="L11" s="1899"/>
      <c r="M11" s="1899"/>
      <c r="N11" s="1899"/>
    </row>
    <row r="12" spans="2:14" ht="18" customHeight="1">
      <c r="B12" s="768"/>
      <c r="C12" s="769"/>
      <c r="D12" s="770"/>
      <c r="E12" s="770"/>
      <c r="F12" s="771"/>
      <c r="G12" s="771"/>
      <c r="H12" s="772"/>
      <c r="I12" s="1899"/>
      <c r="J12" s="1899"/>
      <c r="K12" s="1899"/>
      <c r="L12" s="1899"/>
      <c r="M12" s="1899"/>
      <c r="N12" s="1899"/>
    </row>
    <row r="13" spans="2:14" ht="17.399999999999999">
      <c r="B13" s="752"/>
      <c r="C13" s="736"/>
      <c r="D13" s="575"/>
      <c r="E13" s="575"/>
      <c r="F13" s="589"/>
      <c r="G13" s="589"/>
      <c r="H13" s="734"/>
      <c r="I13" s="1899"/>
      <c r="J13" s="1899"/>
      <c r="K13" s="1899"/>
      <c r="L13" s="1899"/>
      <c r="M13" s="1899"/>
      <c r="N13" s="1899"/>
    </row>
    <row r="14" spans="2:14" ht="17.399999999999999">
      <c r="B14" s="752"/>
      <c r="C14" s="736"/>
      <c r="D14" s="734"/>
      <c r="E14" s="734"/>
      <c r="F14" s="755"/>
      <c r="G14" s="734"/>
      <c r="H14" s="734"/>
      <c r="I14" s="1899"/>
      <c r="J14" s="1899"/>
      <c r="K14" s="1899"/>
      <c r="L14" s="1899"/>
      <c r="M14" s="1899"/>
      <c r="N14" s="1899"/>
    </row>
    <row r="15" spans="2:14" ht="19.5" customHeight="1">
      <c r="B15" s="752"/>
      <c r="C15" s="736"/>
      <c r="D15" s="734"/>
      <c r="E15" s="734"/>
      <c r="F15" s="755"/>
      <c r="G15" s="734"/>
      <c r="H15" s="734"/>
      <c r="I15" s="1899"/>
      <c r="J15" s="1899"/>
      <c r="K15" s="1899"/>
      <c r="L15" s="1899"/>
      <c r="M15" s="1899"/>
      <c r="N15" s="1899"/>
    </row>
    <row r="16" spans="2:14" ht="17.399999999999999">
      <c r="B16" s="752"/>
      <c r="C16" s="736"/>
      <c r="D16" s="575"/>
      <c r="E16" s="575"/>
      <c r="F16" s="575"/>
      <c r="G16" s="576"/>
      <c r="H16" s="734"/>
      <c r="I16" s="1899"/>
      <c r="J16" s="1899"/>
      <c r="K16" s="1899"/>
      <c r="L16" s="1899"/>
      <c r="M16" s="1899"/>
      <c r="N16" s="1899"/>
    </row>
    <row r="17" spans="2:14" ht="17.399999999999999">
      <c r="B17" s="752"/>
      <c r="C17" s="736"/>
      <c r="D17" s="734"/>
      <c r="E17" s="734"/>
      <c r="F17" s="755"/>
      <c r="G17" s="734"/>
      <c r="H17" s="734"/>
      <c r="I17" s="1899"/>
      <c r="J17" s="1899"/>
      <c r="K17" s="1899"/>
      <c r="L17" s="1899"/>
      <c r="M17" s="1899"/>
      <c r="N17" s="1899"/>
    </row>
    <row r="18" spans="2:14" ht="17.399999999999999">
      <c r="B18" s="752"/>
      <c r="C18" s="736"/>
      <c r="D18" s="734"/>
      <c r="E18" s="734"/>
      <c r="F18" s="755"/>
      <c r="G18" s="734"/>
      <c r="H18" s="734"/>
      <c r="I18" s="1899"/>
      <c r="J18" s="1899"/>
      <c r="K18" s="1899"/>
      <c r="L18" s="1899"/>
      <c r="M18" s="1899"/>
      <c r="N18" s="1899"/>
    </row>
    <row r="19" spans="2:14" ht="17.399999999999999">
      <c r="B19" s="752"/>
      <c r="C19" s="736"/>
      <c r="D19" s="734"/>
      <c r="E19" s="734"/>
      <c r="F19" s="755"/>
      <c r="G19" s="734"/>
      <c r="H19" s="734"/>
      <c r="I19" s="1899"/>
      <c r="J19" s="1899"/>
      <c r="K19" s="1899"/>
      <c r="L19" s="1899"/>
      <c r="M19" s="1899"/>
      <c r="N19" s="1899"/>
    </row>
    <row r="20" spans="2:14" ht="17.399999999999999">
      <c r="B20" s="752"/>
      <c r="C20" s="736"/>
      <c r="D20" s="734"/>
      <c r="E20" s="734"/>
      <c r="F20" s="755"/>
      <c r="G20" s="734"/>
      <c r="H20" s="734"/>
      <c r="I20" s="1899"/>
      <c r="J20" s="1899"/>
      <c r="K20" s="1899"/>
      <c r="L20" s="1899"/>
      <c r="M20" s="1899"/>
      <c r="N20" s="1899"/>
    </row>
    <row r="21" spans="2:14" ht="17.399999999999999">
      <c r="B21" s="752"/>
      <c r="C21" s="736"/>
      <c r="D21" s="734"/>
      <c r="E21" s="734"/>
      <c r="F21" s="735"/>
      <c r="G21" s="734"/>
      <c r="H21" s="734"/>
      <c r="I21" s="1899"/>
      <c r="J21" s="1899"/>
      <c r="K21" s="1899"/>
      <c r="L21" s="1899"/>
      <c r="M21" s="1899"/>
      <c r="N21" s="1899"/>
    </row>
    <row r="22" spans="2:14" ht="17.399999999999999">
      <c r="B22" s="752"/>
      <c r="C22" s="736"/>
      <c r="D22" s="734"/>
      <c r="E22" s="734"/>
      <c r="F22" s="735"/>
      <c r="G22" s="734"/>
      <c r="H22" s="734"/>
      <c r="I22" s="1899"/>
      <c r="J22" s="1899"/>
      <c r="K22" s="1899"/>
      <c r="L22" s="1899"/>
      <c r="M22" s="1899"/>
      <c r="N22" s="1899"/>
    </row>
    <row r="23" spans="2:14" ht="17.399999999999999">
      <c r="B23" s="752"/>
      <c r="C23" s="736"/>
      <c r="D23" s="734"/>
      <c r="E23" s="734"/>
      <c r="F23" s="735"/>
      <c r="G23" s="734"/>
      <c r="H23" s="734"/>
      <c r="I23" s="1899"/>
      <c r="J23" s="1899"/>
      <c r="K23" s="1899"/>
      <c r="L23" s="1899"/>
      <c r="M23" s="1899"/>
      <c r="N23" s="1899"/>
    </row>
    <row r="24" spans="2:14" ht="17.399999999999999">
      <c r="B24" s="752"/>
      <c r="C24" s="736"/>
      <c r="D24" s="734"/>
      <c r="E24" s="734"/>
      <c r="F24" s="735"/>
      <c r="G24" s="734"/>
      <c r="H24" s="734"/>
      <c r="I24" s="1899"/>
      <c r="J24" s="1899"/>
      <c r="K24" s="1899"/>
      <c r="L24" s="1899"/>
      <c r="M24" s="1899"/>
      <c r="N24" s="1899"/>
    </row>
    <row r="25" spans="2:14" ht="36" customHeight="1">
      <c r="B25" s="1900" t="s">
        <v>199</v>
      </c>
      <c r="C25" s="1901"/>
      <c r="D25" s="1901"/>
      <c r="E25" s="1901"/>
      <c r="F25" s="1901"/>
      <c r="G25" s="1902"/>
      <c r="H25" s="737">
        <f>+H11+H12+H13+H14+H15+H16+H17+H18+H19+H20</f>
        <v>26</v>
      </c>
      <c r="I25" s="1899"/>
      <c r="J25" s="1899"/>
      <c r="K25" s="1899"/>
      <c r="L25" s="1899"/>
      <c r="M25" s="1899"/>
      <c r="N25" s="1899"/>
    </row>
    <row r="26" spans="2:14" ht="67.2" customHeight="1">
      <c r="B26" s="738" t="s">
        <v>1194</v>
      </c>
      <c r="C26" s="739"/>
      <c r="D26" s="740"/>
      <c r="E26" s="740"/>
      <c r="F26" s="740"/>
      <c r="G26" s="740"/>
      <c r="H26" s="740"/>
      <c r="I26" s="740"/>
      <c r="J26" s="740"/>
      <c r="K26" s="740"/>
      <c r="L26" s="740"/>
      <c r="M26" s="740"/>
      <c r="N26" s="741"/>
    </row>
    <row r="27" spans="2:14" ht="21.6" customHeight="1">
      <c r="B27" s="1903" t="s">
        <v>1195</v>
      </c>
      <c r="C27" s="1904"/>
      <c r="D27" s="1904"/>
      <c r="E27" s="1904"/>
      <c r="F27" s="1904"/>
      <c r="G27" s="1904"/>
      <c r="H27" s="1904"/>
      <c r="I27" s="1904"/>
      <c r="J27" s="1904"/>
      <c r="K27" s="1904"/>
      <c r="L27" s="1904"/>
      <c r="M27" s="1904"/>
      <c r="N27" s="1905"/>
    </row>
    <row r="28" spans="2:14" ht="15.6">
      <c r="B28" s="742"/>
      <c r="C28" s="743"/>
      <c r="D28" s="743"/>
      <c r="E28" s="743"/>
      <c r="F28" s="743"/>
      <c r="G28" s="743"/>
      <c r="H28" s="743"/>
      <c r="I28" s="743"/>
      <c r="J28" s="743"/>
      <c r="K28" s="743"/>
      <c r="L28" s="743"/>
      <c r="M28" s="743"/>
      <c r="N28" s="744"/>
    </row>
    <row r="29" spans="2:14" ht="15.6">
      <c r="B29" s="745"/>
      <c r="C29" s="746"/>
      <c r="D29" s="746"/>
      <c r="E29" s="746"/>
      <c r="F29" s="746"/>
      <c r="G29" s="746"/>
      <c r="H29" s="746"/>
      <c r="I29" s="746"/>
      <c r="J29" s="746"/>
      <c r="K29" s="746"/>
      <c r="L29" s="746"/>
      <c r="M29" s="746"/>
      <c r="N29" s="747"/>
    </row>
    <row r="30" spans="2:14" ht="15.6">
      <c r="B30" s="745"/>
      <c r="C30" s="746"/>
      <c r="D30" s="746"/>
      <c r="E30" s="746"/>
      <c r="F30" s="746"/>
      <c r="G30" s="746"/>
      <c r="H30" s="746"/>
      <c r="I30" s="746"/>
      <c r="J30" s="746"/>
      <c r="K30" s="746"/>
      <c r="L30" s="746"/>
      <c r="M30" s="746"/>
      <c r="N30" s="747"/>
    </row>
    <row r="31" spans="2:14" ht="15.6">
      <c r="B31" s="745"/>
      <c r="C31" s="746"/>
      <c r="D31" s="746"/>
      <c r="E31" s="746"/>
      <c r="F31" s="746"/>
      <c r="G31" s="746"/>
      <c r="H31" s="746"/>
      <c r="I31" s="746"/>
      <c r="J31" s="746"/>
      <c r="K31" s="746"/>
      <c r="L31" s="746"/>
      <c r="M31" s="746"/>
      <c r="N31" s="747"/>
    </row>
    <row r="32" spans="2:14" ht="15.6">
      <c r="B32" s="745"/>
      <c r="C32" s="746"/>
      <c r="D32" s="746"/>
      <c r="E32" s="746"/>
      <c r="F32" s="746"/>
      <c r="G32" s="746"/>
      <c r="H32" s="746"/>
      <c r="I32" s="746"/>
      <c r="J32" s="746"/>
      <c r="K32" s="746"/>
      <c r="L32" s="746"/>
      <c r="M32" s="746"/>
      <c r="N32" s="747"/>
    </row>
    <row r="33" spans="2:14" ht="15.6">
      <c r="B33" s="745"/>
      <c r="C33" s="746"/>
      <c r="D33" s="746"/>
      <c r="E33" s="746"/>
      <c r="F33" s="746"/>
      <c r="G33" s="746"/>
      <c r="H33" s="746"/>
      <c r="I33" s="746"/>
      <c r="J33" s="746"/>
      <c r="K33" s="746"/>
      <c r="L33" s="746"/>
      <c r="M33" s="746"/>
      <c r="N33" s="747"/>
    </row>
    <row r="34" spans="2:14" ht="15.6">
      <c r="B34" s="745"/>
      <c r="C34" s="746"/>
      <c r="D34" s="746"/>
      <c r="E34" s="746"/>
      <c r="F34" s="746"/>
      <c r="G34" s="746"/>
      <c r="H34" s="746"/>
      <c r="I34" s="746"/>
      <c r="J34" s="746"/>
      <c r="K34" s="746"/>
      <c r="L34" s="746"/>
      <c r="M34" s="746"/>
      <c r="N34" s="747"/>
    </row>
    <row r="35" spans="2:14" ht="15.6">
      <c r="B35" s="745"/>
      <c r="C35" s="1914"/>
      <c r="D35" s="1914"/>
      <c r="E35" s="1914"/>
      <c r="F35" s="1914"/>
      <c r="G35" s="746"/>
      <c r="H35" s="746"/>
      <c r="I35" s="1914"/>
      <c r="J35" s="1914"/>
      <c r="K35" s="1914"/>
      <c r="L35" s="1914"/>
      <c r="M35" s="1914"/>
      <c r="N35" s="747"/>
    </row>
    <row r="36" spans="2:14" ht="15.6">
      <c r="B36" s="745"/>
      <c r="C36" s="1912" t="s">
        <v>1024</v>
      </c>
      <c r="D36" s="1912"/>
      <c r="E36" s="1912"/>
      <c r="F36" s="1912"/>
      <c r="G36" s="746"/>
      <c r="H36" s="746"/>
      <c r="I36" s="1912" t="s">
        <v>1196</v>
      </c>
      <c r="J36" s="1912"/>
      <c r="K36" s="1912"/>
      <c r="L36" s="1912"/>
      <c r="M36" s="1912"/>
      <c r="N36" s="747"/>
    </row>
    <row r="37" spans="2:14" ht="15.6">
      <c r="B37" s="748"/>
      <c r="C37" s="1914" t="s">
        <v>1440</v>
      </c>
      <c r="D37" s="1914"/>
      <c r="E37" s="1914"/>
      <c r="F37" s="1914"/>
      <c r="G37" s="749"/>
      <c r="H37" s="749"/>
      <c r="I37" s="1914" t="s">
        <v>1198</v>
      </c>
      <c r="J37" s="1914"/>
      <c r="K37" s="1914"/>
      <c r="L37" s="1914"/>
      <c r="M37" s="1914"/>
      <c r="N37" s="750"/>
    </row>
    <row r="38" spans="2:14" ht="15.6">
      <c r="B38" s="745"/>
      <c r="C38" s="746"/>
      <c r="D38" s="746"/>
      <c r="E38" s="746"/>
      <c r="F38" s="746"/>
      <c r="G38" s="746"/>
      <c r="H38" s="746"/>
      <c r="I38" s="746"/>
      <c r="J38" s="746"/>
      <c r="K38" s="746"/>
      <c r="L38" s="746"/>
      <c r="M38" s="746"/>
      <c r="N38" s="747"/>
    </row>
    <row r="39" spans="2:14" ht="15.6">
      <c r="B39" s="745"/>
      <c r="C39" s="746"/>
      <c r="D39" s="746"/>
      <c r="E39" s="746"/>
      <c r="F39" s="746"/>
      <c r="G39" s="746"/>
      <c r="H39" s="746"/>
      <c r="I39" s="746"/>
      <c r="J39" s="746"/>
      <c r="K39" s="746"/>
      <c r="L39" s="746"/>
      <c r="M39" s="746"/>
      <c r="N39" s="747"/>
    </row>
    <row r="40" spans="2:14" ht="15.6">
      <c r="B40" s="745"/>
      <c r="C40" s="746"/>
      <c r="D40" s="746"/>
      <c r="E40" s="746"/>
      <c r="F40" s="746"/>
      <c r="G40" s="746"/>
      <c r="H40" s="746"/>
      <c r="I40" s="746"/>
      <c r="J40" s="746"/>
      <c r="K40" s="746"/>
      <c r="L40" s="746"/>
      <c r="M40" s="746"/>
      <c r="N40" s="747"/>
    </row>
    <row r="41" spans="2:14" ht="15.6">
      <c r="B41" s="745"/>
      <c r="C41" s="746"/>
      <c r="D41" s="746"/>
      <c r="E41" s="746"/>
      <c r="F41" s="746"/>
      <c r="G41" s="746"/>
      <c r="H41" s="746"/>
      <c r="I41" s="746"/>
      <c r="J41" s="746"/>
      <c r="K41" s="746"/>
      <c r="L41" s="746"/>
      <c r="M41" s="746"/>
      <c r="N41" s="747"/>
    </row>
    <row r="42" spans="2:14" ht="15.6">
      <c r="B42" s="745"/>
      <c r="C42" s="746"/>
      <c r="D42" s="746"/>
      <c r="E42" s="746"/>
      <c r="F42" s="746"/>
      <c r="G42" s="746"/>
      <c r="H42" s="746"/>
      <c r="I42" s="746"/>
      <c r="J42" s="746"/>
      <c r="K42" s="746"/>
      <c r="L42" s="746"/>
      <c r="M42" s="746"/>
      <c r="N42" s="747"/>
    </row>
    <row r="43" spans="2:14" ht="15.6">
      <c r="B43" s="745"/>
      <c r="C43" s="746"/>
      <c r="D43" s="746"/>
      <c r="E43" s="746"/>
      <c r="F43" s="746"/>
      <c r="G43" s="746"/>
      <c r="H43" s="746"/>
      <c r="I43" s="746"/>
      <c r="J43" s="746"/>
      <c r="K43" s="746"/>
      <c r="L43" s="746"/>
      <c r="M43" s="746"/>
      <c r="N43" s="747"/>
    </row>
    <row r="44" spans="2:14" ht="15.6">
      <c r="B44" s="745"/>
      <c r="C44" s="1915"/>
      <c r="D44" s="1915"/>
      <c r="E44" s="746"/>
      <c r="F44" s="1915"/>
      <c r="G44" s="1915"/>
      <c r="H44" s="1915"/>
      <c r="I44" s="746"/>
      <c r="J44" s="746"/>
      <c r="K44" s="746"/>
      <c r="L44" s="746"/>
      <c r="M44" s="746"/>
      <c r="N44" s="747"/>
    </row>
    <row r="45" spans="2:14" ht="15.6">
      <c r="B45" s="748"/>
      <c r="C45" s="749"/>
      <c r="D45" s="749"/>
      <c r="E45" s="749"/>
      <c r="F45" s="749"/>
      <c r="G45" s="749"/>
      <c r="H45" s="749"/>
      <c r="I45" s="749"/>
      <c r="J45" s="749"/>
      <c r="K45" s="749"/>
      <c r="L45" s="749"/>
      <c r="M45" s="749"/>
      <c r="N45" s="750"/>
    </row>
  </sheetData>
  <mergeCells count="28">
    <mergeCell ref="C36:F36"/>
    <mergeCell ref="I36:M36"/>
    <mergeCell ref="C37:F37"/>
    <mergeCell ref="I37:M37"/>
    <mergeCell ref="C44:D44"/>
    <mergeCell ref="F44:H44"/>
    <mergeCell ref="C35:F35"/>
    <mergeCell ref="I35:M35"/>
    <mergeCell ref="C6:I6"/>
    <mergeCell ref="J6:L6"/>
    <mergeCell ref="M6:N6"/>
    <mergeCell ref="D7:K7"/>
    <mergeCell ref="L7:M8"/>
    <mergeCell ref="N7:N8"/>
    <mergeCell ref="D8:K8"/>
    <mergeCell ref="B9:N9"/>
    <mergeCell ref="I10:N10"/>
    <mergeCell ref="I11:N25"/>
    <mergeCell ref="B25:G25"/>
    <mergeCell ref="B27:N27"/>
    <mergeCell ref="C5:I5"/>
    <mergeCell ref="J5:K5"/>
    <mergeCell ref="L5:N5"/>
    <mergeCell ref="B1:B4"/>
    <mergeCell ref="C1:L3"/>
    <mergeCell ref="M3:N3"/>
    <mergeCell ref="C4:L4"/>
    <mergeCell ref="M4:N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47" orientation="landscape" r:id="rId1"/>
  <rowBreaks count="1" manualBreakCount="1">
    <brk id="37" max="16383" man="1"/>
  </rowBreaks>
  <drawing r:id="rId2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069F2-205F-40A2-AC86-F17FA4AA1BBA}">
  <dimension ref="B1:N39"/>
  <sheetViews>
    <sheetView view="pageBreakPreview" topLeftCell="A19" zoomScale="80" zoomScaleNormal="85" zoomScaleSheetLayoutView="80" workbookViewId="0">
      <selection activeCell="D7" sqref="D7:K7"/>
    </sheetView>
  </sheetViews>
  <sheetFormatPr baseColWidth="10" defaultColWidth="11.5546875" defaultRowHeight="14.4"/>
  <cols>
    <col min="1" max="1" width="5.5546875" style="726" customWidth="1"/>
    <col min="2" max="2" width="60.6640625" style="751" customWidth="1"/>
    <col min="3" max="3" width="13.5546875" style="751" customWidth="1"/>
    <col min="4" max="4" width="12.88671875" style="751" customWidth="1"/>
    <col min="5" max="5" width="14.5546875" style="751" customWidth="1"/>
    <col min="6" max="6" width="16.5546875" style="751" customWidth="1"/>
    <col min="7" max="7" width="15.6640625" style="751" customWidth="1"/>
    <col min="8" max="8" width="17" style="751" customWidth="1"/>
    <col min="9" max="9" width="15.44140625" style="751" customWidth="1"/>
    <col min="10" max="13" width="12.33203125" style="751" customWidth="1"/>
    <col min="14" max="14" width="26" style="751" customWidth="1"/>
    <col min="15" max="15" width="7.88671875" style="726" customWidth="1"/>
    <col min="16" max="16384" width="11.5546875" style="726"/>
  </cols>
  <sheetData>
    <row r="1" spans="2:14" ht="42" customHeight="1">
      <c r="B1" s="1892"/>
      <c r="C1" s="1894" t="s">
        <v>1174</v>
      </c>
      <c r="D1" s="1894"/>
      <c r="E1" s="1894"/>
      <c r="F1" s="1894"/>
      <c r="G1" s="1894"/>
      <c r="H1" s="1894"/>
      <c r="I1" s="1894"/>
      <c r="J1" s="1894"/>
      <c r="K1" s="1894"/>
      <c r="L1" s="1894"/>
      <c r="M1" s="725" t="s">
        <v>1175</v>
      </c>
      <c r="N1" s="725" t="s">
        <v>1176</v>
      </c>
    </row>
    <row r="2" spans="2:14" ht="43.95" customHeight="1">
      <c r="B2" s="1893"/>
      <c r="C2" s="1894"/>
      <c r="D2" s="1894"/>
      <c r="E2" s="1894"/>
      <c r="F2" s="1894"/>
      <c r="G2" s="1894"/>
      <c r="H2" s="1894"/>
      <c r="I2" s="1894"/>
      <c r="J2" s="1894"/>
      <c r="K2" s="1894"/>
      <c r="L2" s="1894"/>
      <c r="M2" s="725" t="s">
        <v>1177</v>
      </c>
      <c r="N2" s="725">
        <v>1</v>
      </c>
    </row>
    <row r="3" spans="2:14" ht="27.6" customHeight="1">
      <c r="B3" s="1893"/>
      <c r="C3" s="1894"/>
      <c r="D3" s="1894"/>
      <c r="E3" s="1894"/>
      <c r="F3" s="1894"/>
      <c r="G3" s="1894"/>
      <c r="H3" s="1894"/>
      <c r="I3" s="1894"/>
      <c r="J3" s="1894"/>
      <c r="K3" s="1894"/>
      <c r="L3" s="1894"/>
      <c r="M3" s="1895" t="s">
        <v>1178</v>
      </c>
      <c r="N3" s="1896"/>
    </row>
    <row r="4" spans="2:14" ht="34.200000000000003" customHeight="1">
      <c r="B4" s="1893"/>
      <c r="C4" s="1897" t="s">
        <v>1179</v>
      </c>
      <c r="D4" s="1897"/>
      <c r="E4" s="1897"/>
      <c r="F4" s="1897"/>
      <c r="G4" s="1897"/>
      <c r="H4" s="1897"/>
      <c r="I4" s="1897"/>
      <c r="J4" s="1897"/>
      <c r="K4" s="1897"/>
      <c r="L4" s="1897"/>
      <c r="M4" s="1895"/>
      <c r="N4" s="1896"/>
    </row>
    <row r="5" spans="2:14" ht="70.95" customHeight="1">
      <c r="B5" s="727" t="s">
        <v>702</v>
      </c>
      <c r="C5" s="1888" t="s">
        <v>1165</v>
      </c>
      <c r="D5" s="1889"/>
      <c r="E5" s="1889"/>
      <c r="F5" s="1889"/>
      <c r="G5" s="1889"/>
      <c r="H5" s="1889"/>
      <c r="I5" s="1890"/>
      <c r="J5" s="1891" t="s">
        <v>1180</v>
      </c>
      <c r="K5" s="1891"/>
      <c r="L5" s="1891"/>
      <c r="M5" s="1891"/>
      <c r="N5" s="1891"/>
    </row>
    <row r="6" spans="2:14" ht="40.200000000000003" customHeight="1">
      <c r="B6" s="727" t="s">
        <v>1181</v>
      </c>
      <c r="C6" s="1888" t="s">
        <v>686</v>
      </c>
      <c r="D6" s="1889"/>
      <c r="E6" s="1889"/>
      <c r="F6" s="1889"/>
      <c r="G6" s="1889"/>
      <c r="H6" s="1889"/>
      <c r="I6" s="1890"/>
      <c r="J6" s="1888" t="s">
        <v>1182</v>
      </c>
      <c r="K6" s="1889"/>
      <c r="L6" s="1890"/>
      <c r="M6" s="1888" t="s">
        <v>1183</v>
      </c>
      <c r="N6" s="1890"/>
    </row>
    <row r="7" spans="2:14" ht="36.6" customHeight="1">
      <c r="B7" s="728" t="s">
        <v>1184</v>
      </c>
      <c r="C7" s="729">
        <v>3</v>
      </c>
      <c r="D7" s="1888" t="s">
        <v>1259</v>
      </c>
      <c r="E7" s="1889"/>
      <c r="F7" s="1889"/>
      <c r="G7" s="1889"/>
      <c r="H7" s="1889"/>
      <c r="I7" s="1889"/>
      <c r="J7" s="1889"/>
      <c r="K7" s="1890"/>
      <c r="L7" s="1906" t="s">
        <v>704</v>
      </c>
      <c r="M7" s="1907"/>
      <c r="N7" s="1910" t="s">
        <v>480</v>
      </c>
    </row>
    <row r="8" spans="2:14" ht="56.25" customHeight="1">
      <c r="B8" s="728" t="s">
        <v>703</v>
      </c>
      <c r="C8" s="729">
        <v>3.3</v>
      </c>
      <c r="D8" s="1932" t="s">
        <v>626</v>
      </c>
      <c r="E8" s="1889"/>
      <c r="F8" s="1889"/>
      <c r="G8" s="1889"/>
      <c r="H8" s="1889"/>
      <c r="I8" s="1889"/>
      <c r="J8" s="1889"/>
      <c r="K8" s="1890"/>
      <c r="L8" s="1908"/>
      <c r="M8" s="1909"/>
      <c r="N8" s="1911"/>
    </row>
    <row r="9" spans="2:14" ht="17.399999999999999">
      <c r="B9" s="1898" t="s">
        <v>1185</v>
      </c>
      <c r="C9" s="1898"/>
      <c r="D9" s="1898"/>
      <c r="E9" s="1898"/>
      <c r="F9" s="1898"/>
      <c r="G9" s="1898"/>
      <c r="H9" s="1898"/>
      <c r="I9" s="1898"/>
      <c r="J9" s="1898"/>
      <c r="K9" s="1898"/>
      <c r="L9" s="1898"/>
      <c r="M9" s="1898"/>
      <c r="N9" s="1898"/>
    </row>
    <row r="10" spans="2:14" ht="60.6" customHeight="1">
      <c r="B10" s="728" t="s">
        <v>1186</v>
      </c>
      <c r="C10" s="730"/>
      <c r="D10" s="731" t="s">
        <v>1187</v>
      </c>
      <c r="E10" s="731" t="s">
        <v>1188</v>
      </c>
      <c r="F10" s="731" t="s">
        <v>1189</v>
      </c>
      <c r="G10" s="730" t="s">
        <v>1190</v>
      </c>
      <c r="H10" s="730" t="s">
        <v>1191</v>
      </c>
      <c r="I10" s="1891" t="s">
        <v>1192</v>
      </c>
      <c r="J10" s="1891"/>
      <c r="K10" s="1891"/>
      <c r="L10" s="1891"/>
      <c r="M10" s="1891"/>
      <c r="N10" s="1891"/>
    </row>
    <row r="11" spans="2:14" ht="68.25" customHeight="1">
      <c r="B11" s="767" t="str">
        <f>+D8</f>
        <v>Suministro e Instalación de canalón metálico de acero estructural con 3/16" de espesor (según diseño), una mano de pintura 3 en 1 de Pintuco.</v>
      </c>
      <c r="C11" s="736" t="str">
        <f>+N7</f>
        <v>ML</v>
      </c>
      <c r="D11" s="757">
        <v>28.4</v>
      </c>
      <c r="E11" s="757"/>
      <c r="F11" s="758"/>
      <c r="G11" s="758">
        <v>2</v>
      </c>
      <c r="H11" s="759">
        <f>ROUND(D11*G11,2)</f>
        <v>56.8</v>
      </c>
      <c r="I11" s="1899"/>
      <c r="J11" s="1899"/>
      <c r="K11" s="1899"/>
      <c r="L11" s="1899"/>
      <c r="M11" s="1899"/>
      <c r="N11" s="1899"/>
    </row>
    <row r="12" spans="2:14" ht="18" customHeight="1">
      <c r="B12" s="768"/>
      <c r="C12" s="769"/>
      <c r="D12" s="770"/>
      <c r="E12" s="770"/>
      <c r="F12" s="771"/>
      <c r="G12" s="771"/>
      <c r="H12" s="772"/>
      <c r="I12" s="1899"/>
      <c r="J12" s="1899"/>
      <c r="K12" s="1899"/>
      <c r="L12" s="1899"/>
      <c r="M12" s="1899"/>
      <c r="N12" s="1899"/>
    </row>
    <row r="13" spans="2:14" ht="17.399999999999999">
      <c r="B13" s="752"/>
      <c r="C13" s="736"/>
      <c r="D13" s="575"/>
      <c r="E13" s="575"/>
      <c r="F13" s="589"/>
      <c r="G13" s="589"/>
      <c r="H13" s="734"/>
      <c r="I13" s="1899"/>
      <c r="J13" s="1899"/>
      <c r="K13" s="1899"/>
      <c r="L13" s="1899"/>
      <c r="M13" s="1899"/>
      <c r="N13" s="1899"/>
    </row>
    <row r="14" spans="2:14" ht="17.399999999999999">
      <c r="B14" s="752"/>
      <c r="C14" s="736"/>
      <c r="D14" s="734"/>
      <c r="E14" s="734"/>
      <c r="F14" s="755"/>
      <c r="G14" s="734"/>
      <c r="H14" s="734"/>
      <c r="I14" s="1899"/>
      <c r="J14" s="1899"/>
      <c r="K14" s="1899"/>
      <c r="L14" s="1899"/>
      <c r="M14" s="1899"/>
      <c r="N14" s="1899"/>
    </row>
    <row r="15" spans="2:14" ht="19.5" customHeight="1">
      <c r="B15" s="752"/>
      <c r="C15" s="736"/>
      <c r="D15" s="734"/>
      <c r="E15" s="734"/>
      <c r="F15" s="755"/>
      <c r="G15" s="734"/>
      <c r="H15" s="734"/>
      <c r="I15" s="1899"/>
      <c r="J15" s="1899"/>
      <c r="K15" s="1899"/>
      <c r="L15" s="1899"/>
      <c r="M15" s="1899"/>
      <c r="N15" s="1899"/>
    </row>
    <row r="16" spans="2:14" ht="17.399999999999999">
      <c r="B16" s="752"/>
      <c r="C16" s="736"/>
      <c r="D16" s="575"/>
      <c r="E16" s="575"/>
      <c r="F16" s="575"/>
      <c r="G16" s="576"/>
      <c r="H16" s="734"/>
      <c r="I16" s="1899"/>
      <c r="J16" s="1899"/>
      <c r="K16" s="1899"/>
      <c r="L16" s="1899"/>
      <c r="M16" s="1899"/>
      <c r="N16" s="1899"/>
    </row>
    <row r="17" spans="2:14" ht="17.399999999999999">
      <c r="B17" s="752"/>
      <c r="C17" s="736"/>
      <c r="D17" s="734"/>
      <c r="E17" s="734"/>
      <c r="F17" s="755"/>
      <c r="G17" s="734"/>
      <c r="H17" s="734"/>
      <c r="I17" s="1899"/>
      <c r="J17" s="1899"/>
      <c r="K17" s="1899"/>
      <c r="L17" s="1899"/>
      <c r="M17" s="1899"/>
      <c r="N17" s="1899"/>
    </row>
    <row r="18" spans="2:14" ht="17.399999999999999">
      <c r="B18" s="752"/>
      <c r="C18" s="736"/>
      <c r="D18" s="734"/>
      <c r="E18" s="734"/>
      <c r="F18" s="755"/>
      <c r="G18" s="734"/>
      <c r="H18" s="734"/>
      <c r="I18" s="1899"/>
      <c r="J18" s="1899"/>
      <c r="K18" s="1899"/>
      <c r="L18" s="1899"/>
      <c r="M18" s="1899"/>
      <c r="N18" s="1899"/>
    </row>
    <row r="19" spans="2:14" ht="17.399999999999999">
      <c r="B19" s="752"/>
      <c r="C19" s="736"/>
      <c r="D19" s="734"/>
      <c r="E19" s="734"/>
      <c r="F19" s="755"/>
      <c r="G19" s="734"/>
      <c r="H19" s="734"/>
      <c r="I19" s="1899"/>
      <c r="J19" s="1899"/>
      <c r="K19" s="1899"/>
      <c r="L19" s="1899"/>
      <c r="M19" s="1899"/>
      <c r="N19" s="1899"/>
    </row>
    <row r="20" spans="2:14" ht="17.399999999999999">
      <c r="B20" s="752"/>
      <c r="C20" s="736"/>
      <c r="D20" s="734"/>
      <c r="E20" s="734"/>
      <c r="F20" s="755"/>
      <c r="G20" s="734"/>
      <c r="H20" s="734"/>
      <c r="I20" s="1899"/>
      <c r="J20" s="1899"/>
      <c r="K20" s="1899"/>
      <c r="L20" s="1899"/>
      <c r="M20" s="1899"/>
      <c r="N20" s="1899"/>
    </row>
    <row r="21" spans="2:14" ht="17.399999999999999">
      <c r="B21" s="752"/>
      <c r="C21" s="736"/>
      <c r="D21" s="734"/>
      <c r="E21" s="734"/>
      <c r="F21" s="735"/>
      <c r="G21" s="734"/>
      <c r="H21" s="734"/>
      <c r="I21" s="1899"/>
      <c r="J21" s="1899"/>
      <c r="K21" s="1899"/>
      <c r="L21" s="1899"/>
      <c r="M21" s="1899"/>
      <c r="N21" s="1899"/>
    </row>
    <row r="22" spans="2:14" ht="17.399999999999999">
      <c r="B22" s="752"/>
      <c r="C22" s="736"/>
      <c r="D22" s="734"/>
      <c r="E22" s="734"/>
      <c r="F22" s="735"/>
      <c r="G22" s="734"/>
      <c r="H22" s="734"/>
      <c r="I22" s="1899"/>
      <c r="J22" s="1899"/>
      <c r="K22" s="1899"/>
      <c r="L22" s="1899"/>
      <c r="M22" s="1899"/>
      <c r="N22" s="1899"/>
    </row>
    <row r="23" spans="2:14" ht="36" customHeight="1">
      <c r="B23" s="1900" t="s">
        <v>199</v>
      </c>
      <c r="C23" s="1901"/>
      <c r="D23" s="1901"/>
      <c r="E23" s="1901"/>
      <c r="F23" s="1901"/>
      <c r="G23" s="1902"/>
      <c r="H23" s="737">
        <f>+H11+H12+H13+H14+H15+H16+H17+H18+H19+H20</f>
        <v>56.8</v>
      </c>
      <c r="I23" s="1899"/>
      <c r="J23" s="1899"/>
      <c r="K23" s="1899"/>
      <c r="L23" s="1899"/>
      <c r="M23" s="1899"/>
      <c r="N23" s="1899"/>
    </row>
    <row r="24" spans="2:14" ht="67.2" customHeight="1">
      <c r="B24" s="738" t="s">
        <v>1194</v>
      </c>
      <c r="C24" s="739"/>
      <c r="D24" s="740"/>
      <c r="E24" s="740"/>
      <c r="F24" s="740"/>
      <c r="G24" s="740"/>
      <c r="H24" s="740"/>
      <c r="I24" s="740"/>
      <c r="J24" s="740"/>
      <c r="K24" s="740"/>
      <c r="L24" s="740"/>
      <c r="M24" s="740"/>
      <c r="N24" s="741"/>
    </row>
    <row r="25" spans="2:14" ht="21.6" customHeight="1">
      <c r="B25" s="1903" t="s">
        <v>1195</v>
      </c>
      <c r="C25" s="1904"/>
      <c r="D25" s="1904"/>
      <c r="E25" s="1904"/>
      <c r="F25" s="1904"/>
      <c r="G25" s="1904"/>
      <c r="H25" s="1904"/>
      <c r="I25" s="1904"/>
      <c r="J25" s="1904"/>
      <c r="K25" s="1904"/>
      <c r="L25" s="1904"/>
      <c r="M25" s="1904"/>
      <c r="N25" s="1905"/>
    </row>
    <row r="26" spans="2:14" ht="15.6">
      <c r="B26" s="742"/>
      <c r="C26" s="743"/>
      <c r="D26" s="743"/>
      <c r="E26" s="743"/>
      <c r="F26" s="743"/>
      <c r="G26" s="743"/>
      <c r="H26" s="743"/>
      <c r="I26" s="743"/>
      <c r="J26" s="743"/>
      <c r="K26" s="743"/>
      <c r="L26" s="743"/>
      <c r="M26" s="743"/>
      <c r="N26" s="744"/>
    </row>
    <row r="27" spans="2:14" ht="15.6">
      <c r="B27" s="745"/>
      <c r="C27" s="746"/>
      <c r="D27" s="746"/>
      <c r="E27" s="746"/>
      <c r="F27" s="746"/>
      <c r="G27" s="746"/>
      <c r="H27" s="746"/>
      <c r="I27" s="746"/>
      <c r="J27" s="746"/>
      <c r="K27" s="746"/>
      <c r="L27" s="746"/>
      <c r="M27" s="746"/>
      <c r="N27" s="747"/>
    </row>
    <row r="28" spans="2:14" ht="15.6">
      <c r="B28" s="745"/>
      <c r="C28" s="746"/>
      <c r="D28" s="746"/>
      <c r="E28" s="746"/>
      <c r="F28" s="746"/>
      <c r="G28" s="746"/>
      <c r="H28" s="746"/>
      <c r="I28" s="746"/>
      <c r="J28" s="746"/>
      <c r="K28" s="746"/>
      <c r="L28" s="746"/>
      <c r="M28" s="746"/>
      <c r="N28" s="747"/>
    </row>
    <row r="29" spans="2:14" ht="15.6">
      <c r="B29" s="745"/>
      <c r="C29" s="1914"/>
      <c r="D29" s="1914"/>
      <c r="E29" s="1914"/>
      <c r="F29" s="1914"/>
      <c r="G29" s="746"/>
      <c r="H29" s="746"/>
      <c r="I29" s="1914"/>
      <c r="J29" s="1914"/>
      <c r="K29" s="1914"/>
      <c r="L29" s="1914"/>
      <c r="M29" s="1914"/>
      <c r="N29" s="747"/>
    </row>
    <row r="30" spans="2:14" ht="15.6">
      <c r="B30" s="745"/>
      <c r="C30" s="1912" t="s">
        <v>1024</v>
      </c>
      <c r="D30" s="1912"/>
      <c r="E30" s="1912"/>
      <c r="F30" s="1912"/>
      <c r="G30" s="746"/>
      <c r="H30" s="746"/>
      <c r="I30" s="1912" t="s">
        <v>1196</v>
      </c>
      <c r="J30" s="1912"/>
      <c r="K30" s="1912"/>
      <c r="L30" s="1912"/>
      <c r="M30" s="1912"/>
      <c r="N30" s="747"/>
    </row>
    <row r="31" spans="2:14" ht="15.6">
      <c r="B31" s="748"/>
      <c r="C31" s="1914" t="s">
        <v>1440</v>
      </c>
      <c r="D31" s="1914"/>
      <c r="E31" s="1914"/>
      <c r="F31" s="1914"/>
      <c r="G31" s="749"/>
      <c r="H31" s="749"/>
      <c r="I31" s="1914" t="s">
        <v>1198</v>
      </c>
      <c r="J31" s="1914"/>
      <c r="K31" s="1914"/>
      <c r="L31" s="1914"/>
      <c r="M31" s="1914"/>
      <c r="N31" s="750"/>
    </row>
    <row r="32" spans="2:14" ht="15.6">
      <c r="B32" s="748"/>
      <c r="C32" s="749"/>
      <c r="D32" s="749"/>
      <c r="E32" s="749"/>
      <c r="F32" s="749"/>
      <c r="G32" s="749"/>
      <c r="H32" s="749"/>
      <c r="I32" s="749"/>
      <c r="J32" s="749"/>
      <c r="K32" s="749"/>
      <c r="L32" s="749"/>
      <c r="M32" s="749"/>
      <c r="N32" s="750"/>
    </row>
    <row r="33" spans="2:14" ht="15.6">
      <c r="B33" s="745"/>
      <c r="C33" s="746"/>
      <c r="D33" s="746"/>
      <c r="E33" s="746"/>
      <c r="F33" s="746"/>
      <c r="G33" s="746"/>
      <c r="H33" s="746"/>
      <c r="I33" s="746"/>
      <c r="J33" s="746"/>
      <c r="K33" s="746"/>
      <c r="L33" s="746"/>
      <c r="M33" s="746"/>
      <c r="N33" s="747"/>
    </row>
    <row r="34" spans="2:14" ht="15.6">
      <c r="B34" s="745"/>
      <c r="C34" s="746"/>
      <c r="D34" s="746"/>
      <c r="E34" s="746"/>
      <c r="F34" s="746"/>
      <c r="G34" s="746"/>
      <c r="H34" s="746"/>
      <c r="I34" s="746"/>
      <c r="J34" s="746"/>
      <c r="K34" s="746"/>
      <c r="L34" s="746"/>
      <c r="M34" s="746"/>
      <c r="N34" s="747"/>
    </row>
    <row r="35" spans="2:14" ht="15.6">
      <c r="B35" s="745"/>
      <c r="C35" s="746"/>
      <c r="D35" s="746"/>
      <c r="E35" s="746"/>
      <c r="F35" s="746"/>
      <c r="G35" s="746"/>
      <c r="H35" s="746"/>
      <c r="I35" s="746"/>
      <c r="J35" s="746"/>
      <c r="K35" s="746"/>
      <c r="L35" s="746"/>
      <c r="M35" s="746"/>
      <c r="N35" s="747"/>
    </row>
    <row r="36" spans="2:14" ht="15.6">
      <c r="B36" s="745"/>
      <c r="C36" s="746"/>
      <c r="D36" s="746"/>
      <c r="E36" s="746"/>
      <c r="F36" s="746"/>
      <c r="G36" s="746"/>
      <c r="H36" s="746"/>
      <c r="I36" s="746"/>
      <c r="J36" s="746"/>
      <c r="K36" s="746"/>
      <c r="L36" s="746"/>
      <c r="M36" s="746"/>
      <c r="N36" s="747"/>
    </row>
    <row r="37" spans="2:14" ht="15.6">
      <c r="B37" s="745"/>
      <c r="C37" s="746"/>
      <c r="D37" s="746"/>
      <c r="E37" s="746"/>
      <c r="F37" s="746"/>
      <c r="G37" s="746"/>
      <c r="H37" s="746"/>
      <c r="I37" s="746"/>
      <c r="J37" s="746"/>
      <c r="K37" s="746"/>
      <c r="L37" s="746"/>
      <c r="M37" s="746"/>
      <c r="N37" s="747"/>
    </row>
    <row r="38" spans="2:14" ht="15.6">
      <c r="B38" s="745"/>
      <c r="C38" s="1915"/>
      <c r="D38" s="1915"/>
      <c r="E38" s="746"/>
      <c r="F38" s="1915"/>
      <c r="G38" s="1915"/>
      <c r="H38" s="1915"/>
      <c r="I38" s="746"/>
      <c r="J38" s="746"/>
      <c r="K38" s="746"/>
      <c r="L38" s="746"/>
      <c r="M38" s="746"/>
      <c r="N38" s="747"/>
    </row>
    <row r="39" spans="2:14" ht="15.6">
      <c r="B39" s="748"/>
      <c r="C39" s="749"/>
      <c r="D39" s="749"/>
      <c r="E39" s="749"/>
      <c r="F39" s="749"/>
      <c r="G39" s="749"/>
      <c r="H39" s="749"/>
      <c r="I39" s="749"/>
      <c r="J39" s="749"/>
      <c r="K39" s="749"/>
      <c r="L39" s="749"/>
      <c r="M39" s="749"/>
      <c r="N39" s="750"/>
    </row>
  </sheetData>
  <mergeCells count="28">
    <mergeCell ref="C30:F30"/>
    <mergeCell ref="I30:M30"/>
    <mergeCell ref="C31:F31"/>
    <mergeCell ref="I31:M31"/>
    <mergeCell ref="C38:D38"/>
    <mergeCell ref="F38:H38"/>
    <mergeCell ref="C29:F29"/>
    <mergeCell ref="I29:M29"/>
    <mergeCell ref="C6:I6"/>
    <mergeCell ref="J6:L6"/>
    <mergeCell ref="M6:N6"/>
    <mergeCell ref="D7:K7"/>
    <mergeCell ref="L7:M8"/>
    <mergeCell ref="N7:N8"/>
    <mergeCell ref="D8:K8"/>
    <mergeCell ref="B9:N9"/>
    <mergeCell ref="I10:N10"/>
    <mergeCell ref="I11:N23"/>
    <mergeCell ref="B23:G23"/>
    <mergeCell ref="B25:N25"/>
    <mergeCell ref="C5:I5"/>
    <mergeCell ref="J5:K5"/>
    <mergeCell ref="L5:N5"/>
    <mergeCell ref="B1:B4"/>
    <mergeCell ref="C1:L3"/>
    <mergeCell ref="M3:N3"/>
    <mergeCell ref="C4:L4"/>
    <mergeCell ref="M4:N4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62096-2072-498C-8842-53473F20C61D}">
  <dimension ref="B1:N42"/>
  <sheetViews>
    <sheetView view="pageBreakPreview" topLeftCell="A25" zoomScale="80" zoomScaleNormal="100" zoomScaleSheetLayoutView="80" workbookViewId="0">
      <selection activeCell="D7" sqref="D7:K7"/>
    </sheetView>
  </sheetViews>
  <sheetFormatPr baseColWidth="10" defaultColWidth="11.5546875" defaultRowHeight="14.4"/>
  <cols>
    <col min="1" max="1" width="5.5546875" style="726" customWidth="1"/>
    <col min="2" max="2" width="60.6640625" style="751" customWidth="1"/>
    <col min="3" max="3" width="13.5546875" style="751" customWidth="1"/>
    <col min="4" max="4" width="12.88671875" style="751" customWidth="1"/>
    <col min="5" max="5" width="14.5546875" style="751" customWidth="1"/>
    <col min="6" max="6" width="16.5546875" style="751" customWidth="1"/>
    <col min="7" max="7" width="15.6640625" style="751" customWidth="1"/>
    <col min="8" max="8" width="17" style="751" customWidth="1"/>
    <col min="9" max="9" width="15.44140625" style="751" customWidth="1"/>
    <col min="10" max="13" width="12.33203125" style="751" customWidth="1"/>
    <col min="14" max="14" width="26" style="751" customWidth="1"/>
    <col min="15" max="15" width="7.88671875" style="726" customWidth="1"/>
    <col min="16" max="16384" width="11.5546875" style="726"/>
  </cols>
  <sheetData>
    <row r="1" spans="2:14" ht="42" customHeight="1">
      <c r="B1" s="1892"/>
      <c r="C1" s="1894" t="s">
        <v>1174</v>
      </c>
      <c r="D1" s="1894"/>
      <c r="E1" s="1894"/>
      <c r="F1" s="1894"/>
      <c r="G1" s="1894"/>
      <c r="H1" s="1894"/>
      <c r="I1" s="1894"/>
      <c r="J1" s="1894"/>
      <c r="K1" s="1894"/>
      <c r="L1" s="1894"/>
      <c r="M1" s="725" t="s">
        <v>1175</v>
      </c>
      <c r="N1" s="725" t="s">
        <v>1176</v>
      </c>
    </row>
    <row r="2" spans="2:14" ht="43.95" customHeight="1">
      <c r="B2" s="1893"/>
      <c r="C2" s="1894"/>
      <c r="D2" s="1894"/>
      <c r="E2" s="1894"/>
      <c r="F2" s="1894"/>
      <c r="G2" s="1894"/>
      <c r="H2" s="1894"/>
      <c r="I2" s="1894"/>
      <c r="J2" s="1894"/>
      <c r="K2" s="1894"/>
      <c r="L2" s="1894"/>
      <c r="M2" s="725" t="s">
        <v>1177</v>
      </c>
      <c r="N2" s="725">
        <v>1</v>
      </c>
    </row>
    <row r="3" spans="2:14" ht="27.6" customHeight="1">
      <c r="B3" s="1893"/>
      <c r="C3" s="1894"/>
      <c r="D3" s="1894"/>
      <c r="E3" s="1894"/>
      <c r="F3" s="1894"/>
      <c r="G3" s="1894"/>
      <c r="H3" s="1894"/>
      <c r="I3" s="1894"/>
      <c r="J3" s="1894"/>
      <c r="K3" s="1894"/>
      <c r="L3" s="1894"/>
      <c r="M3" s="1895" t="s">
        <v>1178</v>
      </c>
      <c r="N3" s="1896"/>
    </row>
    <row r="4" spans="2:14" ht="34.200000000000003" customHeight="1">
      <c r="B4" s="1893"/>
      <c r="C4" s="1897" t="s">
        <v>1179</v>
      </c>
      <c r="D4" s="1897"/>
      <c r="E4" s="1897"/>
      <c r="F4" s="1897"/>
      <c r="G4" s="1897"/>
      <c r="H4" s="1897"/>
      <c r="I4" s="1897"/>
      <c r="J4" s="1897"/>
      <c r="K4" s="1897"/>
      <c r="L4" s="1897"/>
      <c r="M4" s="1895"/>
      <c r="N4" s="1896"/>
    </row>
    <row r="5" spans="2:14" ht="70.95" customHeight="1">
      <c r="B5" s="727" t="s">
        <v>702</v>
      </c>
      <c r="C5" s="1888" t="s">
        <v>1165</v>
      </c>
      <c r="D5" s="1889"/>
      <c r="E5" s="1889"/>
      <c r="F5" s="1889"/>
      <c r="G5" s="1889"/>
      <c r="H5" s="1889"/>
      <c r="I5" s="1890"/>
      <c r="J5" s="1891" t="s">
        <v>1180</v>
      </c>
      <c r="K5" s="1891"/>
      <c r="L5" s="1891"/>
      <c r="M5" s="1891"/>
      <c r="N5" s="1891"/>
    </row>
    <row r="6" spans="2:14" ht="40.200000000000003" customHeight="1">
      <c r="B6" s="727" t="s">
        <v>1181</v>
      </c>
      <c r="C6" s="1888" t="s">
        <v>686</v>
      </c>
      <c r="D6" s="1889"/>
      <c r="E6" s="1889"/>
      <c r="F6" s="1889"/>
      <c r="G6" s="1889"/>
      <c r="H6" s="1889"/>
      <c r="I6" s="1890"/>
      <c r="J6" s="1888" t="s">
        <v>1182</v>
      </c>
      <c r="K6" s="1889"/>
      <c r="L6" s="1890"/>
      <c r="M6" s="1888" t="s">
        <v>1183</v>
      </c>
      <c r="N6" s="1890"/>
    </row>
    <row r="7" spans="2:14" ht="36.6" customHeight="1">
      <c r="B7" s="728" t="s">
        <v>1184</v>
      </c>
      <c r="C7" s="729">
        <v>3</v>
      </c>
      <c r="D7" s="1888" t="s">
        <v>1259</v>
      </c>
      <c r="E7" s="1889"/>
      <c r="F7" s="1889"/>
      <c r="G7" s="1889"/>
      <c r="H7" s="1889"/>
      <c r="I7" s="1889"/>
      <c r="J7" s="1889"/>
      <c r="K7" s="1890"/>
      <c r="L7" s="1906" t="s">
        <v>704</v>
      </c>
      <c r="M7" s="1907"/>
      <c r="N7" s="1910" t="s">
        <v>480</v>
      </c>
    </row>
    <row r="8" spans="2:14" ht="36.75" customHeight="1">
      <c r="B8" s="728" t="s">
        <v>703</v>
      </c>
      <c r="C8" s="729">
        <v>3.4</v>
      </c>
      <c r="D8" s="1932" t="s">
        <v>983</v>
      </c>
      <c r="E8" s="1889"/>
      <c r="F8" s="1889"/>
      <c r="G8" s="1889"/>
      <c r="H8" s="1889"/>
      <c r="I8" s="1889"/>
      <c r="J8" s="1889"/>
      <c r="K8" s="1890"/>
      <c r="L8" s="1908"/>
      <c r="M8" s="1909"/>
      <c r="N8" s="1911"/>
    </row>
    <row r="9" spans="2:14" ht="17.399999999999999">
      <c r="B9" s="1898" t="s">
        <v>1185</v>
      </c>
      <c r="C9" s="1898"/>
      <c r="D9" s="1898"/>
      <c r="E9" s="1898"/>
      <c r="F9" s="1898"/>
      <c r="G9" s="1898"/>
      <c r="H9" s="1898"/>
      <c r="I9" s="1898"/>
      <c r="J9" s="1898"/>
      <c r="K9" s="1898"/>
      <c r="L9" s="1898"/>
      <c r="M9" s="1898"/>
      <c r="N9" s="1898"/>
    </row>
    <row r="10" spans="2:14" ht="60.6" customHeight="1">
      <c r="B10" s="728" t="s">
        <v>1186</v>
      </c>
      <c r="C10" s="730"/>
      <c r="D10" s="731" t="s">
        <v>1187</v>
      </c>
      <c r="E10" s="731" t="s">
        <v>1188</v>
      </c>
      <c r="F10" s="731" t="s">
        <v>1189</v>
      </c>
      <c r="G10" s="730" t="s">
        <v>1190</v>
      </c>
      <c r="H10" s="730" t="s">
        <v>1191</v>
      </c>
      <c r="I10" s="1891" t="s">
        <v>1192</v>
      </c>
      <c r="J10" s="1891"/>
      <c r="K10" s="1891"/>
      <c r="L10" s="1891"/>
      <c r="M10" s="1891"/>
      <c r="N10" s="1891"/>
    </row>
    <row r="11" spans="2:14" ht="35.25" customHeight="1">
      <c r="B11" s="767" t="str">
        <f>+D8</f>
        <v>Bajante aguas lluvias en PVC 4" incluye: Accesorios</v>
      </c>
      <c r="C11" s="736" t="str">
        <f>+N7</f>
        <v>ML</v>
      </c>
      <c r="D11" s="757">
        <v>4.5</v>
      </c>
      <c r="E11" s="757"/>
      <c r="F11" s="758"/>
      <c r="G11" s="758">
        <v>8</v>
      </c>
      <c r="H11" s="759">
        <f>ROUND(D11*G11,2)</f>
        <v>36</v>
      </c>
      <c r="I11" s="1899"/>
      <c r="J11" s="1899"/>
      <c r="K11" s="1899"/>
      <c r="L11" s="1899"/>
      <c r="M11" s="1899"/>
      <c r="N11" s="1899"/>
    </row>
    <row r="12" spans="2:14" ht="18" customHeight="1">
      <c r="B12" s="768"/>
      <c r="C12" s="769"/>
      <c r="D12" s="770"/>
      <c r="E12" s="770"/>
      <c r="F12" s="771"/>
      <c r="G12" s="771"/>
      <c r="H12" s="772"/>
      <c r="I12" s="1899"/>
      <c r="J12" s="1899"/>
      <c r="K12" s="1899"/>
      <c r="L12" s="1899"/>
      <c r="M12" s="1899"/>
      <c r="N12" s="1899"/>
    </row>
    <row r="13" spans="2:14" ht="17.399999999999999">
      <c r="B13" s="752"/>
      <c r="C13" s="736"/>
      <c r="D13" s="575"/>
      <c r="E13" s="575"/>
      <c r="F13" s="589"/>
      <c r="G13" s="589"/>
      <c r="H13" s="734"/>
      <c r="I13" s="1899"/>
      <c r="J13" s="1899"/>
      <c r="K13" s="1899"/>
      <c r="L13" s="1899"/>
      <c r="M13" s="1899"/>
      <c r="N13" s="1899"/>
    </row>
    <row r="14" spans="2:14" ht="17.399999999999999">
      <c r="B14" s="752"/>
      <c r="C14" s="736"/>
      <c r="D14" s="734"/>
      <c r="E14" s="734"/>
      <c r="F14" s="755"/>
      <c r="G14" s="734"/>
      <c r="H14" s="734"/>
      <c r="I14" s="1899"/>
      <c r="J14" s="1899"/>
      <c r="K14" s="1899"/>
      <c r="L14" s="1899"/>
      <c r="M14" s="1899"/>
      <c r="N14" s="1899"/>
    </row>
    <row r="15" spans="2:14" ht="19.5" customHeight="1">
      <c r="B15" s="752"/>
      <c r="C15" s="736"/>
      <c r="D15" s="734"/>
      <c r="E15" s="734"/>
      <c r="F15" s="755"/>
      <c r="G15" s="734"/>
      <c r="H15" s="734"/>
      <c r="I15" s="1899"/>
      <c r="J15" s="1899"/>
      <c r="K15" s="1899"/>
      <c r="L15" s="1899"/>
      <c r="M15" s="1899"/>
      <c r="N15" s="1899"/>
    </row>
    <row r="16" spans="2:14" ht="17.399999999999999">
      <c r="B16" s="752"/>
      <c r="C16" s="736"/>
      <c r="D16" s="575"/>
      <c r="E16" s="575"/>
      <c r="F16" s="575"/>
      <c r="G16" s="576"/>
      <c r="H16" s="734"/>
      <c r="I16" s="1899"/>
      <c r="J16" s="1899"/>
      <c r="K16" s="1899"/>
      <c r="L16" s="1899"/>
      <c r="M16" s="1899"/>
      <c r="N16" s="1899"/>
    </row>
    <row r="17" spans="2:14" ht="17.399999999999999">
      <c r="B17" s="752"/>
      <c r="C17" s="736"/>
      <c r="D17" s="734"/>
      <c r="E17" s="734"/>
      <c r="F17" s="755"/>
      <c r="G17" s="734"/>
      <c r="H17" s="734"/>
      <c r="I17" s="1899"/>
      <c r="J17" s="1899"/>
      <c r="K17" s="1899"/>
      <c r="L17" s="1899"/>
      <c r="M17" s="1899"/>
      <c r="N17" s="1899"/>
    </row>
    <row r="18" spans="2:14" ht="17.399999999999999">
      <c r="B18" s="752"/>
      <c r="C18" s="736"/>
      <c r="D18" s="734"/>
      <c r="E18" s="734"/>
      <c r="F18" s="755"/>
      <c r="G18" s="734"/>
      <c r="H18" s="734"/>
      <c r="I18" s="1899"/>
      <c r="J18" s="1899"/>
      <c r="K18" s="1899"/>
      <c r="L18" s="1899"/>
      <c r="M18" s="1899"/>
      <c r="N18" s="1899"/>
    </row>
    <row r="19" spans="2:14" ht="17.399999999999999">
      <c r="B19" s="752"/>
      <c r="C19" s="736"/>
      <c r="D19" s="734"/>
      <c r="E19" s="734"/>
      <c r="F19" s="755"/>
      <c r="G19" s="734"/>
      <c r="H19" s="734"/>
      <c r="I19" s="1899"/>
      <c r="J19" s="1899"/>
      <c r="K19" s="1899"/>
      <c r="L19" s="1899"/>
      <c r="M19" s="1899"/>
      <c r="N19" s="1899"/>
    </row>
    <row r="20" spans="2:14" ht="17.399999999999999">
      <c r="B20" s="752"/>
      <c r="C20" s="736"/>
      <c r="D20" s="734"/>
      <c r="E20" s="734"/>
      <c r="F20" s="755"/>
      <c r="G20" s="734"/>
      <c r="H20" s="734"/>
      <c r="I20" s="1899"/>
      <c r="J20" s="1899"/>
      <c r="K20" s="1899"/>
      <c r="L20" s="1899"/>
      <c r="M20" s="1899"/>
      <c r="N20" s="1899"/>
    </row>
    <row r="21" spans="2:14" ht="17.399999999999999">
      <c r="B21" s="752"/>
      <c r="C21" s="736"/>
      <c r="D21" s="734"/>
      <c r="E21" s="734"/>
      <c r="F21" s="735"/>
      <c r="G21" s="734"/>
      <c r="H21" s="734"/>
      <c r="I21" s="1899"/>
      <c r="J21" s="1899"/>
      <c r="K21" s="1899"/>
      <c r="L21" s="1899"/>
      <c r="M21" s="1899"/>
      <c r="N21" s="1899"/>
    </row>
    <row r="22" spans="2:14" ht="17.399999999999999">
      <c r="B22" s="752"/>
      <c r="C22" s="736"/>
      <c r="D22" s="734"/>
      <c r="E22" s="734"/>
      <c r="F22" s="735"/>
      <c r="G22" s="734"/>
      <c r="H22" s="734"/>
      <c r="I22" s="1899"/>
      <c r="J22" s="1899"/>
      <c r="K22" s="1899"/>
      <c r="L22" s="1899"/>
      <c r="M22" s="1899"/>
      <c r="N22" s="1899"/>
    </row>
    <row r="23" spans="2:14" ht="17.399999999999999">
      <c r="B23" s="752"/>
      <c r="C23" s="736"/>
      <c r="D23" s="734"/>
      <c r="E23" s="734"/>
      <c r="F23" s="735"/>
      <c r="G23" s="734"/>
      <c r="H23" s="734"/>
      <c r="I23" s="1899"/>
      <c r="J23" s="1899"/>
      <c r="K23" s="1899"/>
      <c r="L23" s="1899"/>
      <c r="M23" s="1899"/>
      <c r="N23" s="1899"/>
    </row>
    <row r="24" spans="2:14" ht="17.399999999999999">
      <c r="B24" s="752"/>
      <c r="C24" s="736"/>
      <c r="D24" s="734"/>
      <c r="E24" s="734"/>
      <c r="F24" s="735"/>
      <c r="G24" s="734"/>
      <c r="H24" s="734"/>
      <c r="I24" s="1899"/>
      <c r="J24" s="1899"/>
      <c r="K24" s="1899"/>
      <c r="L24" s="1899"/>
      <c r="M24" s="1899"/>
      <c r="N24" s="1899"/>
    </row>
    <row r="25" spans="2:14" ht="36" customHeight="1">
      <c r="B25" s="1900" t="s">
        <v>199</v>
      </c>
      <c r="C25" s="1901"/>
      <c r="D25" s="1901"/>
      <c r="E25" s="1901"/>
      <c r="F25" s="1901"/>
      <c r="G25" s="1902"/>
      <c r="H25" s="737">
        <f>+H11+H12+H13+H14+H15+H16+H17+H18+H19+H20</f>
        <v>36</v>
      </c>
      <c r="I25" s="1899"/>
      <c r="J25" s="1899"/>
      <c r="K25" s="1899"/>
      <c r="L25" s="1899"/>
      <c r="M25" s="1899"/>
      <c r="N25" s="1899"/>
    </row>
    <row r="26" spans="2:14" ht="67.2" customHeight="1">
      <c r="B26" s="738" t="s">
        <v>1194</v>
      </c>
      <c r="C26" s="739"/>
      <c r="D26" s="740"/>
      <c r="E26" s="740"/>
      <c r="F26" s="740"/>
      <c r="G26" s="740"/>
      <c r="H26" s="740"/>
      <c r="I26" s="740"/>
      <c r="J26" s="740"/>
      <c r="K26" s="740"/>
      <c r="L26" s="740"/>
      <c r="M26" s="740"/>
      <c r="N26" s="741"/>
    </row>
    <row r="27" spans="2:14" ht="21.6" customHeight="1">
      <c r="B27" s="1903" t="s">
        <v>1195</v>
      </c>
      <c r="C27" s="1904"/>
      <c r="D27" s="1904"/>
      <c r="E27" s="1904"/>
      <c r="F27" s="1904"/>
      <c r="G27" s="1904"/>
      <c r="H27" s="1904"/>
      <c r="I27" s="1904"/>
      <c r="J27" s="1904"/>
      <c r="K27" s="1904"/>
      <c r="L27" s="1904"/>
      <c r="M27" s="1904"/>
      <c r="N27" s="1905"/>
    </row>
    <row r="28" spans="2:14" ht="15.6">
      <c r="B28" s="742"/>
      <c r="C28" s="743"/>
      <c r="D28" s="743"/>
      <c r="E28" s="743"/>
      <c r="F28" s="743"/>
      <c r="G28" s="743"/>
      <c r="H28" s="743"/>
      <c r="I28" s="743"/>
      <c r="J28" s="743"/>
      <c r="K28" s="743"/>
      <c r="L28" s="743"/>
      <c r="M28" s="743"/>
      <c r="N28" s="744"/>
    </row>
    <row r="29" spans="2:14" ht="15.6">
      <c r="B29" s="745"/>
      <c r="C29" s="746"/>
      <c r="D29" s="746"/>
      <c r="E29" s="746"/>
      <c r="F29" s="746"/>
      <c r="G29" s="746"/>
      <c r="H29" s="746"/>
      <c r="I29" s="746"/>
      <c r="J29" s="746"/>
      <c r="K29" s="746"/>
      <c r="L29" s="746"/>
      <c r="M29" s="746"/>
      <c r="N29" s="747"/>
    </row>
    <row r="30" spans="2:14" ht="15.6">
      <c r="B30" s="745"/>
      <c r="C30" s="746"/>
      <c r="D30" s="746"/>
      <c r="E30" s="746"/>
      <c r="F30" s="746"/>
      <c r="G30" s="746"/>
      <c r="H30" s="746"/>
      <c r="I30" s="746"/>
      <c r="J30" s="746"/>
      <c r="K30" s="746"/>
      <c r="L30" s="746"/>
      <c r="M30" s="746"/>
      <c r="N30" s="747"/>
    </row>
    <row r="31" spans="2:14" ht="15.6">
      <c r="B31" s="745"/>
      <c r="C31" s="746"/>
      <c r="D31" s="746"/>
      <c r="E31" s="746"/>
      <c r="F31" s="746"/>
      <c r="G31" s="746"/>
      <c r="H31" s="746"/>
      <c r="I31" s="746"/>
      <c r="J31" s="746"/>
      <c r="K31" s="746"/>
      <c r="L31" s="746"/>
      <c r="M31" s="746"/>
      <c r="N31" s="747"/>
    </row>
    <row r="32" spans="2:14" ht="15.6">
      <c r="B32" s="745"/>
      <c r="C32" s="1914"/>
      <c r="D32" s="1914"/>
      <c r="E32" s="1914"/>
      <c r="F32" s="1914"/>
      <c r="G32" s="746"/>
      <c r="H32" s="746"/>
      <c r="I32" s="1914"/>
      <c r="J32" s="1914"/>
      <c r="K32" s="1914"/>
      <c r="L32" s="1914"/>
      <c r="M32" s="1914"/>
      <c r="N32" s="747"/>
    </row>
    <row r="33" spans="2:14" ht="15.6">
      <c r="B33" s="745"/>
      <c r="C33" s="1912" t="s">
        <v>1024</v>
      </c>
      <c r="D33" s="1912"/>
      <c r="E33" s="1912"/>
      <c r="F33" s="1912"/>
      <c r="G33" s="746"/>
      <c r="H33" s="746"/>
      <c r="I33" s="1912" t="s">
        <v>1196</v>
      </c>
      <c r="J33" s="1912"/>
      <c r="K33" s="1912"/>
      <c r="L33" s="1912"/>
      <c r="M33" s="1912"/>
      <c r="N33" s="747"/>
    </row>
    <row r="34" spans="2:14" ht="15.6">
      <c r="B34" s="748"/>
      <c r="C34" s="1914" t="s">
        <v>1440</v>
      </c>
      <c r="D34" s="1914"/>
      <c r="E34" s="1914"/>
      <c r="F34" s="1914"/>
      <c r="G34" s="749"/>
      <c r="H34" s="749"/>
      <c r="I34" s="1914" t="s">
        <v>1198</v>
      </c>
      <c r="J34" s="1914"/>
      <c r="K34" s="1914"/>
      <c r="L34" s="1914"/>
      <c r="M34" s="1914"/>
      <c r="N34" s="750"/>
    </row>
    <row r="35" spans="2:14" ht="15.6">
      <c r="B35" s="745"/>
      <c r="C35" s="746"/>
      <c r="D35" s="746"/>
      <c r="E35" s="746"/>
      <c r="F35" s="746"/>
      <c r="G35" s="746"/>
      <c r="H35" s="746"/>
      <c r="I35" s="746"/>
      <c r="J35" s="746"/>
      <c r="K35" s="746"/>
      <c r="L35" s="746"/>
      <c r="M35" s="746"/>
      <c r="N35" s="747"/>
    </row>
    <row r="36" spans="2:14" ht="15.6">
      <c r="B36" s="745"/>
      <c r="C36" s="746"/>
      <c r="D36" s="746"/>
      <c r="E36" s="746"/>
      <c r="F36" s="746"/>
      <c r="G36" s="746"/>
      <c r="H36" s="746"/>
      <c r="I36" s="746"/>
      <c r="J36" s="746"/>
      <c r="K36" s="746"/>
      <c r="L36" s="746"/>
      <c r="M36" s="746"/>
      <c r="N36" s="747"/>
    </row>
    <row r="37" spans="2:14" ht="15.6">
      <c r="B37" s="745"/>
      <c r="C37" s="746"/>
      <c r="D37" s="746"/>
      <c r="E37" s="746"/>
      <c r="F37" s="746"/>
      <c r="G37" s="746"/>
      <c r="H37" s="746"/>
      <c r="I37" s="746"/>
      <c r="J37" s="746"/>
      <c r="K37" s="746"/>
      <c r="L37" s="746"/>
      <c r="M37" s="746"/>
      <c r="N37" s="747"/>
    </row>
    <row r="38" spans="2:14" ht="15.6">
      <c r="B38" s="745"/>
      <c r="C38" s="746"/>
      <c r="D38" s="746"/>
      <c r="E38" s="746"/>
      <c r="F38" s="746"/>
      <c r="G38" s="746"/>
      <c r="H38" s="746"/>
      <c r="I38" s="746"/>
      <c r="J38" s="746"/>
      <c r="K38" s="746"/>
      <c r="L38" s="746"/>
      <c r="M38" s="746"/>
      <c r="N38" s="747"/>
    </row>
    <row r="39" spans="2:14" ht="15.6">
      <c r="B39" s="745"/>
      <c r="C39" s="746"/>
      <c r="D39" s="746"/>
      <c r="E39" s="746"/>
      <c r="F39" s="746"/>
      <c r="G39" s="746"/>
      <c r="H39" s="746"/>
      <c r="I39" s="746"/>
      <c r="J39" s="746"/>
      <c r="K39" s="746"/>
      <c r="L39" s="746"/>
      <c r="M39" s="746"/>
      <c r="N39" s="747"/>
    </row>
    <row r="40" spans="2:14" ht="15.6">
      <c r="B40" s="745"/>
      <c r="C40" s="746"/>
      <c r="D40" s="746"/>
      <c r="E40" s="746"/>
      <c r="F40" s="746"/>
      <c r="G40" s="746"/>
      <c r="H40" s="746"/>
      <c r="I40" s="746"/>
      <c r="J40" s="746"/>
      <c r="K40" s="746"/>
      <c r="L40" s="746"/>
      <c r="M40" s="746"/>
      <c r="N40" s="747"/>
    </row>
    <row r="41" spans="2:14" ht="15.6">
      <c r="B41" s="745"/>
      <c r="C41" s="1915"/>
      <c r="D41" s="1915"/>
      <c r="E41" s="746"/>
      <c r="F41" s="1915"/>
      <c r="G41" s="1915"/>
      <c r="H41" s="1915"/>
      <c r="I41" s="746"/>
      <c r="J41" s="746"/>
      <c r="K41" s="746"/>
      <c r="L41" s="746"/>
      <c r="M41" s="746"/>
      <c r="N41" s="747"/>
    </row>
    <row r="42" spans="2:14" ht="15.6">
      <c r="B42" s="748"/>
      <c r="C42" s="749"/>
      <c r="D42" s="749"/>
      <c r="E42" s="749"/>
      <c r="F42" s="749"/>
      <c r="G42" s="749"/>
      <c r="H42" s="749"/>
      <c r="I42" s="749"/>
      <c r="J42" s="749"/>
      <c r="K42" s="749"/>
      <c r="L42" s="749"/>
      <c r="M42" s="749"/>
      <c r="N42" s="750"/>
    </row>
  </sheetData>
  <mergeCells count="28">
    <mergeCell ref="C33:F33"/>
    <mergeCell ref="I33:M33"/>
    <mergeCell ref="C34:F34"/>
    <mergeCell ref="I34:M34"/>
    <mergeCell ref="C41:D41"/>
    <mergeCell ref="F41:H41"/>
    <mergeCell ref="C32:F32"/>
    <mergeCell ref="I32:M32"/>
    <mergeCell ref="C6:I6"/>
    <mergeCell ref="J6:L6"/>
    <mergeCell ref="M6:N6"/>
    <mergeCell ref="D7:K7"/>
    <mergeCell ref="L7:M8"/>
    <mergeCell ref="N7:N8"/>
    <mergeCell ref="D8:K8"/>
    <mergeCell ref="B9:N9"/>
    <mergeCell ref="I10:N10"/>
    <mergeCell ref="I11:N25"/>
    <mergeCell ref="B25:G25"/>
    <mergeCell ref="B27:N27"/>
    <mergeCell ref="C5:I5"/>
    <mergeCell ref="J5:K5"/>
    <mergeCell ref="L5:N5"/>
    <mergeCell ref="B1:B4"/>
    <mergeCell ref="C1:L3"/>
    <mergeCell ref="M3:N3"/>
    <mergeCell ref="C4:L4"/>
    <mergeCell ref="M4:N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92B66-56DD-4CE3-B8AC-831DB903B01B}">
  <dimension ref="B1:N38"/>
  <sheetViews>
    <sheetView view="pageBreakPreview" topLeftCell="A18" zoomScale="80" zoomScaleNormal="100" zoomScaleSheetLayoutView="80" workbookViewId="0">
      <selection activeCell="D7" sqref="D7:K7"/>
    </sheetView>
  </sheetViews>
  <sheetFormatPr baseColWidth="10" defaultColWidth="11.5546875" defaultRowHeight="14.4"/>
  <cols>
    <col min="1" max="1" width="5.5546875" style="726" customWidth="1"/>
    <col min="2" max="2" width="60.6640625" style="751" customWidth="1"/>
    <col min="3" max="3" width="13.5546875" style="751" customWidth="1"/>
    <col min="4" max="4" width="12.88671875" style="751" customWidth="1"/>
    <col min="5" max="5" width="14.5546875" style="751" customWidth="1"/>
    <col min="6" max="6" width="16.5546875" style="751" customWidth="1"/>
    <col min="7" max="7" width="15.6640625" style="751" customWidth="1"/>
    <col min="8" max="8" width="17" style="751" customWidth="1"/>
    <col min="9" max="9" width="15.44140625" style="751" customWidth="1"/>
    <col min="10" max="13" width="12.33203125" style="751" customWidth="1"/>
    <col min="14" max="14" width="26" style="751" customWidth="1"/>
    <col min="15" max="15" width="7.88671875" style="726" customWidth="1"/>
    <col min="16" max="16384" width="11.5546875" style="726"/>
  </cols>
  <sheetData>
    <row r="1" spans="2:14" ht="42" customHeight="1">
      <c r="B1" s="1892"/>
      <c r="C1" s="1894" t="s">
        <v>1174</v>
      </c>
      <c r="D1" s="1894"/>
      <c r="E1" s="1894"/>
      <c r="F1" s="1894"/>
      <c r="G1" s="1894"/>
      <c r="H1" s="1894"/>
      <c r="I1" s="1894"/>
      <c r="J1" s="1894"/>
      <c r="K1" s="1894"/>
      <c r="L1" s="1894"/>
      <c r="M1" s="725" t="s">
        <v>1175</v>
      </c>
      <c r="N1" s="725" t="s">
        <v>1176</v>
      </c>
    </row>
    <row r="2" spans="2:14" ht="43.95" customHeight="1">
      <c r="B2" s="1893"/>
      <c r="C2" s="1894"/>
      <c r="D2" s="1894"/>
      <c r="E2" s="1894"/>
      <c r="F2" s="1894"/>
      <c r="G2" s="1894"/>
      <c r="H2" s="1894"/>
      <c r="I2" s="1894"/>
      <c r="J2" s="1894"/>
      <c r="K2" s="1894"/>
      <c r="L2" s="1894"/>
      <c r="M2" s="725" t="s">
        <v>1177</v>
      </c>
      <c r="N2" s="725">
        <v>1</v>
      </c>
    </row>
    <row r="3" spans="2:14" ht="27.6" customHeight="1">
      <c r="B3" s="1893"/>
      <c r="C3" s="1894"/>
      <c r="D3" s="1894"/>
      <c r="E3" s="1894"/>
      <c r="F3" s="1894"/>
      <c r="G3" s="1894"/>
      <c r="H3" s="1894"/>
      <c r="I3" s="1894"/>
      <c r="J3" s="1894"/>
      <c r="K3" s="1894"/>
      <c r="L3" s="1894"/>
      <c r="M3" s="1895" t="s">
        <v>1178</v>
      </c>
      <c r="N3" s="1896"/>
    </row>
    <row r="4" spans="2:14" ht="34.200000000000003" customHeight="1">
      <c r="B4" s="1893"/>
      <c r="C4" s="1897" t="s">
        <v>1179</v>
      </c>
      <c r="D4" s="1897"/>
      <c r="E4" s="1897"/>
      <c r="F4" s="1897"/>
      <c r="G4" s="1897"/>
      <c r="H4" s="1897"/>
      <c r="I4" s="1897"/>
      <c r="J4" s="1897"/>
      <c r="K4" s="1897"/>
      <c r="L4" s="1897"/>
      <c r="M4" s="1895"/>
      <c r="N4" s="1896"/>
    </row>
    <row r="5" spans="2:14" ht="70.95" customHeight="1">
      <c r="B5" s="727" t="s">
        <v>702</v>
      </c>
      <c r="C5" s="1888" t="s">
        <v>1165</v>
      </c>
      <c r="D5" s="1889"/>
      <c r="E5" s="1889"/>
      <c r="F5" s="1889"/>
      <c r="G5" s="1889"/>
      <c r="H5" s="1889"/>
      <c r="I5" s="1890"/>
      <c r="J5" s="1891" t="s">
        <v>1180</v>
      </c>
      <c r="K5" s="1891"/>
      <c r="L5" s="1891"/>
      <c r="M5" s="1891"/>
      <c r="N5" s="1891"/>
    </row>
    <row r="6" spans="2:14" ht="40.200000000000003" customHeight="1">
      <c r="B6" s="727" t="s">
        <v>1181</v>
      </c>
      <c r="C6" s="1888" t="s">
        <v>686</v>
      </c>
      <c r="D6" s="1889"/>
      <c r="E6" s="1889"/>
      <c r="F6" s="1889"/>
      <c r="G6" s="1889"/>
      <c r="H6" s="1889"/>
      <c r="I6" s="1890"/>
      <c r="J6" s="1888" t="s">
        <v>1182</v>
      </c>
      <c r="K6" s="1889"/>
      <c r="L6" s="1890"/>
      <c r="M6" s="1888" t="s">
        <v>1183</v>
      </c>
      <c r="N6" s="1890"/>
    </row>
    <row r="7" spans="2:14" ht="36.6" customHeight="1">
      <c r="B7" s="728" t="s">
        <v>1184</v>
      </c>
      <c r="C7" s="729">
        <v>3</v>
      </c>
      <c r="D7" s="1888" t="s">
        <v>1259</v>
      </c>
      <c r="E7" s="1889"/>
      <c r="F7" s="1889"/>
      <c r="G7" s="1889"/>
      <c r="H7" s="1889"/>
      <c r="I7" s="1889"/>
      <c r="J7" s="1889"/>
      <c r="K7" s="1890"/>
      <c r="L7" s="1906" t="s">
        <v>704</v>
      </c>
      <c r="M7" s="1907"/>
      <c r="N7" s="1910" t="s">
        <v>480</v>
      </c>
    </row>
    <row r="8" spans="2:14" ht="70.8" customHeight="1">
      <c r="B8" s="728" t="s">
        <v>703</v>
      </c>
      <c r="C8" s="729">
        <v>3.5</v>
      </c>
      <c r="D8" s="1940" t="s">
        <v>1339</v>
      </c>
      <c r="E8" s="1941"/>
      <c r="F8" s="1941"/>
      <c r="G8" s="1941"/>
      <c r="H8" s="1941"/>
      <c r="I8" s="1941"/>
      <c r="J8" s="1941"/>
      <c r="K8" s="1942"/>
      <c r="L8" s="1908"/>
      <c r="M8" s="1909"/>
      <c r="N8" s="1911"/>
    </row>
    <row r="9" spans="2:14" ht="17.399999999999999">
      <c r="B9" s="1898" t="s">
        <v>1185</v>
      </c>
      <c r="C9" s="1898"/>
      <c r="D9" s="1898"/>
      <c r="E9" s="1898"/>
      <c r="F9" s="1898"/>
      <c r="G9" s="1898"/>
      <c r="H9" s="1898"/>
      <c r="I9" s="1898"/>
      <c r="J9" s="1898"/>
      <c r="K9" s="1898"/>
      <c r="L9" s="1898"/>
      <c r="M9" s="1898"/>
      <c r="N9" s="1898"/>
    </row>
    <row r="10" spans="2:14" ht="60.6" customHeight="1">
      <c r="B10" s="728" t="s">
        <v>1186</v>
      </c>
      <c r="C10" s="730"/>
      <c r="D10" s="731" t="s">
        <v>1187</v>
      </c>
      <c r="E10" s="731" t="s">
        <v>1188</v>
      </c>
      <c r="F10" s="731" t="s">
        <v>1189</v>
      </c>
      <c r="G10" s="730" t="s">
        <v>1190</v>
      </c>
      <c r="H10" s="730" t="s">
        <v>1191</v>
      </c>
      <c r="I10" s="1891" t="s">
        <v>1192</v>
      </c>
      <c r="J10" s="1891"/>
      <c r="K10" s="1891"/>
      <c r="L10" s="1891"/>
      <c r="M10" s="1891"/>
      <c r="N10" s="1891"/>
    </row>
    <row r="11" spans="2:14" ht="35.25" customHeight="1">
      <c r="B11" s="1933" t="str">
        <f>+D8</f>
        <v>Cerramiento en malla eslabonada Calibre 10 con rombos de 2" , ángulo de 3/16"X1/4" y tubo galvanizado de 2"  h= 3.0m, antepecho en ladrillo a la vista de h=0.40m, pedestal en concreto de 3000 PSI de 0.20x0.20m, viga cinta de 0.10x0.12m y viga de cimiento de ,25x,25 incluye acero incluye acero 1/2 y estribos en 3/8</v>
      </c>
      <c r="C11" s="1918" t="str">
        <f>+N7</f>
        <v>ML</v>
      </c>
      <c r="D11" s="1935">
        <f>ROUND(15.2+1.97+20.3+1.97+1.97,2)</f>
        <v>41.41</v>
      </c>
      <c r="E11" s="1935"/>
      <c r="F11" s="1922"/>
      <c r="G11" s="1922"/>
      <c r="H11" s="1924">
        <f>+D11</f>
        <v>41.41</v>
      </c>
      <c r="I11" s="1899"/>
      <c r="J11" s="1899"/>
      <c r="K11" s="1899"/>
      <c r="L11" s="1899"/>
      <c r="M11" s="1899"/>
      <c r="N11" s="1899"/>
    </row>
    <row r="12" spans="2:14" ht="18" customHeight="1">
      <c r="B12" s="1943"/>
      <c r="C12" s="1944"/>
      <c r="D12" s="1945"/>
      <c r="E12" s="1945"/>
      <c r="F12" s="1946"/>
      <c r="G12" s="1946"/>
      <c r="H12" s="1947"/>
      <c r="I12" s="1899"/>
      <c r="J12" s="1899"/>
      <c r="K12" s="1899"/>
      <c r="L12" s="1899"/>
      <c r="M12" s="1899"/>
      <c r="N12" s="1899"/>
    </row>
    <row r="13" spans="2:14" ht="30" customHeight="1">
      <c r="B13" s="1943"/>
      <c r="C13" s="1944"/>
      <c r="D13" s="1945"/>
      <c r="E13" s="1945"/>
      <c r="F13" s="1946"/>
      <c r="G13" s="1946"/>
      <c r="H13" s="1947"/>
      <c r="I13" s="1899"/>
      <c r="J13" s="1899"/>
      <c r="K13" s="1899"/>
      <c r="L13" s="1899"/>
      <c r="M13" s="1899"/>
      <c r="N13" s="1899"/>
    </row>
    <row r="14" spans="2:14" ht="36.6" customHeight="1">
      <c r="B14" s="1934"/>
      <c r="C14" s="1919"/>
      <c r="D14" s="1936"/>
      <c r="E14" s="1936"/>
      <c r="F14" s="1923"/>
      <c r="G14" s="1923"/>
      <c r="H14" s="1925"/>
      <c r="I14" s="1899"/>
      <c r="J14" s="1899"/>
      <c r="K14" s="1899"/>
      <c r="L14" s="1899"/>
      <c r="M14" s="1899"/>
      <c r="N14" s="1899"/>
    </row>
    <row r="15" spans="2:14" ht="19.5" customHeight="1">
      <c r="B15" s="752"/>
      <c r="C15" s="736"/>
      <c r="D15" s="734"/>
      <c r="E15" s="734"/>
      <c r="F15" s="755"/>
      <c r="G15" s="734"/>
      <c r="H15" s="734"/>
      <c r="I15" s="1899"/>
      <c r="J15" s="1899"/>
      <c r="K15" s="1899"/>
      <c r="L15" s="1899"/>
      <c r="M15" s="1899"/>
      <c r="N15" s="1899"/>
    </row>
    <row r="16" spans="2:14" ht="17.399999999999999">
      <c r="B16" s="752"/>
      <c r="C16" s="736"/>
      <c r="D16" s="575"/>
      <c r="E16" s="575"/>
      <c r="F16" s="575"/>
      <c r="G16" s="576"/>
      <c r="H16" s="734"/>
      <c r="I16" s="1899"/>
      <c r="J16" s="1899"/>
      <c r="K16" s="1899"/>
      <c r="L16" s="1899"/>
      <c r="M16" s="1899"/>
      <c r="N16" s="1899"/>
    </row>
    <row r="17" spans="2:14" ht="17.399999999999999">
      <c r="B17" s="752"/>
      <c r="C17" s="736"/>
      <c r="D17" s="734"/>
      <c r="E17" s="734"/>
      <c r="F17" s="755"/>
      <c r="G17" s="734"/>
      <c r="H17" s="734"/>
      <c r="I17" s="1899"/>
      <c r="J17" s="1899"/>
      <c r="K17" s="1899"/>
      <c r="L17" s="1899"/>
      <c r="M17" s="1899"/>
      <c r="N17" s="1899"/>
    </row>
    <row r="18" spans="2:14" ht="17.399999999999999">
      <c r="B18" s="752"/>
      <c r="C18" s="736"/>
      <c r="D18" s="734"/>
      <c r="E18" s="734"/>
      <c r="F18" s="755"/>
      <c r="G18" s="734"/>
      <c r="H18" s="734"/>
      <c r="I18" s="1899"/>
      <c r="J18" s="1899"/>
      <c r="K18" s="1899"/>
      <c r="L18" s="1899"/>
      <c r="M18" s="1899"/>
      <c r="N18" s="1899"/>
    </row>
    <row r="19" spans="2:14" ht="17.399999999999999">
      <c r="B19" s="752"/>
      <c r="C19" s="736"/>
      <c r="D19" s="734"/>
      <c r="E19" s="734"/>
      <c r="F19" s="755"/>
      <c r="G19" s="734"/>
      <c r="H19" s="734"/>
      <c r="I19" s="1899"/>
      <c r="J19" s="1899"/>
      <c r="K19" s="1899"/>
      <c r="L19" s="1899"/>
      <c r="M19" s="1899"/>
      <c r="N19" s="1899"/>
    </row>
    <row r="20" spans="2:14" ht="17.399999999999999">
      <c r="B20" s="752"/>
      <c r="C20" s="736"/>
      <c r="D20" s="734"/>
      <c r="E20" s="734"/>
      <c r="F20" s="755"/>
      <c r="G20" s="734"/>
      <c r="H20" s="734"/>
      <c r="I20" s="1899"/>
      <c r="J20" s="1899"/>
      <c r="K20" s="1899"/>
      <c r="L20" s="1899"/>
      <c r="M20" s="1899"/>
      <c r="N20" s="1899"/>
    </row>
    <row r="21" spans="2:14" ht="36" customHeight="1">
      <c r="B21" s="1900" t="s">
        <v>199</v>
      </c>
      <c r="C21" s="1901"/>
      <c r="D21" s="1901"/>
      <c r="E21" s="1901"/>
      <c r="F21" s="1901"/>
      <c r="G21" s="1902"/>
      <c r="H21" s="737">
        <f>+H11+H12+H13+H14+H15+H16+H17+H18+H19+H20</f>
        <v>41.41</v>
      </c>
      <c r="I21" s="1899"/>
      <c r="J21" s="1899"/>
      <c r="K21" s="1899"/>
      <c r="L21" s="1899"/>
      <c r="M21" s="1899"/>
      <c r="N21" s="1899"/>
    </row>
    <row r="22" spans="2:14" ht="67.2" customHeight="1">
      <c r="B22" s="738" t="s">
        <v>1194</v>
      </c>
      <c r="C22" s="739"/>
      <c r="D22" s="740"/>
      <c r="E22" s="740"/>
      <c r="F22" s="740"/>
      <c r="G22" s="740"/>
      <c r="H22" s="740"/>
      <c r="I22" s="740"/>
      <c r="J22" s="740"/>
      <c r="K22" s="740"/>
      <c r="L22" s="740"/>
      <c r="M22" s="740"/>
      <c r="N22" s="741"/>
    </row>
    <row r="23" spans="2:14" ht="21.6" customHeight="1">
      <c r="B23" s="1903" t="s">
        <v>1195</v>
      </c>
      <c r="C23" s="1904"/>
      <c r="D23" s="1904"/>
      <c r="E23" s="1904"/>
      <c r="F23" s="1904"/>
      <c r="G23" s="1904"/>
      <c r="H23" s="1904"/>
      <c r="I23" s="1904"/>
      <c r="J23" s="1904"/>
      <c r="K23" s="1904"/>
      <c r="L23" s="1904"/>
      <c r="M23" s="1904"/>
      <c r="N23" s="1905"/>
    </row>
    <row r="24" spans="2:14" ht="15.6">
      <c r="B24" s="742"/>
      <c r="C24" s="743"/>
      <c r="D24" s="743"/>
      <c r="E24" s="743"/>
      <c r="F24" s="743"/>
      <c r="G24" s="743"/>
      <c r="H24" s="743"/>
      <c r="I24" s="743"/>
      <c r="J24" s="743"/>
      <c r="K24" s="743"/>
      <c r="L24" s="743"/>
      <c r="M24" s="743"/>
      <c r="N24" s="744"/>
    </row>
    <row r="25" spans="2:14" ht="15.6">
      <c r="B25" s="745"/>
      <c r="C25" s="746"/>
      <c r="D25" s="746"/>
      <c r="E25" s="746"/>
      <c r="F25" s="746"/>
      <c r="G25" s="746"/>
      <c r="H25" s="746"/>
      <c r="I25" s="746"/>
      <c r="J25" s="746"/>
      <c r="K25" s="746"/>
      <c r="L25" s="746"/>
      <c r="M25" s="746"/>
      <c r="N25" s="747"/>
    </row>
    <row r="26" spans="2:14" ht="15.6">
      <c r="B26" s="745"/>
      <c r="C26" s="746"/>
      <c r="D26" s="746"/>
      <c r="E26" s="746"/>
      <c r="F26" s="746"/>
      <c r="G26" s="746"/>
      <c r="H26" s="746"/>
      <c r="I26" s="746"/>
      <c r="J26" s="746"/>
      <c r="K26" s="746"/>
      <c r="L26" s="746"/>
      <c r="M26" s="746"/>
      <c r="N26" s="747"/>
    </row>
    <row r="27" spans="2:14" ht="15.6">
      <c r="B27" s="745"/>
      <c r="C27" s="746"/>
      <c r="D27" s="746"/>
      <c r="E27" s="746"/>
      <c r="F27" s="746"/>
      <c r="G27" s="746"/>
      <c r="H27" s="746"/>
      <c r="I27" s="746"/>
      <c r="J27" s="746"/>
      <c r="K27" s="746"/>
      <c r="L27" s="746"/>
      <c r="M27" s="746"/>
      <c r="N27" s="747"/>
    </row>
    <row r="28" spans="2:14" ht="15.6">
      <c r="B28" s="745"/>
      <c r="C28" s="1914"/>
      <c r="D28" s="1914"/>
      <c r="E28" s="1914"/>
      <c r="F28" s="1914"/>
      <c r="G28" s="746"/>
      <c r="H28" s="746"/>
      <c r="I28" s="1914"/>
      <c r="J28" s="1914"/>
      <c r="K28" s="1914"/>
      <c r="L28" s="1914"/>
      <c r="M28" s="1914"/>
      <c r="N28" s="747"/>
    </row>
    <row r="29" spans="2:14" ht="15.6">
      <c r="B29" s="745"/>
      <c r="C29" s="1912" t="s">
        <v>1024</v>
      </c>
      <c r="D29" s="1912"/>
      <c r="E29" s="1912"/>
      <c r="F29" s="1912"/>
      <c r="G29" s="746"/>
      <c r="H29" s="746"/>
      <c r="I29" s="1912" t="s">
        <v>1196</v>
      </c>
      <c r="J29" s="1912"/>
      <c r="K29" s="1912"/>
      <c r="L29" s="1912"/>
      <c r="M29" s="1912"/>
      <c r="N29" s="747"/>
    </row>
    <row r="30" spans="2:14" ht="15.6">
      <c r="B30" s="748"/>
      <c r="C30" s="1914" t="s">
        <v>1440</v>
      </c>
      <c r="D30" s="1914"/>
      <c r="E30" s="1914"/>
      <c r="F30" s="1914"/>
      <c r="G30" s="749"/>
      <c r="H30" s="749"/>
      <c r="I30" s="1914" t="s">
        <v>1198</v>
      </c>
      <c r="J30" s="1914"/>
      <c r="K30" s="1914"/>
      <c r="L30" s="1914"/>
      <c r="M30" s="1914"/>
      <c r="N30" s="750"/>
    </row>
    <row r="31" spans="2:14" ht="15.6">
      <c r="B31" s="745"/>
      <c r="C31" s="746"/>
      <c r="D31" s="746"/>
      <c r="E31" s="746"/>
      <c r="F31" s="746"/>
      <c r="G31" s="746"/>
      <c r="H31" s="746"/>
      <c r="I31" s="746"/>
      <c r="J31" s="746"/>
      <c r="K31" s="746"/>
      <c r="L31" s="746"/>
      <c r="M31" s="746"/>
      <c r="N31" s="747"/>
    </row>
    <row r="32" spans="2:14" ht="15.6">
      <c r="B32" s="745"/>
      <c r="C32" s="746"/>
      <c r="D32" s="746"/>
      <c r="E32" s="746"/>
      <c r="F32" s="746"/>
      <c r="G32" s="746"/>
      <c r="H32" s="746"/>
      <c r="I32" s="746"/>
      <c r="J32" s="746"/>
      <c r="K32" s="746"/>
      <c r="L32" s="746"/>
      <c r="M32" s="746"/>
      <c r="N32" s="747"/>
    </row>
    <row r="33" spans="2:14" ht="15.6">
      <c r="B33" s="745"/>
      <c r="C33" s="746"/>
      <c r="D33" s="746"/>
      <c r="E33" s="746"/>
      <c r="F33" s="746"/>
      <c r="G33" s="746"/>
      <c r="H33" s="746"/>
      <c r="I33" s="746"/>
      <c r="J33" s="746"/>
      <c r="K33" s="746"/>
      <c r="L33" s="746"/>
      <c r="M33" s="746"/>
      <c r="N33" s="747"/>
    </row>
    <row r="34" spans="2:14" ht="15.6">
      <c r="B34" s="745"/>
      <c r="C34" s="746"/>
      <c r="D34" s="746"/>
      <c r="E34" s="746"/>
      <c r="F34" s="746"/>
      <c r="G34" s="746"/>
      <c r="H34" s="746"/>
      <c r="I34" s="746"/>
      <c r="J34" s="746"/>
      <c r="K34" s="746"/>
      <c r="L34" s="746"/>
      <c r="M34" s="746"/>
      <c r="N34" s="747"/>
    </row>
    <row r="35" spans="2:14" ht="15.6">
      <c r="B35" s="745"/>
      <c r="C35" s="746"/>
      <c r="D35" s="746"/>
      <c r="E35" s="746"/>
      <c r="F35" s="746"/>
      <c r="G35" s="746"/>
      <c r="H35" s="746"/>
      <c r="I35" s="746"/>
      <c r="J35" s="746"/>
      <c r="K35" s="746"/>
      <c r="L35" s="746"/>
      <c r="M35" s="746"/>
      <c r="N35" s="747"/>
    </row>
    <row r="36" spans="2:14" ht="15.6">
      <c r="B36" s="745"/>
      <c r="C36" s="746"/>
      <c r="D36" s="746"/>
      <c r="E36" s="746"/>
      <c r="F36" s="746"/>
      <c r="G36" s="746"/>
      <c r="H36" s="746"/>
      <c r="I36" s="746"/>
      <c r="J36" s="746"/>
      <c r="K36" s="746"/>
      <c r="L36" s="746"/>
      <c r="M36" s="746"/>
      <c r="N36" s="747"/>
    </row>
    <row r="37" spans="2:14" ht="15.6">
      <c r="B37" s="745"/>
      <c r="C37" s="1915"/>
      <c r="D37" s="1915"/>
      <c r="E37" s="746"/>
      <c r="F37" s="1915"/>
      <c r="G37" s="1915"/>
      <c r="H37" s="1915"/>
      <c r="I37" s="746"/>
      <c r="J37" s="746"/>
      <c r="K37" s="746"/>
      <c r="L37" s="746"/>
      <c r="M37" s="746"/>
      <c r="N37" s="747"/>
    </row>
    <row r="38" spans="2:14" ht="15.6">
      <c r="B38" s="748"/>
      <c r="C38" s="749"/>
      <c r="D38" s="749"/>
      <c r="E38" s="749"/>
      <c r="F38" s="749"/>
      <c r="G38" s="749"/>
      <c r="H38" s="749"/>
      <c r="I38" s="749"/>
      <c r="J38" s="749"/>
      <c r="K38" s="749"/>
      <c r="L38" s="749"/>
      <c r="M38" s="749"/>
      <c r="N38" s="750"/>
    </row>
  </sheetData>
  <mergeCells count="35">
    <mergeCell ref="C30:F30"/>
    <mergeCell ref="I30:M30"/>
    <mergeCell ref="C37:D37"/>
    <mergeCell ref="F37:H37"/>
    <mergeCell ref="B21:G21"/>
    <mergeCell ref="B23:N23"/>
    <mergeCell ref="C28:F28"/>
    <mergeCell ref="I28:M28"/>
    <mergeCell ref="C29:F29"/>
    <mergeCell ref="I29:M29"/>
    <mergeCell ref="B9:N9"/>
    <mergeCell ref="I10:N10"/>
    <mergeCell ref="B11:B14"/>
    <mergeCell ref="C11:C14"/>
    <mergeCell ref="D11:D14"/>
    <mergeCell ref="E11:E14"/>
    <mergeCell ref="F11:F14"/>
    <mergeCell ref="G11:G14"/>
    <mergeCell ref="H11:H14"/>
    <mergeCell ref="I11:N21"/>
    <mergeCell ref="C6:I6"/>
    <mergeCell ref="J6:L6"/>
    <mergeCell ref="M6:N6"/>
    <mergeCell ref="D7:K7"/>
    <mergeCell ref="L7:M8"/>
    <mergeCell ref="N7:N8"/>
    <mergeCell ref="D8:K8"/>
    <mergeCell ref="C5:I5"/>
    <mergeCell ref="J5:K5"/>
    <mergeCell ref="L5:N5"/>
    <mergeCell ref="B1:B4"/>
    <mergeCell ref="C1:L3"/>
    <mergeCell ref="M3:N3"/>
    <mergeCell ref="C4:L4"/>
    <mergeCell ref="M4:N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80C89-14B4-4D55-A488-AD315D300066}">
  <dimension ref="B1:N50"/>
  <sheetViews>
    <sheetView view="pageBreakPreview" topLeftCell="A19" zoomScale="80" zoomScaleNormal="85" zoomScaleSheetLayoutView="80" workbookViewId="0">
      <selection activeCell="D7" sqref="D7:K7"/>
    </sheetView>
  </sheetViews>
  <sheetFormatPr baseColWidth="10" defaultColWidth="11.5546875" defaultRowHeight="14.4"/>
  <cols>
    <col min="1" max="1" width="5.5546875" style="726" customWidth="1"/>
    <col min="2" max="2" width="60.6640625" style="751" customWidth="1"/>
    <col min="3" max="3" width="13.5546875" style="751" customWidth="1"/>
    <col min="4" max="4" width="12.88671875" style="751" customWidth="1"/>
    <col min="5" max="5" width="14.5546875" style="751" customWidth="1"/>
    <col min="6" max="6" width="16.5546875" style="751" customWidth="1"/>
    <col min="7" max="7" width="15.6640625" style="751" customWidth="1"/>
    <col min="8" max="8" width="17" style="751" customWidth="1"/>
    <col min="9" max="9" width="15.44140625" style="751" customWidth="1"/>
    <col min="10" max="13" width="12.33203125" style="751" customWidth="1"/>
    <col min="14" max="14" width="26" style="751" customWidth="1"/>
    <col min="15" max="15" width="7.88671875" style="726" customWidth="1"/>
    <col min="16" max="16384" width="11.5546875" style="726"/>
  </cols>
  <sheetData>
    <row r="1" spans="2:14" ht="42" customHeight="1">
      <c r="B1" s="1892"/>
      <c r="C1" s="1894" t="s">
        <v>1174</v>
      </c>
      <c r="D1" s="1894"/>
      <c r="E1" s="1894"/>
      <c r="F1" s="1894"/>
      <c r="G1" s="1894"/>
      <c r="H1" s="1894"/>
      <c r="I1" s="1894"/>
      <c r="J1" s="1894"/>
      <c r="K1" s="1894"/>
      <c r="L1" s="1894"/>
      <c r="M1" s="725" t="s">
        <v>1175</v>
      </c>
      <c r="N1" s="725" t="s">
        <v>1176</v>
      </c>
    </row>
    <row r="2" spans="2:14" ht="43.95" customHeight="1">
      <c r="B2" s="1893"/>
      <c r="C2" s="1894"/>
      <c r="D2" s="1894"/>
      <c r="E2" s="1894"/>
      <c r="F2" s="1894"/>
      <c r="G2" s="1894"/>
      <c r="H2" s="1894"/>
      <c r="I2" s="1894"/>
      <c r="J2" s="1894"/>
      <c r="K2" s="1894"/>
      <c r="L2" s="1894"/>
      <c r="M2" s="725" t="s">
        <v>1177</v>
      </c>
      <c r="N2" s="725">
        <v>1</v>
      </c>
    </row>
    <row r="3" spans="2:14" ht="27.6" customHeight="1">
      <c r="B3" s="1893"/>
      <c r="C3" s="1894"/>
      <c r="D3" s="1894"/>
      <c r="E3" s="1894"/>
      <c r="F3" s="1894"/>
      <c r="G3" s="1894"/>
      <c r="H3" s="1894"/>
      <c r="I3" s="1894"/>
      <c r="J3" s="1894"/>
      <c r="K3" s="1894"/>
      <c r="L3" s="1894"/>
      <c r="M3" s="1895" t="s">
        <v>1178</v>
      </c>
      <c r="N3" s="1896"/>
    </row>
    <row r="4" spans="2:14" ht="34.200000000000003" customHeight="1">
      <c r="B4" s="1893"/>
      <c r="C4" s="1897" t="s">
        <v>1179</v>
      </c>
      <c r="D4" s="1897"/>
      <c r="E4" s="1897"/>
      <c r="F4" s="1897"/>
      <c r="G4" s="1897"/>
      <c r="H4" s="1897"/>
      <c r="I4" s="1897"/>
      <c r="J4" s="1897"/>
      <c r="K4" s="1897"/>
      <c r="L4" s="1897"/>
      <c r="M4" s="1895"/>
      <c r="N4" s="1896"/>
    </row>
    <row r="5" spans="2:14" ht="70.95" customHeight="1">
      <c r="B5" s="727" t="s">
        <v>702</v>
      </c>
      <c r="C5" s="1888" t="s">
        <v>1165</v>
      </c>
      <c r="D5" s="1889"/>
      <c r="E5" s="1889"/>
      <c r="F5" s="1889"/>
      <c r="G5" s="1889"/>
      <c r="H5" s="1889"/>
      <c r="I5" s="1890"/>
      <c r="J5" s="1891" t="s">
        <v>1180</v>
      </c>
      <c r="K5" s="1891"/>
      <c r="L5" s="1891"/>
      <c r="M5" s="1891"/>
      <c r="N5" s="1891"/>
    </row>
    <row r="6" spans="2:14" ht="40.200000000000003" customHeight="1">
      <c r="B6" s="727" t="s">
        <v>1181</v>
      </c>
      <c r="C6" s="1888" t="s">
        <v>686</v>
      </c>
      <c r="D6" s="1889"/>
      <c r="E6" s="1889"/>
      <c r="F6" s="1889"/>
      <c r="G6" s="1889"/>
      <c r="H6" s="1889"/>
      <c r="I6" s="1890"/>
      <c r="J6" s="1888" t="s">
        <v>1182</v>
      </c>
      <c r="K6" s="1889"/>
      <c r="L6" s="1890"/>
      <c r="M6" s="1888" t="s">
        <v>1183</v>
      </c>
      <c r="N6" s="1890"/>
    </row>
    <row r="7" spans="2:14" ht="36.6" customHeight="1">
      <c r="B7" s="728" t="s">
        <v>1184</v>
      </c>
      <c r="C7" s="729">
        <v>4</v>
      </c>
      <c r="D7" s="1888" t="s">
        <v>1261</v>
      </c>
      <c r="E7" s="1889"/>
      <c r="F7" s="1889"/>
      <c r="G7" s="1889"/>
      <c r="H7" s="1889"/>
      <c r="I7" s="1889"/>
      <c r="J7" s="1889"/>
      <c r="K7" s="1890"/>
      <c r="L7" s="1906" t="s">
        <v>704</v>
      </c>
      <c r="M7" s="1907"/>
      <c r="N7" s="1910"/>
    </row>
    <row r="8" spans="2:14" ht="36" customHeight="1">
      <c r="B8" s="728" t="s">
        <v>703</v>
      </c>
      <c r="C8" s="729">
        <v>4.0999999999999996</v>
      </c>
      <c r="D8" s="1932" t="s">
        <v>992</v>
      </c>
      <c r="E8" s="1889"/>
      <c r="F8" s="1889"/>
      <c r="G8" s="1889"/>
      <c r="H8" s="1889"/>
      <c r="I8" s="1889"/>
      <c r="J8" s="1889"/>
      <c r="K8" s="1890"/>
      <c r="L8" s="1908"/>
      <c r="M8" s="1909"/>
      <c r="N8" s="1911"/>
    </row>
    <row r="9" spans="2:14" ht="17.399999999999999">
      <c r="B9" s="1898" t="s">
        <v>1185</v>
      </c>
      <c r="C9" s="1898"/>
      <c r="D9" s="1898"/>
      <c r="E9" s="1898"/>
      <c r="F9" s="1898"/>
      <c r="G9" s="1898"/>
      <c r="H9" s="1898"/>
      <c r="I9" s="1898"/>
      <c r="J9" s="1898"/>
      <c r="K9" s="1898"/>
      <c r="L9" s="1898"/>
      <c r="M9" s="1898"/>
      <c r="N9" s="1898"/>
    </row>
    <row r="10" spans="2:14" ht="60.6" customHeight="1">
      <c r="B10" s="728" t="s">
        <v>1186</v>
      </c>
      <c r="C10" s="730"/>
      <c r="D10" s="731" t="s">
        <v>1187</v>
      </c>
      <c r="E10" s="731" t="s">
        <v>1188</v>
      </c>
      <c r="F10" s="731" t="s">
        <v>1189</v>
      </c>
      <c r="G10" s="730" t="s">
        <v>1190</v>
      </c>
      <c r="H10" s="730" t="s">
        <v>1191</v>
      </c>
      <c r="I10" s="1891" t="s">
        <v>1192</v>
      </c>
      <c r="J10" s="1891"/>
      <c r="K10" s="1891"/>
      <c r="L10" s="1891"/>
      <c r="M10" s="1891"/>
      <c r="N10" s="1891"/>
    </row>
    <row r="11" spans="2:14" ht="21" customHeight="1">
      <c r="B11" s="1933" t="s">
        <v>994</v>
      </c>
      <c r="C11" s="1918" t="s">
        <v>480</v>
      </c>
      <c r="D11" s="1935">
        <v>200</v>
      </c>
      <c r="E11" s="1935"/>
      <c r="F11" s="1922"/>
      <c r="G11" s="1922"/>
      <c r="H11" s="1924">
        <f>+D11</f>
        <v>200</v>
      </c>
      <c r="I11" s="1899"/>
      <c r="J11" s="1899"/>
      <c r="K11" s="1899"/>
      <c r="L11" s="1899"/>
      <c r="M11" s="1899"/>
      <c r="N11" s="1899"/>
    </row>
    <row r="12" spans="2:14" ht="21.6" customHeight="1">
      <c r="B12" s="1943"/>
      <c r="C12" s="1944"/>
      <c r="D12" s="1945"/>
      <c r="E12" s="1945"/>
      <c r="F12" s="1946"/>
      <c r="G12" s="1946"/>
      <c r="H12" s="1947"/>
      <c r="I12" s="1899"/>
      <c r="J12" s="1899"/>
      <c r="K12" s="1899"/>
      <c r="L12" s="1899"/>
      <c r="M12" s="1899"/>
      <c r="N12" s="1899"/>
    </row>
    <row r="13" spans="2:14" ht="18" customHeight="1">
      <c r="B13" s="1943"/>
      <c r="C13" s="1944"/>
      <c r="D13" s="1945"/>
      <c r="E13" s="1945"/>
      <c r="F13" s="1946"/>
      <c r="G13" s="1946"/>
      <c r="H13" s="1947"/>
      <c r="I13" s="1899"/>
      <c r="J13" s="1899"/>
      <c r="K13" s="1899"/>
      <c r="L13" s="1899"/>
      <c r="M13" s="1899"/>
      <c r="N13" s="1899"/>
    </row>
    <row r="14" spans="2:14" ht="18" customHeight="1">
      <c r="B14" s="1934"/>
      <c r="C14" s="1919"/>
      <c r="D14" s="1936"/>
      <c r="E14" s="1936"/>
      <c r="F14" s="1923"/>
      <c r="G14" s="1923"/>
      <c r="H14" s="1925"/>
      <c r="I14" s="1899"/>
      <c r="J14" s="1899"/>
      <c r="K14" s="1899"/>
      <c r="L14" s="1899"/>
      <c r="M14" s="1899"/>
      <c r="N14" s="1899"/>
    </row>
    <row r="15" spans="2:14" ht="19.5" customHeight="1">
      <c r="B15" s="1933" t="s">
        <v>995</v>
      </c>
      <c r="C15" s="1918" t="s">
        <v>497</v>
      </c>
      <c r="D15" s="1935"/>
      <c r="E15" s="1935"/>
      <c r="F15" s="1922"/>
      <c r="G15" s="1922">
        <v>16</v>
      </c>
      <c r="H15" s="1924">
        <f>+G15</f>
        <v>16</v>
      </c>
      <c r="I15" s="1899"/>
      <c r="J15" s="1899"/>
      <c r="K15" s="1899"/>
      <c r="L15" s="1899"/>
      <c r="M15" s="1899"/>
      <c r="N15" s="1899"/>
    </row>
    <row r="16" spans="2:14">
      <c r="B16" s="1943"/>
      <c r="C16" s="1944"/>
      <c r="D16" s="1945"/>
      <c r="E16" s="1945"/>
      <c r="F16" s="1946"/>
      <c r="G16" s="1946"/>
      <c r="H16" s="1947"/>
      <c r="I16" s="1899"/>
      <c r="J16" s="1899"/>
      <c r="K16" s="1899"/>
      <c r="L16" s="1899"/>
      <c r="M16" s="1899"/>
      <c r="N16" s="1899"/>
    </row>
    <row r="17" spans="2:14" ht="6" customHeight="1">
      <c r="B17" s="1943"/>
      <c r="C17" s="1944"/>
      <c r="D17" s="1945"/>
      <c r="E17" s="1945"/>
      <c r="F17" s="1946"/>
      <c r="G17" s="1946"/>
      <c r="H17" s="1947"/>
      <c r="I17" s="1899"/>
      <c r="J17" s="1899"/>
      <c r="K17" s="1899"/>
      <c r="L17" s="1899"/>
      <c r="M17" s="1899"/>
      <c r="N17" s="1899"/>
    </row>
    <row r="18" spans="2:14">
      <c r="B18" s="1934"/>
      <c r="C18" s="1919"/>
      <c r="D18" s="1936"/>
      <c r="E18" s="1936"/>
      <c r="F18" s="1923"/>
      <c r="G18" s="1923"/>
      <c r="H18" s="1925"/>
      <c r="I18" s="1899"/>
      <c r="J18" s="1899"/>
      <c r="K18" s="1899"/>
      <c r="L18" s="1899"/>
      <c r="M18" s="1899"/>
      <c r="N18" s="1899"/>
    </row>
    <row r="19" spans="2:14" ht="15" customHeight="1">
      <c r="B19" s="1933" t="s">
        <v>996</v>
      </c>
      <c r="C19" s="1948" t="s">
        <v>497</v>
      </c>
      <c r="D19" s="1949"/>
      <c r="E19" s="1949"/>
      <c r="F19" s="1950"/>
      <c r="G19" s="1950">
        <v>1</v>
      </c>
      <c r="H19" s="1951">
        <f>+G19</f>
        <v>1</v>
      </c>
      <c r="I19" s="1899"/>
      <c r="J19" s="1899"/>
      <c r="K19" s="1899"/>
      <c r="L19" s="1899"/>
      <c r="M19" s="1899"/>
      <c r="N19" s="1899"/>
    </row>
    <row r="20" spans="2:14" ht="8.4" customHeight="1">
      <c r="B20" s="1943"/>
      <c r="C20" s="1948"/>
      <c r="D20" s="1949"/>
      <c r="E20" s="1949"/>
      <c r="F20" s="1950"/>
      <c r="G20" s="1950"/>
      <c r="H20" s="1951"/>
      <c r="I20" s="1899"/>
      <c r="J20" s="1899"/>
      <c r="K20" s="1899"/>
      <c r="L20" s="1899"/>
      <c r="M20" s="1899"/>
      <c r="N20" s="1899"/>
    </row>
    <row r="21" spans="2:14" ht="11.4" customHeight="1">
      <c r="B21" s="1943"/>
      <c r="C21" s="1948"/>
      <c r="D21" s="1949"/>
      <c r="E21" s="1949"/>
      <c r="F21" s="1950"/>
      <c r="G21" s="1950"/>
      <c r="H21" s="1951"/>
      <c r="I21" s="1899"/>
      <c r="J21" s="1899"/>
      <c r="K21" s="1899"/>
      <c r="L21" s="1899"/>
      <c r="M21" s="1899"/>
      <c r="N21" s="1899"/>
    </row>
    <row r="22" spans="2:14" ht="15" customHeight="1">
      <c r="B22" s="1952" t="s">
        <v>997</v>
      </c>
      <c r="C22" s="1948" t="s">
        <v>497</v>
      </c>
      <c r="D22" s="1949"/>
      <c r="E22" s="1949"/>
      <c r="F22" s="1950"/>
      <c r="G22" s="1950">
        <v>1</v>
      </c>
      <c r="H22" s="1951">
        <f>+G22</f>
        <v>1</v>
      </c>
      <c r="I22" s="1899"/>
      <c r="J22" s="1899"/>
      <c r="K22" s="1899"/>
      <c r="L22" s="1899"/>
      <c r="M22" s="1899"/>
      <c r="N22" s="1899"/>
    </row>
    <row r="23" spans="2:14" ht="6.6" customHeight="1">
      <c r="B23" s="1952"/>
      <c r="C23" s="1948"/>
      <c r="D23" s="1949"/>
      <c r="E23" s="1949"/>
      <c r="F23" s="1950"/>
      <c r="G23" s="1950"/>
      <c r="H23" s="1951"/>
      <c r="I23" s="1899"/>
      <c r="J23" s="1899"/>
      <c r="K23" s="1899"/>
      <c r="L23" s="1899"/>
      <c r="M23" s="1899"/>
      <c r="N23" s="1899"/>
    </row>
    <row r="24" spans="2:14" ht="9.6" customHeight="1">
      <c r="B24" s="1952"/>
      <c r="C24" s="1948"/>
      <c r="D24" s="1949"/>
      <c r="E24" s="1949"/>
      <c r="F24" s="1950"/>
      <c r="G24" s="1950"/>
      <c r="H24" s="1951"/>
      <c r="I24" s="1899"/>
      <c r="J24" s="1899"/>
      <c r="K24" s="1899"/>
      <c r="L24" s="1899"/>
      <c r="M24" s="1899"/>
      <c r="N24" s="1899"/>
    </row>
    <row r="25" spans="2:14" ht="15" customHeight="1">
      <c r="B25" s="1933" t="s">
        <v>998</v>
      </c>
      <c r="C25" s="1918" t="s">
        <v>480</v>
      </c>
      <c r="D25" s="1935">
        <v>30</v>
      </c>
      <c r="E25" s="1935"/>
      <c r="F25" s="1922"/>
      <c r="G25" s="1922"/>
      <c r="H25" s="1924">
        <f>+D25</f>
        <v>30</v>
      </c>
      <c r="I25" s="1899"/>
      <c r="J25" s="1899"/>
      <c r="K25" s="1899"/>
      <c r="L25" s="1899"/>
      <c r="M25" s="1899"/>
      <c r="N25" s="1899"/>
    </row>
    <row r="26" spans="2:14" ht="7.2" customHeight="1">
      <c r="B26" s="1943"/>
      <c r="C26" s="1944"/>
      <c r="D26" s="1945"/>
      <c r="E26" s="1945"/>
      <c r="F26" s="1946"/>
      <c r="G26" s="1946"/>
      <c r="H26" s="1947"/>
      <c r="I26" s="1899"/>
      <c r="J26" s="1899"/>
      <c r="K26" s="1899"/>
      <c r="L26" s="1899"/>
      <c r="M26" s="1899"/>
      <c r="N26" s="1899"/>
    </row>
    <row r="27" spans="2:14" ht="15" customHeight="1">
      <c r="B27" s="1943"/>
      <c r="C27" s="1944"/>
      <c r="D27" s="1945"/>
      <c r="E27" s="1945"/>
      <c r="F27" s="1946"/>
      <c r="G27" s="1946"/>
      <c r="H27" s="1947"/>
      <c r="I27" s="1899"/>
      <c r="J27" s="1899"/>
      <c r="K27" s="1899"/>
      <c r="L27" s="1899"/>
      <c r="M27" s="1899"/>
      <c r="N27" s="1899"/>
    </row>
    <row r="28" spans="2:14" ht="15" customHeight="1">
      <c r="B28" s="1943"/>
      <c r="C28" s="1944"/>
      <c r="D28" s="1945"/>
      <c r="E28" s="1945"/>
      <c r="F28" s="1946"/>
      <c r="G28" s="1946"/>
      <c r="H28" s="1947"/>
      <c r="I28" s="1899"/>
      <c r="J28" s="1899"/>
      <c r="K28" s="1899"/>
      <c r="L28" s="1899"/>
      <c r="M28" s="1899"/>
      <c r="N28" s="1899"/>
    </row>
    <row r="29" spans="2:14" ht="18" customHeight="1">
      <c r="B29" s="1943"/>
      <c r="C29" s="1944"/>
      <c r="D29" s="1945"/>
      <c r="E29" s="1945"/>
      <c r="F29" s="1946"/>
      <c r="G29" s="1946"/>
      <c r="H29" s="1947"/>
      <c r="I29" s="1899"/>
      <c r="J29" s="1899"/>
      <c r="K29" s="1899"/>
      <c r="L29" s="1899"/>
      <c r="M29" s="1899"/>
      <c r="N29" s="1899"/>
    </row>
    <row r="30" spans="2:14" ht="18" customHeight="1">
      <c r="B30" s="1934"/>
      <c r="C30" s="1919"/>
      <c r="D30" s="1936"/>
      <c r="E30" s="1936"/>
      <c r="F30" s="1923"/>
      <c r="G30" s="1923"/>
      <c r="H30" s="1925"/>
      <c r="I30" s="1899"/>
      <c r="J30" s="1899"/>
      <c r="K30" s="1899"/>
      <c r="L30" s="1899"/>
      <c r="M30" s="1899"/>
      <c r="N30" s="1899"/>
    </row>
    <row r="31" spans="2:14" ht="18" customHeight="1">
      <c r="B31" s="1952" t="s">
        <v>640</v>
      </c>
      <c r="C31" s="1948" t="s">
        <v>497</v>
      </c>
      <c r="D31" s="1949"/>
      <c r="E31" s="1949"/>
      <c r="F31" s="1950"/>
      <c r="G31" s="1950">
        <v>1</v>
      </c>
      <c r="H31" s="1951">
        <f>+G31</f>
        <v>1</v>
      </c>
      <c r="I31" s="1899"/>
      <c r="J31" s="1899"/>
      <c r="K31" s="1899"/>
      <c r="L31" s="1899"/>
      <c r="M31" s="1899"/>
      <c r="N31" s="1899"/>
    </row>
    <row r="32" spans="2:14" ht="18" customHeight="1">
      <c r="B32" s="1952"/>
      <c r="C32" s="1948"/>
      <c r="D32" s="1949"/>
      <c r="E32" s="1949"/>
      <c r="F32" s="1950"/>
      <c r="G32" s="1950"/>
      <c r="H32" s="1951"/>
      <c r="I32" s="1899"/>
      <c r="J32" s="1899"/>
      <c r="K32" s="1899"/>
      <c r="L32" s="1899"/>
      <c r="M32" s="1899"/>
      <c r="N32" s="1899"/>
    </row>
    <row r="33" spans="2:14">
      <c r="B33" s="1952"/>
      <c r="C33" s="1948"/>
      <c r="D33" s="1949"/>
      <c r="E33" s="1949"/>
      <c r="F33" s="1950"/>
      <c r="G33" s="1950"/>
      <c r="H33" s="1951"/>
      <c r="I33" s="1899"/>
      <c r="J33" s="1899"/>
      <c r="K33" s="1899"/>
      <c r="L33" s="1899"/>
      <c r="M33" s="1899"/>
      <c r="N33" s="1899"/>
    </row>
    <row r="34" spans="2:14" ht="22.2" customHeight="1">
      <c r="B34" s="1900" t="s">
        <v>199</v>
      </c>
      <c r="C34" s="1901"/>
      <c r="D34" s="1901"/>
      <c r="E34" s="1901"/>
      <c r="F34" s="1901"/>
      <c r="G34" s="1902"/>
      <c r="H34" s="737"/>
      <c r="I34" s="1899"/>
      <c r="J34" s="1899"/>
      <c r="K34" s="1899"/>
      <c r="L34" s="1899"/>
      <c r="M34" s="1899"/>
      <c r="N34" s="1899"/>
    </row>
    <row r="35" spans="2:14" ht="23.4" customHeight="1">
      <c r="B35" s="738" t="s">
        <v>1194</v>
      </c>
      <c r="C35" s="739"/>
      <c r="D35" s="740"/>
      <c r="E35" s="740"/>
      <c r="F35" s="740"/>
      <c r="G35" s="740"/>
      <c r="H35" s="740"/>
      <c r="I35" s="740"/>
      <c r="J35" s="740"/>
      <c r="K35" s="740"/>
      <c r="L35" s="740"/>
      <c r="M35" s="740"/>
      <c r="N35" s="741"/>
    </row>
    <row r="36" spans="2:14" ht="21.6" customHeight="1">
      <c r="B36" s="1903" t="s">
        <v>1195</v>
      </c>
      <c r="C36" s="1904"/>
      <c r="D36" s="1904"/>
      <c r="E36" s="1904"/>
      <c r="F36" s="1904"/>
      <c r="G36" s="1904"/>
      <c r="H36" s="1904"/>
      <c r="I36" s="1904"/>
      <c r="J36" s="1904"/>
      <c r="K36" s="1904"/>
      <c r="L36" s="1904"/>
      <c r="M36" s="1904"/>
      <c r="N36" s="1905"/>
    </row>
    <row r="37" spans="2:14" ht="15.6">
      <c r="B37" s="742"/>
      <c r="C37" s="743"/>
      <c r="D37" s="743"/>
      <c r="E37" s="743"/>
      <c r="F37" s="743"/>
      <c r="G37" s="743"/>
      <c r="H37" s="743"/>
      <c r="I37" s="743"/>
      <c r="J37" s="743"/>
      <c r="K37" s="743"/>
      <c r="L37" s="743"/>
      <c r="M37" s="743"/>
      <c r="N37" s="744"/>
    </row>
    <row r="38" spans="2:14" ht="15.6">
      <c r="B38" s="745"/>
      <c r="C38" s="746"/>
      <c r="D38" s="746"/>
      <c r="E38" s="746"/>
      <c r="F38" s="746"/>
      <c r="G38" s="746"/>
      <c r="H38" s="746"/>
      <c r="I38" s="746"/>
      <c r="J38" s="746"/>
      <c r="K38" s="746"/>
      <c r="L38" s="746"/>
      <c r="M38" s="746"/>
      <c r="N38" s="747"/>
    </row>
    <row r="39" spans="2:14" ht="15.6">
      <c r="B39" s="745"/>
      <c r="C39" s="746"/>
      <c r="D39" s="746"/>
      <c r="E39" s="746"/>
      <c r="F39" s="746"/>
      <c r="G39" s="746"/>
      <c r="H39" s="746"/>
      <c r="I39" s="746"/>
      <c r="J39" s="746"/>
      <c r="K39" s="746"/>
      <c r="L39" s="746"/>
      <c r="M39" s="746"/>
      <c r="N39" s="747"/>
    </row>
    <row r="40" spans="2:14" ht="15.6">
      <c r="B40" s="745"/>
      <c r="C40" s="1914"/>
      <c r="D40" s="1914"/>
      <c r="E40" s="1914"/>
      <c r="F40" s="1914"/>
      <c r="G40" s="746"/>
      <c r="H40" s="746"/>
      <c r="I40" s="1914"/>
      <c r="J40" s="1914"/>
      <c r="K40" s="1914"/>
      <c r="L40" s="1914"/>
      <c r="M40" s="1914"/>
      <c r="N40" s="747"/>
    </row>
    <row r="41" spans="2:14" ht="15.6">
      <c r="B41" s="745"/>
      <c r="C41" s="1912" t="s">
        <v>1024</v>
      </c>
      <c r="D41" s="1912"/>
      <c r="E41" s="1912"/>
      <c r="F41" s="1912"/>
      <c r="G41" s="746"/>
      <c r="H41" s="746"/>
      <c r="I41" s="1912" t="s">
        <v>1196</v>
      </c>
      <c r="J41" s="1912"/>
      <c r="K41" s="1912"/>
      <c r="L41" s="1912"/>
      <c r="M41" s="1912"/>
      <c r="N41" s="747"/>
    </row>
    <row r="42" spans="2:14" ht="15.6">
      <c r="B42" s="748"/>
      <c r="C42" s="1914" t="s">
        <v>1440</v>
      </c>
      <c r="D42" s="1914"/>
      <c r="E42" s="1914"/>
      <c r="F42" s="1914"/>
      <c r="G42" s="749"/>
      <c r="H42" s="749"/>
      <c r="I42" s="1914" t="s">
        <v>1198</v>
      </c>
      <c r="J42" s="1914"/>
      <c r="K42" s="1914"/>
      <c r="L42" s="1914"/>
      <c r="M42" s="1914"/>
      <c r="N42" s="750"/>
    </row>
    <row r="43" spans="2:14" ht="15.6">
      <c r="B43" s="745"/>
      <c r="C43" s="746"/>
      <c r="D43" s="746"/>
      <c r="E43" s="746"/>
      <c r="F43" s="746"/>
      <c r="G43" s="746"/>
      <c r="H43" s="746"/>
      <c r="I43" s="746"/>
      <c r="J43" s="746"/>
      <c r="K43" s="746"/>
      <c r="L43" s="746"/>
      <c r="M43" s="746"/>
      <c r="N43" s="747"/>
    </row>
    <row r="44" spans="2:14" ht="15.6">
      <c r="B44" s="745"/>
      <c r="C44" s="746"/>
      <c r="D44" s="746"/>
      <c r="E44" s="746"/>
      <c r="F44" s="746"/>
      <c r="G44" s="746"/>
      <c r="H44" s="746"/>
      <c r="I44" s="746"/>
      <c r="J44" s="746"/>
      <c r="K44" s="746"/>
      <c r="L44" s="746"/>
      <c r="M44" s="746"/>
      <c r="N44" s="747"/>
    </row>
    <row r="45" spans="2:14" ht="15.6">
      <c r="B45" s="745"/>
      <c r="C45" s="746"/>
      <c r="D45" s="746"/>
      <c r="E45" s="746"/>
      <c r="F45" s="746"/>
      <c r="G45" s="746"/>
      <c r="H45" s="746"/>
      <c r="I45" s="746"/>
      <c r="J45" s="746"/>
      <c r="K45" s="746"/>
      <c r="L45" s="746"/>
      <c r="M45" s="746"/>
      <c r="N45" s="747"/>
    </row>
    <row r="46" spans="2:14" ht="15.6">
      <c r="B46" s="745"/>
      <c r="C46" s="746"/>
      <c r="D46" s="746"/>
      <c r="E46" s="746"/>
      <c r="F46" s="746"/>
      <c r="G46" s="746"/>
      <c r="H46" s="746"/>
      <c r="I46" s="746"/>
      <c r="J46" s="746"/>
      <c r="K46" s="746"/>
      <c r="L46" s="746"/>
      <c r="M46" s="746"/>
      <c r="N46" s="747"/>
    </row>
    <row r="47" spans="2:14" ht="15.6">
      <c r="B47" s="745"/>
      <c r="C47" s="746"/>
      <c r="D47" s="746"/>
      <c r="E47" s="746"/>
      <c r="F47" s="746"/>
      <c r="G47" s="746"/>
      <c r="H47" s="746"/>
      <c r="I47" s="746"/>
      <c r="J47" s="746"/>
      <c r="K47" s="746"/>
      <c r="L47" s="746"/>
      <c r="M47" s="746"/>
      <c r="N47" s="747"/>
    </row>
    <row r="48" spans="2:14" ht="15.6">
      <c r="B48" s="745"/>
      <c r="C48" s="746"/>
      <c r="D48" s="746"/>
      <c r="E48" s="746"/>
      <c r="F48" s="746"/>
      <c r="G48" s="746"/>
      <c r="H48" s="746"/>
      <c r="I48" s="746"/>
      <c r="J48" s="746"/>
      <c r="K48" s="746"/>
      <c r="L48" s="746"/>
      <c r="M48" s="746"/>
      <c r="N48" s="747"/>
    </row>
    <row r="49" spans="2:14" ht="15.6">
      <c r="B49" s="745"/>
      <c r="C49" s="1915"/>
      <c r="D49" s="1915"/>
      <c r="E49" s="746"/>
      <c r="F49" s="1915"/>
      <c r="G49" s="1915"/>
      <c r="H49" s="1915"/>
      <c r="I49" s="746"/>
      <c r="J49" s="746"/>
      <c r="K49" s="746"/>
      <c r="L49" s="746"/>
      <c r="M49" s="746"/>
      <c r="N49" s="747"/>
    </row>
    <row r="50" spans="2:14" ht="15.6">
      <c r="B50" s="748"/>
      <c r="C50" s="749"/>
      <c r="D50" s="749"/>
      <c r="E50" s="749"/>
      <c r="F50" s="749"/>
      <c r="G50" s="749"/>
      <c r="H50" s="749"/>
      <c r="I50" s="749"/>
      <c r="J50" s="749"/>
      <c r="K50" s="749"/>
      <c r="L50" s="749"/>
      <c r="M50" s="749"/>
      <c r="N50" s="750"/>
    </row>
  </sheetData>
  <mergeCells count="70">
    <mergeCell ref="C42:F42"/>
    <mergeCell ref="I42:M42"/>
    <mergeCell ref="C49:D49"/>
    <mergeCell ref="F49:H49"/>
    <mergeCell ref="H31:H33"/>
    <mergeCell ref="B34:G34"/>
    <mergeCell ref="B36:N36"/>
    <mergeCell ref="C40:F40"/>
    <mergeCell ref="I40:M40"/>
    <mergeCell ref="C41:F41"/>
    <mergeCell ref="I41:M41"/>
    <mergeCell ref="B31:B33"/>
    <mergeCell ref="C31:C33"/>
    <mergeCell ref="D31:D33"/>
    <mergeCell ref="E31:E33"/>
    <mergeCell ref="F31:F33"/>
    <mergeCell ref="G31:G33"/>
    <mergeCell ref="H22:H24"/>
    <mergeCell ref="B25:B30"/>
    <mergeCell ref="C25:C30"/>
    <mergeCell ref="D25:D30"/>
    <mergeCell ref="E25:E30"/>
    <mergeCell ref="F25:F30"/>
    <mergeCell ref="G25:G30"/>
    <mergeCell ref="H25:H30"/>
    <mergeCell ref="B22:B24"/>
    <mergeCell ref="C22:C24"/>
    <mergeCell ref="D22:D24"/>
    <mergeCell ref="E22:E24"/>
    <mergeCell ref="F22:F24"/>
    <mergeCell ref="G22:G24"/>
    <mergeCell ref="G19:G21"/>
    <mergeCell ref="H19:H21"/>
    <mergeCell ref="B15:B18"/>
    <mergeCell ref="C15:C18"/>
    <mergeCell ref="D15:D18"/>
    <mergeCell ref="E15:E18"/>
    <mergeCell ref="F15:F18"/>
    <mergeCell ref="G15:G18"/>
    <mergeCell ref="B9:N9"/>
    <mergeCell ref="I10:N10"/>
    <mergeCell ref="B11:B14"/>
    <mergeCell ref="C11:C14"/>
    <mergeCell ref="D11:D14"/>
    <mergeCell ref="E11:E14"/>
    <mergeCell ref="F11:F14"/>
    <mergeCell ref="G11:G14"/>
    <mergeCell ref="H11:H14"/>
    <mergeCell ref="I11:N34"/>
    <mergeCell ref="H15:H18"/>
    <mergeCell ref="B19:B21"/>
    <mergeCell ref="C19:C21"/>
    <mergeCell ref="D19:D21"/>
    <mergeCell ref="E19:E21"/>
    <mergeCell ref="F19:F21"/>
    <mergeCell ref="C6:I6"/>
    <mergeCell ref="J6:L6"/>
    <mergeCell ref="M6:N6"/>
    <mergeCell ref="D7:K7"/>
    <mergeCell ref="L7:M8"/>
    <mergeCell ref="N7:N8"/>
    <mergeCell ref="D8:K8"/>
    <mergeCell ref="C5:I5"/>
    <mergeCell ref="J5:K5"/>
    <mergeCell ref="L5:N5"/>
    <mergeCell ref="B1:B4"/>
    <mergeCell ref="C1:L3"/>
    <mergeCell ref="M3:N3"/>
    <mergeCell ref="C4:L4"/>
    <mergeCell ref="M4:N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4F9C7-2815-4898-B70D-6F198795515D}">
  <dimension ref="B1:N56"/>
  <sheetViews>
    <sheetView view="pageBreakPreview" topLeftCell="A22" zoomScale="80" zoomScaleNormal="70" zoomScaleSheetLayoutView="80" workbookViewId="0">
      <selection activeCell="D7" sqref="D7:K7"/>
    </sheetView>
  </sheetViews>
  <sheetFormatPr baseColWidth="10" defaultColWidth="11.5546875" defaultRowHeight="14.4"/>
  <cols>
    <col min="1" max="1" width="5.5546875" style="726" customWidth="1"/>
    <col min="2" max="2" width="60.6640625" style="751" customWidth="1"/>
    <col min="3" max="3" width="13.5546875" style="751" customWidth="1"/>
    <col min="4" max="4" width="12.88671875" style="751" customWidth="1"/>
    <col min="5" max="5" width="14.5546875" style="751" customWidth="1"/>
    <col min="6" max="6" width="16.5546875" style="751" customWidth="1"/>
    <col min="7" max="7" width="15.6640625" style="751" customWidth="1"/>
    <col min="8" max="8" width="17" style="751" customWidth="1"/>
    <col min="9" max="9" width="15.44140625" style="751" customWidth="1"/>
    <col min="10" max="13" width="12.33203125" style="751" customWidth="1"/>
    <col min="14" max="14" width="26" style="751" customWidth="1"/>
    <col min="15" max="15" width="7.88671875" style="726" customWidth="1"/>
    <col min="16" max="16384" width="11.5546875" style="726"/>
  </cols>
  <sheetData>
    <row r="1" spans="2:14" ht="42" customHeight="1">
      <c r="B1" s="1892"/>
      <c r="C1" s="1894" t="s">
        <v>1174</v>
      </c>
      <c r="D1" s="1894"/>
      <c r="E1" s="1894"/>
      <c r="F1" s="1894"/>
      <c r="G1" s="1894"/>
      <c r="H1" s="1894"/>
      <c r="I1" s="1894"/>
      <c r="J1" s="1894"/>
      <c r="K1" s="1894"/>
      <c r="L1" s="1894"/>
      <c r="M1" s="725" t="s">
        <v>1175</v>
      </c>
      <c r="N1" s="725" t="s">
        <v>1176</v>
      </c>
    </row>
    <row r="2" spans="2:14" ht="43.95" customHeight="1">
      <c r="B2" s="1893"/>
      <c r="C2" s="1894"/>
      <c r="D2" s="1894"/>
      <c r="E2" s="1894"/>
      <c r="F2" s="1894"/>
      <c r="G2" s="1894"/>
      <c r="H2" s="1894"/>
      <c r="I2" s="1894"/>
      <c r="J2" s="1894"/>
      <c r="K2" s="1894"/>
      <c r="L2" s="1894"/>
      <c r="M2" s="725" t="s">
        <v>1177</v>
      </c>
      <c r="N2" s="725">
        <v>1</v>
      </c>
    </row>
    <row r="3" spans="2:14" ht="27.6" customHeight="1">
      <c r="B3" s="1893"/>
      <c r="C3" s="1894"/>
      <c r="D3" s="1894"/>
      <c r="E3" s="1894"/>
      <c r="F3" s="1894"/>
      <c r="G3" s="1894"/>
      <c r="H3" s="1894"/>
      <c r="I3" s="1894"/>
      <c r="J3" s="1894"/>
      <c r="K3" s="1894"/>
      <c r="L3" s="1894"/>
      <c r="M3" s="1895" t="s">
        <v>1178</v>
      </c>
      <c r="N3" s="1896"/>
    </row>
    <row r="4" spans="2:14" ht="34.200000000000003" customHeight="1">
      <c r="B4" s="1893"/>
      <c r="C4" s="1897" t="s">
        <v>1179</v>
      </c>
      <c r="D4" s="1897"/>
      <c r="E4" s="1897"/>
      <c r="F4" s="1897"/>
      <c r="G4" s="1897"/>
      <c r="H4" s="1897"/>
      <c r="I4" s="1897"/>
      <c r="J4" s="1897"/>
      <c r="K4" s="1897"/>
      <c r="L4" s="1897"/>
      <c r="M4" s="1895"/>
      <c r="N4" s="1896"/>
    </row>
    <row r="5" spans="2:14" ht="70.95" customHeight="1">
      <c r="B5" s="727" t="s">
        <v>702</v>
      </c>
      <c r="C5" s="1888" t="s">
        <v>1165</v>
      </c>
      <c r="D5" s="1889"/>
      <c r="E5" s="1889"/>
      <c r="F5" s="1889"/>
      <c r="G5" s="1889"/>
      <c r="H5" s="1889"/>
      <c r="I5" s="1890"/>
      <c r="J5" s="1891" t="s">
        <v>1180</v>
      </c>
      <c r="K5" s="1891"/>
      <c r="L5" s="1891"/>
      <c r="M5" s="1891"/>
      <c r="N5" s="1891"/>
    </row>
    <row r="6" spans="2:14" ht="40.200000000000003" customHeight="1">
      <c r="B6" s="727" t="s">
        <v>1181</v>
      </c>
      <c r="C6" s="1888" t="s">
        <v>686</v>
      </c>
      <c r="D6" s="1889"/>
      <c r="E6" s="1889"/>
      <c r="F6" s="1889"/>
      <c r="G6" s="1889"/>
      <c r="H6" s="1889"/>
      <c r="I6" s="1890"/>
      <c r="J6" s="1888" t="s">
        <v>1182</v>
      </c>
      <c r="K6" s="1889"/>
      <c r="L6" s="1890"/>
      <c r="M6" s="1888" t="s">
        <v>1183</v>
      </c>
      <c r="N6" s="1890"/>
    </row>
    <row r="7" spans="2:14" ht="36.6" customHeight="1">
      <c r="B7" s="728" t="s">
        <v>1184</v>
      </c>
      <c r="C7" s="729">
        <v>4</v>
      </c>
      <c r="D7" s="1888" t="s">
        <v>1259</v>
      </c>
      <c r="E7" s="1889"/>
      <c r="F7" s="1889"/>
      <c r="G7" s="1889"/>
      <c r="H7" s="1889"/>
      <c r="I7" s="1889"/>
      <c r="J7" s="1889"/>
      <c r="K7" s="1890"/>
      <c r="L7" s="1906" t="s">
        <v>704</v>
      </c>
      <c r="M7" s="1907"/>
      <c r="N7" s="1910"/>
    </row>
    <row r="8" spans="2:14" ht="32.25" customHeight="1">
      <c r="B8" s="728" t="s">
        <v>703</v>
      </c>
      <c r="C8" s="729">
        <v>4.2</v>
      </c>
      <c r="D8" s="1932" t="s">
        <v>641</v>
      </c>
      <c r="E8" s="1889"/>
      <c r="F8" s="1889"/>
      <c r="G8" s="1889"/>
      <c r="H8" s="1889"/>
      <c r="I8" s="1889"/>
      <c r="J8" s="1889"/>
      <c r="K8" s="1890"/>
      <c r="L8" s="1908"/>
      <c r="M8" s="1909"/>
      <c r="N8" s="1911"/>
    </row>
    <row r="9" spans="2:14" ht="17.399999999999999">
      <c r="B9" s="1898" t="s">
        <v>1185</v>
      </c>
      <c r="C9" s="1898"/>
      <c r="D9" s="1898"/>
      <c r="E9" s="1898"/>
      <c r="F9" s="1898"/>
      <c r="G9" s="1898"/>
      <c r="H9" s="1898"/>
      <c r="I9" s="1898"/>
      <c r="J9" s="1898"/>
      <c r="K9" s="1898"/>
      <c r="L9" s="1898"/>
      <c r="M9" s="1898"/>
      <c r="N9" s="1898"/>
    </row>
    <row r="10" spans="2:14" ht="54" customHeight="1">
      <c r="B10" s="728" t="s">
        <v>1186</v>
      </c>
      <c r="C10" s="730"/>
      <c r="D10" s="731" t="s">
        <v>1187</v>
      </c>
      <c r="E10" s="731" t="s">
        <v>1188</v>
      </c>
      <c r="F10" s="731" t="s">
        <v>1189</v>
      </c>
      <c r="G10" s="730" t="s">
        <v>1190</v>
      </c>
      <c r="H10" s="730" t="s">
        <v>1191</v>
      </c>
      <c r="I10" s="1891" t="s">
        <v>1192</v>
      </c>
      <c r="J10" s="1891"/>
      <c r="K10" s="1891"/>
      <c r="L10" s="1891"/>
      <c r="M10" s="1891"/>
      <c r="N10" s="1891"/>
    </row>
    <row r="11" spans="2:14" ht="18.75" customHeight="1">
      <c r="B11" s="1933" t="s">
        <v>1000</v>
      </c>
      <c r="C11" s="1918" t="s">
        <v>497</v>
      </c>
      <c r="D11" s="1935"/>
      <c r="E11" s="1935"/>
      <c r="F11" s="1922"/>
      <c r="G11" s="1922">
        <v>6</v>
      </c>
      <c r="H11" s="1924">
        <f>+G11</f>
        <v>6</v>
      </c>
      <c r="I11" s="1899"/>
      <c r="J11" s="1899"/>
      <c r="K11" s="1899"/>
      <c r="L11" s="1899"/>
      <c r="M11" s="1899"/>
      <c r="N11" s="1899"/>
    </row>
    <row r="12" spans="2:14" ht="18" customHeight="1">
      <c r="B12" s="1943"/>
      <c r="C12" s="1944"/>
      <c r="D12" s="1945"/>
      <c r="E12" s="1945"/>
      <c r="F12" s="1946"/>
      <c r="G12" s="1946"/>
      <c r="H12" s="1947"/>
      <c r="I12" s="1899"/>
      <c r="J12" s="1899"/>
      <c r="K12" s="1899"/>
      <c r="L12" s="1899"/>
      <c r="M12" s="1899"/>
      <c r="N12" s="1899"/>
    </row>
    <row r="13" spans="2:14" ht="18" customHeight="1">
      <c r="B13" s="1934"/>
      <c r="C13" s="1919"/>
      <c r="D13" s="1936"/>
      <c r="E13" s="1936"/>
      <c r="F13" s="1923"/>
      <c r="G13" s="1923"/>
      <c r="H13" s="1925"/>
      <c r="I13" s="1899"/>
      <c r="J13" s="1899"/>
      <c r="K13" s="1899"/>
      <c r="L13" s="1899"/>
      <c r="M13" s="1899"/>
      <c r="N13" s="1899"/>
    </row>
    <row r="14" spans="2:14" ht="18" customHeight="1">
      <c r="B14" s="1933" t="s">
        <v>1001</v>
      </c>
      <c r="C14" s="1918" t="s">
        <v>497</v>
      </c>
      <c r="D14" s="1935"/>
      <c r="E14" s="1935"/>
      <c r="F14" s="1922"/>
      <c r="G14" s="1922">
        <v>6</v>
      </c>
      <c r="H14" s="1924">
        <f>+G14</f>
        <v>6</v>
      </c>
      <c r="I14" s="1899"/>
      <c r="J14" s="1899"/>
      <c r="K14" s="1899"/>
      <c r="L14" s="1899"/>
      <c r="M14" s="1899"/>
      <c r="N14" s="1899"/>
    </row>
    <row r="15" spans="2:14" ht="19.5" customHeight="1">
      <c r="B15" s="1943"/>
      <c r="C15" s="1944"/>
      <c r="D15" s="1945"/>
      <c r="E15" s="1945"/>
      <c r="F15" s="1946"/>
      <c r="G15" s="1946"/>
      <c r="H15" s="1947"/>
      <c r="I15" s="1899"/>
      <c r="J15" s="1899"/>
      <c r="K15" s="1899"/>
      <c r="L15" s="1899"/>
      <c r="M15" s="1899"/>
      <c r="N15" s="1899"/>
    </row>
    <row r="16" spans="2:14" ht="15" customHeight="1">
      <c r="B16" s="1943"/>
      <c r="C16" s="1944"/>
      <c r="D16" s="1945"/>
      <c r="E16" s="1945"/>
      <c r="F16" s="1946"/>
      <c r="G16" s="1946"/>
      <c r="H16" s="1947"/>
      <c r="I16" s="1899"/>
      <c r="J16" s="1899"/>
      <c r="K16" s="1899"/>
      <c r="L16" s="1899"/>
      <c r="M16" s="1899"/>
      <c r="N16" s="1899"/>
    </row>
    <row r="17" spans="2:14" ht="18" customHeight="1">
      <c r="B17" s="1934"/>
      <c r="C17" s="1919"/>
      <c r="D17" s="1936"/>
      <c r="E17" s="1936"/>
      <c r="F17" s="1923"/>
      <c r="G17" s="1923"/>
      <c r="H17" s="1925"/>
      <c r="I17" s="1899"/>
      <c r="J17" s="1899"/>
      <c r="K17" s="1899"/>
      <c r="L17" s="1899"/>
      <c r="M17" s="1899"/>
      <c r="N17" s="1899"/>
    </row>
    <row r="18" spans="2:14">
      <c r="B18" s="1933" t="s">
        <v>647</v>
      </c>
      <c r="C18" s="1918" t="s">
        <v>480</v>
      </c>
      <c r="D18" s="1935">
        <v>77</v>
      </c>
      <c r="E18" s="1935"/>
      <c r="F18" s="1922"/>
      <c r="G18" s="1922"/>
      <c r="H18" s="1924">
        <f>+D18</f>
        <v>77</v>
      </c>
      <c r="I18" s="1899"/>
      <c r="J18" s="1899"/>
      <c r="K18" s="1899"/>
      <c r="L18" s="1899"/>
      <c r="M18" s="1899"/>
      <c r="N18" s="1899"/>
    </row>
    <row r="19" spans="2:14">
      <c r="B19" s="1943"/>
      <c r="C19" s="1944"/>
      <c r="D19" s="1945"/>
      <c r="E19" s="1945"/>
      <c r="F19" s="1946"/>
      <c r="G19" s="1946"/>
      <c r="H19" s="1947"/>
      <c r="I19" s="1899"/>
      <c r="J19" s="1899"/>
      <c r="K19" s="1899"/>
      <c r="L19" s="1899"/>
      <c r="M19" s="1899"/>
      <c r="N19" s="1899"/>
    </row>
    <row r="20" spans="2:14">
      <c r="B20" s="1934"/>
      <c r="C20" s="1919"/>
      <c r="D20" s="1936"/>
      <c r="E20" s="1936"/>
      <c r="F20" s="1923"/>
      <c r="G20" s="1923"/>
      <c r="H20" s="1925"/>
      <c r="I20" s="1899"/>
      <c r="J20" s="1899"/>
      <c r="K20" s="1899"/>
      <c r="L20" s="1899"/>
      <c r="M20" s="1899"/>
      <c r="N20" s="1899"/>
    </row>
    <row r="21" spans="2:14">
      <c r="B21" s="1933" t="s">
        <v>1002</v>
      </c>
      <c r="C21" s="1918" t="s">
        <v>497</v>
      </c>
      <c r="D21" s="1935"/>
      <c r="E21" s="1935"/>
      <c r="F21" s="1922"/>
      <c r="G21" s="1922">
        <v>6</v>
      </c>
      <c r="H21" s="1924">
        <f>+G21</f>
        <v>6</v>
      </c>
      <c r="I21" s="1899"/>
      <c r="J21" s="1899"/>
      <c r="K21" s="1899"/>
      <c r="L21" s="1899"/>
      <c r="M21" s="1899"/>
      <c r="N21" s="1899"/>
    </row>
    <row r="22" spans="2:14">
      <c r="B22" s="1943"/>
      <c r="C22" s="1944"/>
      <c r="D22" s="1945"/>
      <c r="E22" s="1945"/>
      <c r="F22" s="1946"/>
      <c r="G22" s="1946"/>
      <c r="H22" s="1947"/>
      <c r="I22" s="1899"/>
      <c r="J22" s="1899"/>
      <c r="K22" s="1899"/>
      <c r="L22" s="1899"/>
      <c r="M22" s="1899"/>
      <c r="N22" s="1899"/>
    </row>
    <row r="23" spans="2:14">
      <c r="B23" s="1934"/>
      <c r="C23" s="1919"/>
      <c r="D23" s="1936"/>
      <c r="E23" s="1936"/>
      <c r="F23" s="1923"/>
      <c r="G23" s="1923"/>
      <c r="H23" s="1925"/>
      <c r="I23" s="1899"/>
      <c r="J23" s="1899"/>
      <c r="K23" s="1899"/>
      <c r="L23" s="1899"/>
      <c r="M23" s="1899"/>
      <c r="N23" s="1899"/>
    </row>
    <row r="24" spans="2:14">
      <c r="B24" s="1933" t="s">
        <v>651</v>
      </c>
      <c r="C24" s="1918" t="s">
        <v>497</v>
      </c>
      <c r="D24" s="1935"/>
      <c r="E24" s="1935"/>
      <c r="F24" s="1922"/>
      <c r="G24" s="1922">
        <v>6</v>
      </c>
      <c r="H24" s="1924">
        <f>+G24</f>
        <v>6</v>
      </c>
      <c r="I24" s="1899"/>
      <c r="J24" s="1899"/>
      <c r="K24" s="1899"/>
      <c r="L24" s="1899"/>
      <c r="M24" s="1899"/>
      <c r="N24" s="1899"/>
    </row>
    <row r="25" spans="2:14">
      <c r="B25" s="1943"/>
      <c r="C25" s="1944"/>
      <c r="D25" s="1945"/>
      <c r="E25" s="1945"/>
      <c r="F25" s="1946"/>
      <c r="G25" s="1946"/>
      <c r="H25" s="1947"/>
      <c r="I25" s="1899"/>
      <c r="J25" s="1899"/>
      <c r="K25" s="1899"/>
      <c r="L25" s="1899"/>
      <c r="M25" s="1899"/>
      <c r="N25" s="1899"/>
    </row>
    <row r="26" spans="2:14">
      <c r="B26" s="1934"/>
      <c r="C26" s="1919"/>
      <c r="D26" s="1936"/>
      <c r="E26" s="1936"/>
      <c r="F26" s="1923"/>
      <c r="G26" s="1923"/>
      <c r="H26" s="1925"/>
      <c r="I26" s="1899"/>
      <c r="J26" s="1899"/>
      <c r="K26" s="1899"/>
      <c r="L26" s="1899"/>
      <c r="M26" s="1899"/>
      <c r="N26" s="1899"/>
    </row>
    <row r="27" spans="2:14">
      <c r="B27" s="1933" t="s">
        <v>1003</v>
      </c>
      <c r="C27" s="1918" t="s">
        <v>497</v>
      </c>
      <c r="D27" s="1935"/>
      <c r="E27" s="1935"/>
      <c r="F27" s="1922"/>
      <c r="G27" s="1922">
        <v>6</v>
      </c>
      <c r="H27" s="1924">
        <f>+G27</f>
        <v>6</v>
      </c>
      <c r="I27" s="1899"/>
      <c r="J27" s="1899"/>
      <c r="K27" s="1899"/>
      <c r="L27" s="1899"/>
      <c r="M27" s="1899"/>
      <c r="N27" s="1899"/>
    </row>
    <row r="28" spans="2:14">
      <c r="B28" s="1943"/>
      <c r="C28" s="1944"/>
      <c r="D28" s="1945"/>
      <c r="E28" s="1945"/>
      <c r="F28" s="1946"/>
      <c r="G28" s="1946"/>
      <c r="H28" s="1947"/>
      <c r="I28" s="1899"/>
      <c r="J28" s="1899"/>
      <c r="K28" s="1899"/>
      <c r="L28" s="1899"/>
      <c r="M28" s="1899"/>
      <c r="N28" s="1899"/>
    </row>
    <row r="29" spans="2:14">
      <c r="B29" s="1934"/>
      <c r="C29" s="1919"/>
      <c r="D29" s="1936"/>
      <c r="E29" s="1936"/>
      <c r="F29" s="1923"/>
      <c r="G29" s="1923"/>
      <c r="H29" s="1925"/>
      <c r="I29" s="1899"/>
      <c r="J29" s="1899"/>
      <c r="K29" s="1899"/>
      <c r="L29" s="1899"/>
      <c r="M29" s="1899"/>
      <c r="N29" s="1899"/>
    </row>
    <row r="30" spans="2:14">
      <c r="B30" s="1933" t="s">
        <v>1004</v>
      </c>
      <c r="C30" s="1918" t="s">
        <v>497</v>
      </c>
      <c r="D30" s="1935"/>
      <c r="E30" s="1935"/>
      <c r="F30" s="1922"/>
      <c r="G30" s="1922">
        <v>6</v>
      </c>
      <c r="H30" s="1924">
        <f>+G30</f>
        <v>6</v>
      </c>
      <c r="I30" s="1899"/>
      <c r="J30" s="1899"/>
      <c r="K30" s="1899"/>
      <c r="L30" s="1899"/>
      <c r="M30" s="1899"/>
      <c r="N30" s="1899"/>
    </row>
    <row r="31" spans="2:14">
      <c r="B31" s="1943"/>
      <c r="C31" s="1944"/>
      <c r="D31" s="1945"/>
      <c r="E31" s="1945"/>
      <c r="F31" s="1946"/>
      <c r="G31" s="1946"/>
      <c r="H31" s="1947"/>
      <c r="I31" s="1899"/>
      <c r="J31" s="1899"/>
      <c r="K31" s="1899"/>
      <c r="L31" s="1899"/>
      <c r="M31" s="1899"/>
      <c r="N31" s="1899"/>
    </row>
    <row r="32" spans="2:14">
      <c r="B32" s="1934"/>
      <c r="C32" s="1919"/>
      <c r="D32" s="1936"/>
      <c r="E32" s="1936"/>
      <c r="F32" s="1923"/>
      <c r="G32" s="1923"/>
      <c r="H32" s="1925"/>
      <c r="I32" s="1899"/>
      <c r="J32" s="1899"/>
      <c r="K32" s="1899"/>
      <c r="L32" s="1899"/>
      <c r="M32" s="1899"/>
      <c r="N32" s="1899"/>
    </row>
    <row r="33" spans="2:14">
      <c r="B33" s="1933" t="s">
        <v>657</v>
      </c>
      <c r="C33" s="1918" t="s">
        <v>480</v>
      </c>
      <c r="D33" s="1935">
        <v>120</v>
      </c>
      <c r="E33" s="1935"/>
      <c r="F33" s="1922"/>
      <c r="G33" s="1922"/>
      <c r="H33" s="1924">
        <f>+D33</f>
        <v>120</v>
      </c>
      <c r="I33" s="1899"/>
      <c r="J33" s="1899"/>
      <c r="K33" s="1899"/>
      <c r="L33" s="1899"/>
      <c r="M33" s="1899"/>
      <c r="N33" s="1899"/>
    </row>
    <row r="34" spans="2:14">
      <c r="B34" s="1943"/>
      <c r="C34" s="1944"/>
      <c r="D34" s="1945"/>
      <c r="E34" s="1945"/>
      <c r="F34" s="1946"/>
      <c r="G34" s="1946"/>
      <c r="H34" s="1947"/>
      <c r="I34" s="1899"/>
      <c r="J34" s="1899"/>
      <c r="K34" s="1899"/>
      <c r="L34" s="1899"/>
      <c r="M34" s="1899"/>
      <c r="N34" s="1899"/>
    </row>
    <row r="35" spans="2:14">
      <c r="B35" s="1934"/>
      <c r="C35" s="1919"/>
      <c r="D35" s="1936"/>
      <c r="E35" s="1936"/>
      <c r="F35" s="1923"/>
      <c r="G35" s="1923"/>
      <c r="H35" s="1925"/>
      <c r="I35" s="1899"/>
      <c r="J35" s="1899"/>
      <c r="K35" s="1899"/>
      <c r="L35" s="1899"/>
      <c r="M35" s="1899"/>
      <c r="N35" s="1899"/>
    </row>
    <row r="36" spans="2:14" ht="21" customHeight="1">
      <c r="B36" s="1900" t="s">
        <v>199</v>
      </c>
      <c r="C36" s="1901"/>
      <c r="D36" s="1901"/>
      <c r="E36" s="1901"/>
      <c r="F36" s="1901"/>
      <c r="G36" s="1902"/>
      <c r="H36" s="737"/>
      <c r="I36" s="1899"/>
      <c r="J36" s="1899"/>
      <c r="K36" s="1899"/>
      <c r="L36" s="1899"/>
      <c r="M36" s="1899"/>
      <c r="N36" s="1899"/>
    </row>
    <row r="37" spans="2:14" ht="30.6" customHeight="1">
      <c r="B37" s="738" t="s">
        <v>1194</v>
      </c>
      <c r="C37" s="739"/>
      <c r="D37" s="740"/>
      <c r="E37" s="740"/>
      <c r="F37" s="740"/>
      <c r="G37" s="740"/>
      <c r="H37" s="740"/>
      <c r="I37" s="740"/>
      <c r="J37" s="740"/>
      <c r="K37" s="740"/>
      <c r="L37" s="740"/>
      <c r="M37" s="740"/>
      <c r="N37" s="741"/>
    </row>
    <row r="38" spans="2:14" ht="21.6" customHeight="1">
      <c r="B38" s="1903" t="s">
        <v>1195</v>
      </c>
      <c r="C38" s="1904"/>
      <c r="D38" s="1904"/>
      <c r="E38" s="1904"/>
      <c r="F38" s="1904"/>
      <c r="G38" s="1904"/>
      <c r="H38" s="1904"/>
      <c r="I38" s="1904"/>
      <c r="J38" s="1904"/>
      <c r="K38" s="1904"/>
      <c r="L38" s="1904"/>
      <c r="M38" s="1904"/>
      <c r="N38" s="1905"/>
    </row>
    <row r="39" spans="2:14" ht="15.6">
      <c r="B39" s="742"/>
      <c r="C39" s="743"/>
      <c r="D39" s="743"/>
      <c r="E39" s="743"/>
      <c r="F39" s="743"/>
      <c r="G39" s="743"/>
      <c r="H39" s="743"/>
      <c r="I39" s="743"/>
      <c r="J39" s="743"/>
      <c r="K39" s="743"/>
      <c r="L39" s="743"/>
      <c r="M39" s="743"/>
      <c r="N39" s="744"/>
    </row>
    <row r="40" spans="2:14" ht="15.6">
      <c r="B40" s="745"/>
      <c r="C40" s="746"/>
      <c r="D40" s="746"/>
      <c r="E40" s="746"/>
      <c r="F40" s="746"/>
      <c r="G40" s="746"/>
      <c r="H40" s="746"/>
      <c r="I40" s="746"/>
      <c r="J40" s="746"/>
      <c r="K40" s="746"/>
      <c r="L40" s="746"/>
      <c r="M40" s="746"/>
      <c r="N40" s="747"/>
    </row>
    <row r="41" spans="2:14" ht="15.6">
      <c r="B41" s="745"/>
      <c r="C41" s="746"/>
      <c r="D41" s="746"/>
      <c r="E41" s="746"/>
      <c r="F41" s="746"/>
      <c r="G41" s="746"/>
      <c r="H41" s="746"/>
      <c r="I41" s="746"/>
      <c r="J41" s="746"/>
      <c r="K41" s="746"/>
      <c r="L41" s="746"/>
      <c r="M41" s="746"/>
      <c r="N41" s="747"/>
    </row>
    <row r="42" spans="2:14" ht="15.6">
      <c r="B42" s="745"/>
      <c r="C42" s="746"/>
      <c r="D42" s="746"/>
      <c r="E42" s="746"/>
      <c r="F42" s="746"/>
      <c r="G42" s="746"/>
      <c r="H42" s="746"/>
      <c r="I42" s="746"/>
      <c r="J42" s="746"/>
      <c r="K42" s="746"/>
      <c r="L42" s="746"/>
      <c r="M42" s="746"/>
      <c r="N42" s="747"/>
    </row>
    <row r="43" spans="2:14" ht="15.6">
      <c r="B43" s="745"/>
      <c r="C43" s="746"/>
      <c r="D43" s="746"/>
      <c r="E43" s="746"/>
      <c r="F43" s="746"/>
      <c r="G43" s="746"/>
      <c r="H43" s="746"/>
      <c r="I43" s="746"/>
      <c r="J43" s="746"/>
      <c r="K43" s="746"/>
      <c r="L43" s="746"/>
      <c r="M43" s="746"/>
      <c r="N43" s="747"/>
    </row>
    <row r="44" spans="2:14" ht="15.6">
      <c r="B44" s="745"/>
      <c r="C44" s="746"/>
      <c r="D44" s="746"/>
      <c r="E44" s="746"/>
      <c r="F44" s="746"/>
      <c r="G44" s="746"/>
      <c r="H44" s="746"/>
      <c r="I44" s="746"/>
      <c r="J44" s="746"/>
      <c r="K44" s="746"/>
      <c r="L44" s="746"/>
      <c r="M44" s="746"/>
      <c r="N44" s="747"/>
    </row>
    <row r="45" spans="2:14" ht="15.6">
      <c r="B45" s="745"/>
      <c r="C45" s="746"/>
      <c r="D45" s="746"/>
      <c r="E45" s="746"/>
      <c r="F45" s="746"/>
      <c r="G45" s="746"/>
      <c r="H45" s="746"/>
      <c r="I45" s="746"/>
      <c r="J45" s="746"/>
      <c r="K45" s="746"/>
      <c r="L45" s="746"/>
      <c r="M45" s="746"/>
      <c r="N45" s="747"/>
    </row>
    <row r="46" spans="2:14" ht="15.6">
      <c r="B46" s="745"/>
      <c r="C46" s="1914"/>
      <c r="D46" s="1914"/>
      <c r="E46" s="1914"/>
      <c r="F46" s="1914"/>
      <c r="G46" s="746"/>
      <c r="H46" s="746"/>
      <c r="I46" s="1914"/>
      <c r="J46" s="1914"/>
      <c r="K46" s="1914"/>
      <c r="L46" s="1914"/>
      <c r="M46" s="1914"/>
      <c r="N46" s="747"/>
    </row>
    <row r="47" spans="2:14" ht="15.6">
      <c r="B47" s="745"/>
      <c r="C47" s="1912" t="s">
        <v>1024</v>
      </c>
      <c r="D47" s="1912"/>
      <c r="E47" s="1912"/>
      <c r="F47" s="1912"/>
      <c r="G47" s="746"/>
      <c r="H47" s="746"/>
      <c r="I47" s="1912" t="s">
        <v>1196</v>
      </c>
      <c r="J47" s="1912"/>
      <c r="K47" s="1912"/>
      <c r="L47" s="1912"/>
      <c r="M47" s="1912"/>
      <c r="N47" s="747"/>
    </row>
    <row r="48" spans="2:14" ht="15.6">
      <c r="B48" s="748"/>
      <c r="C48" s="1914" t="s">
        <v>1440</v>
      </c>
      <c r="D48" s="1914"/>
      <c r="E48" s="1914"/>
      <c r="F48" s="1914"/>
      <c r="G48" s="749"/>
      <c r="H48" s="749"/>
      <c r="I48" s="1914" t="s">
        <v>1198</v>
      </c>
      <c r="J48" s="1914"/>
      <c r="K48" s="1914"/>
      <c r="L48" s="1914"/>
      <c r="M48" s="1914"/>
      <c r="N48" s="750"/>
    </row>
    <row r="49" spans="2:14" ht="15.6">
      <c r="B49" s="745"/>
      <c r="C49" s="746"/>
      <c r="D49" s="746"/>
      <c r="E49" s="746"/>
      <c r="F49" s="746"/>
      <c r="G49" s="746"/>
      <c r="H49" s="746"/>
      <c r="I49" s="746"/>
      <c r="J49" s="746"/>
      <c r="K49" s="746"/>
      <c r="L49" s="746"/>
      <c r="M49" s="746"/>
      <c r="N49" s="747"/>
    </row>
    <row r="50" spans="2:14" ht="15.6">
      <c r="B50" s="745"/>
      <c r="C50" s="746"/>
      <c r="D50" s="746"/>
      <c r="E50" s="746"/>
      <c r="F50" s="746"/>
      <c r="G50" s="746"/>
      <c r="H50" s="746"/>
      <c r="I50" s="746"/>
      <c r="J50" s="746"/>
      <c r="K50" s="746"/>
      <c r="L50" s="746"/>
      <c r="M50" s="746"/>
      <c r="N50" s="747"/>
    </row>
    <row r="51" spans="2:14" ht="15.6">
      <c r="B51" s="745"/>
      <c r="C51" s="746"/>
      <c r="D51" s="746"/>
      <c r="E51" s="746"/>
      <c r="F51" s="746"/>
      <c r="G51" s="746"/>
      <c r="H51" s="746"/>
      <c r="I51" s="746"/>
      <c r="J51" s="746"/>
      <c r="K51" s="746"/>
      <c r="L51" s="746"/>
      <c r="M51" s="746"/>
      <c r="N51" s="747"/>
    </row>
    <row r="52" spans="2:14" ht="15.6">
      <c r="B52" s="745"/>
      <c r="C52" s="746"/>
      <c r="D52" s="746"/>
      <c r="E52" s="746"/>
      <c r="F52" s="746"/>
      <c r="G52" s="746"/>
      <c r="H52" s="746"/>
      <c r="I52" s="746"/>
      <c r="J52" s="746"/>
      <c r="K52" s="746"/>
      <c r="L52" s="746"/>
      <c r="M52" s="746"/>
      <c r="N52" s="747"/>
    </row>
    <row r="53" spans="2:14" ht="15.6">
      <c r="B53" s="745"/>
      <c r="C53" s="746"/>
      <c r="D53" s="746"/>
      <c r="E53" s="746"/>
      <c r="F53" s="746"/>
      <c r="G53" s="746"/>
      <c r="H53" s="746"/>
      <c r="I53" s="746"/>
      <c r="J53" s="746"/>
      <c r="K53" s="746"/>
      <c r="L53" s="746"/>
      <c r="M53" s="746"/>
      <c r="N53" s="747"/>
    </row>
    <row r="54" spans="2:14" ht="15.6">
      <c r="B54" s="745"/>
      <c r="C54" s="746"/>
      <c r="D54" s="746"/>
      <c r="E54" s="746"/>
      <c r="F54" s="746"/>
      <c r="G54" s="746"/>
      <c r="H54" s="746"/>
      <c r="I54" s="746"/>
      <c r="J54" s="746"/>
      <c r="K54" s="746"/>
      <c r="L54" s="746"/>
      <c r="M54" s="746"/>
      <c r="N54" s="747"/>
    </row>
    <row r="55" spans="2:14" ht="15.6">
      <c r="B55" s="745"/>
      <c r="C55" s="1915"/>
      <c r="D55" s="1915"/>
      <c r="E55" s="746"/>
      <c r="F55" s="1915"/>
      <c r="G55" s="1915"/>
      <c r="H55" s="1915"/>
      <c r="I55" s="746"/>
      <c r="J55" s="746"/>
      <c r="K55" s="746"/>
      <c r="L55" s="746"/>
      <c r="M55" s="746"/>
      <c r="N55" s="747"/>
    </row>
    <row r="56" spans="2:14" ht="15.6">
      <c r="B56" s="748"/>
      <c r="C56" s="749"/>
      <c r="D56" s="749"/>
      <c r="E56" s="749"/>
      <c r="F56" s="749"/>
      <c r="G56" s="749"/>
      <c r="H56" s="749"/>
      <c r="I56" s="749"/>
      <c r="J56" s="749"/>
      <c r="K56" s="749"/>
      <c r="L56" s="749"/>
      <c r="M56" s="749"/>
      <c r="N56" s="750"/>
    </row>
  </sheetData>
  <mergeCells count="84">
    <mergeCell ref="C48:F48"/>
    <mergeCell ref="I48:M48"/>
    <mergeCell ref="C55:D55"/>
    <mergeCell ref="F55:H55"/>
    <mergeCell ref="H33:H35"/>
    <mergeCell ref="B36:G36"/>
    <mergeCell ref="B38:N38"/>
    <mergeCell ref="C46:F46"/>
    <mergeCell ref="I46:M46"/>
    <mergeCell ref="C47:F47"/>
    <mergeCell ref="I47:M47"/>
    <mergeCell ref="B33:B35"/>
    <mergeCell ref="C33:C35"/>
    <mergeCell ref="D33:D35"/>
    <mergeCell ref="E33:E35"/>
    <mergeCell ref="F33:F35"/>
    <mergeCell ref="G33:G35"/>
    <mergeCell ref="H27:H29"/>
    <mergeCell ref="B30:B32"/>
    <mergeCell ref="C30:C32"/>
    <mergeCell ref="D30:D32"/>
    <mergeCell ref="E30:E32"/>
    <mergeCell ref="F30:F32"/>
    <mergeCell ref="G30:G32"/>
    <mergeCell ref="H30:H32"/>
    <mergeCell ref="B27:B29"/>
    <mergeCell ref="C27:C29"/>
    <mergeCell ref="D27:D29"/>
    <mergeCell ref="E27:E29"/>
    <mergeCell ref="F27:F29"/>
    <mergeCell ref="G27:G29"/>
    <mergeCell ref="H21:H23"/>
    <mergeCell ref="B24:B26"/>
    <mergeCell ref="C24:C26"/>
    <mergeCell ref="D24:D26"/>
    <mergeCell ref="E24:E26"/>
    <mergeCell ref="F24:F26"/>
    <mergeCell ref="G24:G26"/>
    <mergeCell ref="H24:H26"/>
    <mergeCell ref="B21:B23"/>
    <mergeCell ref="C21:C23"/>
    <mergeCell ref="D21:D23"/>
    <mergeCell ref="E21:E23"/>
    <mergeCell ref="F21:F23"/>
    <mergeCell ref="G21:G23"/>
    <mergeCell ref="G18:G20"/>
    <mergeCell ref="H18:H20"/>
    <mergeCell ref="B14:B17"/>
    <mergeCell ref="C14:C17"/>
    <mergeCell ref="D14:D17"/>
    <mergeCell ref="E14:E17"/>
    <mergeCell ref="F14:F17"/>
    <mergeCell ref="G14:G17"/>
    <mergeCell ref="B9:N9"/>
    <mergeCell ref="I10:N10"/>
    <mergeCell ref="B11:B13"/>
    <mergeCell ref="C11:C13"/>
    <mergeCell ref="D11:D13"/>
    <mergeCell ref="E11:E13"/>
    <mergeCell ref="F11:F13"/>
    <mergeCell ref="G11:G13"/>
    <mergeCell ref="H11:H13"/>
    <mergeCell ref="I11:N36"/>
    <mergeCell ref="H14:H17"/>
    <mergeCell ref="B18:B20"/>
    <mergeCell ref="C18:C20"/>
    <mergeCell ref="D18:D20"/>
    <mergeCell ref="E18:E20"/>
    <mergeCell ref="F18:F20"/>
    <mergeCell ref="C6:I6"/>
    <mergeCell ref="J6:L6"/>
    <mergeCell ref="M6:N6"/>
    <mergeCell ref="D7:K7"/>
    <mergeCell ref="L7:M8"/>
    <mergeCell ref="N7:N8"/>
    <mergeCell ref="D8:K8"/>
    <mergeCell ref="C5:I5"/>
    <mergeCell ref="J5:K5"/>
    <mergeCell ref="L5:N5"/>
    <mergeCell ref="B1:B4"/>
    <mergeCell ref="C1:L3"/>
    <mergeCell ref="M3:N3"/>
    <mergeCell ref="C4:L4"/>
    <mergeCell ref="M4:N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49" orientation="landscape" r:id="rId1"/>
  <drawing r:id="rId2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8C3CF-0BE3-4805-8B9E-F67D4D851164}">
  <dimension ref="B1:N48"/>
  <sheetViews>
    <sheetView view="pageBreakPreview" zoomScale="80" zoomScaleNormal="100" zoomScaleSheetLayoutView="80" workbookViewId="0">
      <selection activeCell="D7" sqref="D7:K7"/>
    </sheetView>
  </sheetViews>
  <sheetFormatPr baseColWidth="10" defaultColWidth="11.5546875" defaultRowHeight="14.4"/>
  <cols>
    <col min="1" max="1" width="5.5546875" style="726" customWidth="1"/>
    <col min="2" max="2" width="60.6640625" style="751" customWidth="1"/>
    <col min="3" max="3" width="13.5546875" style="751" customWidth="1"/>
    <col min="4" max="4" width="12.88671875" style="751" customWidth="1"/>
    <col min="5" max="5" width="14.5546875" style="751" customWidth="1"/>
    <col min="6" max="6" width="16.5546875" style="751" customWidth="1"/>
    <col min="7" max="7" width="15.6640625" style="751" customWidth="1"/>
    <col min="8" max="8" width="17" style="751" customWidth="1"/>
    <col min="9" max="9" width="15.44140625" style="751" customWidth="1"/>
    <col min="10" max="13" width="12.33203125" style="751" customWidth="1"/>
    <col min="14" max="14" width="26" style="751" customWidth="1"/>
    <col min="15" max="15" width="7.88671875" style="726" customWidth="1"/>
    <col min="16" max="16384" width="11.5546875" style="726"/>
  </cols>
  <sheetData>
    <row r="1" spans="2:14" ht="42" customHeight="1">
      <c r="B1" s="1892"/>
      <c r="C1" s="1894" t="s">
        <v>1174</v>
      </c>
      <c r="D1" s="1894"/>
      <c r="E1" s="1894"/>
      <c r="F1" s="1894"/>
      <c r="G1" s="1894"/>
      <c r="H1" s="1894"/>
      <c r="I1" s="1894"/>
      <c r="J1" s="1894"/>
      <c r="K1" s="1894"/>
      <c r="L1" s="1894"/>
      <c r="M1" s="725" t="s">
        <v>1175</v>
      </c>
      <c r="N1" s="725" t="s">
        <v>1176</v>
      </c>
    </row>
    <row r="2" spans="2:14" ht="43.95" customHeight="1">
      <c r="B2" s="1893"/>
      <c r="C2" s="1894"/>
      <c r="D2" s="1894"/>
      <c r="E2" s="1894"/>
      <c r="F2" s="1894"/>
      <c r="G2" s="1894"/>
      <c r="H2" s="1894"/>
      <c r="I2" s="1894"/>
      <c r="J2" s="1894"/>
      <c r="K2" s="1894"/>
      <c r="L2" s="1894"/>
      <c r="M2" s="725" t="s">
        <v>1177</v>
      </c>
      <c r="N2" s="725">
        <v>1</v>
      </c>
    </row>
    <row r="3" spans="2:14" ht="27.6" customHeight="1">
      <c r="B3" s="1893"/>
      <c r="C3" s="1894"/>
      <c r="D3" s="1894"/>
      <c r="E3" s="1894"/>
      <c r="F3" s="1894"/>
      <c r="G3" s="1894"/>
      <c r="H3" s="1894"/>
      <c r="I3" s="1894"/>
      <c r="J3" s="1894"/>
      <c r="K3" s="1894"/>
      <c r="L3" s="1894"/>
      <c r="M3" s="1895" t="s">
        <v>1178</v>
      </c>
      <c r="N3" s="1896"/>
    </row>
    <row r="4" spans="2:14" ht="34.200000000000003" customHeight="1">
      <c r="B4" s="1893"/>
      <c r="C4" s="1897" t="s">
        <v>1179</v>
      </c>
      <c r="D4" s="1897"/>
      <c r="E4" s="1897"/>
      <c r="F4" s="1897"/>
      <c r="G4" s="1897"/>
      <c r="H4" s="1897"/>
      <c r="I4" s="1897"/>
      <c r="J4" s="1897"/>
      <c r="K4" s="1897"/>
      <c r="L4" s="1897"/>
      <c r="M4" s="1895"/>
      <c r="N4" s="1896"/>
    </row>
    <row r="5" spans="2:14" ht="70.95" customHeight="1">
      <c r="B5" s="727" t="s">
        <v>702</v>
      </c>
      <c r="C5" s="1888" t="s">
        <v>1165</v>
      </c>
      <c r="D5" s="1889"/>
      <c r="E5" s="1889"/>
      <c r="F5" s="1889"/>
      <c r="G5" s="1889"/>
      <c r="H5" s="1889"/>
      <c r="I5" s="1890"/>
      <c r="J5" s="1891" t="s">
        <v>1180</v>
      </c>
      <c r="K5" s="1891"/>
      <c r="L5" s="1891"/>
      <c r="M5" s="1891"/>
      <c r="N5" s="1891"/>
    </row>
    <row r="6" spans="2:14" ht="40.200000000000003" customHeight="1">
      <c r="B6" s="727" t="s">
        <v>1181</v>
      </c>
      <c r="C6" s="1888" t="s">
        <v>686</v>
      </c>
      <c r="D6" s="1889"/>
      <c r="E6" s="1889"/>
      <c r="F6" s="1889"/>
      <c r="G6" s="1889"/>
      <c r="H6" s="1889"/>
      <c r="I6" s="1890"/>
      <c r="J6" s="1888" t="s">
        <v>1182</v>
      </c>
      <c r="K6" s="1889"/>
      <c r="L6" s="1890"/>
      <c r="M6" s="1888" t="s">
        <v>1183</v>
      </c>
      <c r="N6" s="1890"/>
    </row>
    <row r="7" spans="2:14" ht="36.6" customHeight="1">
      <c r="B7" s="728" t="s">
        <v>1184</v>
      </c>
      <c r="C7" s="729">
        <v>4</v>
      </c>
      <c r="D7" s="1888" t="s">
        <v>1259</v>
      </c>
      <c r="E7" s="1889"/>
      <c r="F7" s="1889"/>
      <c r="G7" s="1889"/>
      <c r="H7" s="1889"/>
      <c r="I7" s="1889"/>
      <c r="J7" s="1889"/>
      <c r="K7" s="1890"/>
      <c r="L7" s="1906" t="s">
        <v>704</v>
      </c>
      <c r="M7" s="1907"/>
      <c r="N7" s="1910" t="s">
        <v>497</v>
      </c>
    </row>
    <row r="8" spans="2:14" ht="32.25" customHeight="1">
      <c r="B8" s="728" t="s">
        <v>703</v>
      </c>
      <c r="C8" s="729">
        <v>4.3</v>
      </c>
      <c r="D8" s="1932" t="s">
        <v>658</v>
      </c>
      <c r="E8" s="1889"/>
      <c r="F8" s="1889"/>
      <c r="G8" s="1889"/>
      <c r="H8" s="1889"/>
      <c r="I8" s="1889"/>
      <c r="J8" s="1889"/>
      <c r="K8" s="1890"/>
      <c r="L8" s="1908"/>
      <c r="M8" s="1909"/>
      <c r="N8" s="1911"/>
    </row>
    <row r="9" spans="2:14" ht="17.399999999999999">
      <c r="B9" s="1898" t="s">
        <v>1185</v>
      </c>
      <c r="C9" s="1898"/>
      <c r="D9" s="1898"/>
      <c r="E9" s="1898"/>
      <c r="F9" s="1898"/>
      <c r="G9" s="1898"/>
      <c r="H9" s="1898"/>
      <c r="I9" s="1898"/>
      <c r="J9" s="1898"/>
      <c r="K9" s="1898"/>
      <c r="L9" s="1898"/>
      <c r="M9" s="1898"/>
      <c r="N9" s="1898"/>
    </row>
    <row r="10" spans="2:14" ht="60.6" customHeight="1">
      <c r="B10" s="728" t="s">
        <v>1186</v>
      </c>
      <c r="C10" s="730"/>
      <c r="D10" s="731" t="s">
        <v>1187</v>
      </c>
      <c r="E10" s="731" t="s">
        <v>1188</v>
      </c>
      <c r="F10" s="731" t="s">
        <v>1189</v>
      </c>
      <c r="G10" s="730" t="s">
        <v>1190</v>
      </c>
      <c r="H10" s="730" t="s">
        <v>1191</v>
      </c>
      <c r="I10" s="1891" t="s">
        <v>1192</v>
      </c>
      <c r="J10" s="1891"/>
      <c r="K10" s="1891"/>
      <c r="L10" s="1891"/>
      <c r="M10" s="1891"/>
      <c r="N10" s="1891"/>
    </row>
    <row r="11" spans="2:14" ht="18.75" customHeight="1">
      <c r="B11" s="767" t="s">
        <v>1006</v>
      </c>
      <c r="C11" s="736" t="str">
        <f>+N7</f>
        <v>UND</v>
      </c>
      <c r="D11" s="757"/>
      <c r="E11" s="757"/>
      <c r="F11" s="758"/>
      <c r="G11" s="758">
        <v>8</v>
      </c>
      <c r="H11" s="759">
        <f>+G11</f>
        <v>8</v>
      </c>
      <c r="I11" s="1899"/>
      <c r="J11" s="1899"/>
      <c r="K11" s="1899"/>
      <c r="L11" s="1899"/>
      <c r="M11" s="1899"/>
      <c r="N11" s="1899"/>
    </row>
    <row r="12" spans="2:14" ht="18" customHeight="1">
      <c r="B12" s="767"/>
      <c r="C12" s="773"/>
      <c r="D12" s="774"/>
      <c r="E12" s="774"/>
      <c r="F12" s="589"/>
      <c r="G12" s="589"/>
      <c r="H12" s="734"/>
      <c r="I12" s="1899"/>
      <c r="J12" s="1899"/>
      <c r="K12" s="1899"/>
      <c r="L12" s="1899"/>
      <c r="M12" s="1899"/>
      <c r="N12" s="1899"/>
    </row>
    <row r="13" spans="2:14" ht="18" customHeight="1">
      <c r="B13" s="767"/>
      <c r="C13" s="773"/>
      <c r="D13" s="774"/>
      <c r="E13" s="774"/>
      <c r="F13" s="589"/>
      <c r="G13" s="589"/>
      <c r="H13" s="734"/>
      <c r="I13" s="1899"/>
      <c r="J13" s="1899"/>
      <c r="K13" s="1899"/>
      <c r="L13" s="1899"/>
      <c r="M13" s="1899"/>
      <c r="N13" s="1899"/>
    </row>
    <row r="14" spans="2:14" ht="18" customHeight="1">
      <c r="B14" s="767"/>
      <c r="C14" s="773"/>
      <c r="D14" s="774"/>
      <c r="E14" s="774"/>
      <c r="F14" s="589"/>
      <c r="G14" s="589"/>
      <c r="H14" s="734"/>
      <c r="I14" s="1899"/>
      <c r="J14" s="1899"/>
      <c r="K14" s="1899"/>
      <c r="L14" s="1899"/>
      <c r="M14" s="1899"/>
      <c r="N14" s="1899"/>
    </row>
    <row r="15" spans="2:14" ht="19.5" customHeight="1">
      <c r="B15" s="767"/>
      <c r="C15" s="773"/>
      <c r="D15" s="774"/>
      <c r="E15" s="774"/>
      <c r="F15" s="589"/>
      <c r="G15" s="589"/>
      <c r="H15" s="734"/>
      <c r="I15" s="1899"/>
      <c r="J15" s="1899"/>
      <c r="K15" s="1899"/>
      <c r="L15" s="1899"/>
      <c r="M15" s="1899"/>
      <c r="N15" s="1899"/>
    </row>
    <row r="16" spans="2:14" ht="15" customHeight="1">
      <c r="B16" s="767"/>
      <c r="C16" s="773"/>
      <c r="D16" s="774"/>
      <c r="E16" s="774"/>
      <c r="F16" s="589"/>
      <c r="G16" s="589"/>
      <c r="H16" s="734"/>
      <c r="I16" s="1899"/>
      <c r="J16" s="1899"/>
      <c r="K16" s="1899"/>
      <c r="L16" s="1899"/>
      <c r="M16" s="1899"/>
      <c r="N16" s="1899"/>
    </row>
    <row r="17" spans="2:14" ht="18" customHeight="1">
      <c r="B17" s="767"/>
      <c r="C17" s="773"/>
      <c r="D17" s="774"/>
      <c r="E17" s="774"/>
      <c r="F17" s="589"/>
      <c r="G17" s="589"/>
      <c r="H17" s="734"/>
      <c r="I17" s="1899"/>
      <c r="J17" s="1899"/>
      <c r="K17" s="1899"/>
      <c r="L17" s="1899"/>
      <c r="M17" s="1899"/>
      <c r="N17" s="1899"/>
    </row>
    <row r="18" spans="2:14" ht="15" customHeight="1">
      <c r="B18" s="767"/>
      <c r="C18" s="773"/>
      <c r="D18" s="774"/>
      <c r="E18" s="774"/>
      <c r="F18" s="589"/>
      <c r="G18" s="589"/>
      <c r="H18" s="734"/>
      <c r="I18" s="1899"/>
      <c r="J18" s="1899"/>
      <c r="K18" s="1899"/>
      <c r="L18" s="1899"/>
      <c r="M18" s="1899"/>
      <c r="N18" s="1899"/>
    </row>
    <row r="19" spans="2:14" ht="15" customHeight="1">
      <c r="B19" s="767"/>
      <c r="C19" s="773"/>
      <c r="D19" s="774"/>
      <c r="E19" s="774"/>
      <c r="F19" s="589"/>
      <c r="G19" s="589"/>
      <c r="H19" s="734"/>
      <c r="I19" s="1899"/>
      <c r="J19" s="1899"/>
      <c r="K19" s="1899"/>
      <c r="L19" s="1899"/>
      <c r="M19" s="1899"/>
      <c r="N19" s="1899"/>
    </row>
    <row r="20" spans="2:14" ht="15" customHeight="1">
      <c r="B20" s="767"/>
      <c r="C20" s="773"/>
      <c r="D20" s="774"/>
      <c r="E20" s="774"/>
      <c r="F20" s="589"/>
      <c r="G20" s="589"/>
      <c r="H20" s="734"/>
      <c r="I20" s="1899"/>
      <c r="J20" s="1899"/>
      <c r="K20" s="1899"/>
      <c r="L20" s="1899"/>
      <c r="M20" s="1899"/>
      <c r="N20" s="1899"/>
    </row>
    <row r="21" spans="2:14" ht="15" customHeight="1">
      <c r="B21" s="767"/>
      <c r="C21" s="773"/>
      <c r="D21" s="774"/>
      <c r="E21" s="774"/>
      <c r="F21" s="589"/>
      <c r="G21" s="589"/>
      <c r="H21" s="734"/>
      <c r="I21" s="1899"/>
      <c r="J21" s="1899"/>
      <c r="K21" s="1899"/>
      <c r="L21" s="1899"/>
      <c r="M21" s="1899"/>
      <c r="N21" s="1899"/>
    </row>
    <row r="22" spans="2:14" ht="15" customHeight="1">
      <c r="B22" s="767"/>
      <c r="C22" s="773"/>
      <c r="D22" s="774"/>
      <c r="E22" s="774"/>
      <c r="F22" s="589"/>
      <c r="G22" s="589"/>
      <c r="H22" s="734"/>
      <c r="I22" s="1899"/>
      <c r="J22" s="1899"/>
      <c r="K22" s="1899"/>
      <c r="L22" s="1899"/>
      <c r="M22" s="1899"/>
      <c r="N22" s="1899"/>
    </row>
    <row r="23" spans="2:14" ht="15" customHeight="1">
      <c r="B23" s="767"/>
      <c r="C23" s="773"/>
      <c r="D23" s="774"/>
      <c r="E23" s="774"/>
      <c r="F23" s="589"/>
      <c r="G23" s="589"/>
      <c r="H23" s="734"/>
      <c r="I23" s="1899"/>
      <c r="J23" s="1899"/>
      <c r="K23" s="1899"/>
      <c r="L23" s="1899"/>
      <c r="M23" s="1899"/>
      <c r="N23" s="1899"/>
    </row>
    <row r="24" spans="2:14" ht="15" customHeight="1">
      <c r="B24" s="767"/>
      <c r="C24" s="773"/>
      <c r="D24" s="774"/>
      <c r="E24" s="774"/>
      <c r="F24" s="589"/>
      <c r="G24" s="589"/>
      <c r="H24" s="734"/>
      <c r="I24" s="1899"/>
      <c r="J24" s="1899"/>
      <c r="K24" s="1899"/>
      <c r="L24" s="1899"/>
      <c r="M24" s="1899"/>
      <c r="N24" s="1899"/>
    </row>
    <row r="25" spans="2:14" ht="15" customHeight="1">
      <c r="B25" s="767"/>
      <c r="C25" s="773"/>
      <c r="D25" s="774"/>
      <c r="E25" s="774"/>
      <c r="F25" s="589"/>
      <c r="G25" s="589"/>
      <c r="H25" s="734"/>
      <c r="I25" s="1899"/>
      <c r="J25" s="1899"/>
      <c r="K25" s="1899"/>
      <c r="L25" s="1899"/>
      <c r="M25" s="1899"/>
      <c r="N25" s="1899"/>
    </row>
    <row r="26" spans="2:14" ht="15" customHeight="1">
      <c r="B26" s="767"/>
      <c r="C26" s="773"/>
      <c r="D26" s="774"/>
      <c r="E26" s="774"/>
      <c r="F26" s="589"/>
      <c r="G26" s="589"/>
      <c r="H26" s="734"/>
      <c r="I26" s="1899"/>
      <c r="J26" s="1899"/>
      <c r="K26" s="1899"/>
      <c r="L26" s="1899"/>
      <c r="M26" s="1899"/>
      <c r="N26" s="1899"/>
    </row>
    <row r="27" spans="2:14" ht="15" customHeight="1">
      <c r="B27" s="767"/>
      <c r="C27" s="773"/>
      <c r="D27" s="774"/>
      <c r="E27" s="774"/>
      <c r="F27" s="589"/>
      <c r="G27" s="589"/>
      <c r="H27" s="734"/>
      <c r="I27" s="1899"/>
      <c r="J27" s="1899"/>
      <c r="K27" s="1899"/>
      <c r="L27" s="1899"/>
      <c r="M27" s="1899"/>
      <c r="N27" s="1899"/>
    </row>
    <row r="28" spans="2:14" ht="15" customHeight="1">
      <c r="B28" s="767"/>
      <c r="C28" s="773"/>
      <c r="D28" s="774"/>
      <c r="E28" s="774"/>
      <c r="F28" s="589"/>
      <c r="G28" s="589"/>
      <c r="H28" s="734"/>
      <c r="I28" s="1899"/>
      <c r="J28" s="1899"/>
      <c r="K28" s="1899"/>
      <c r="L28" s="1899"/>
      <c r="M28" s="1899"/>
      <c r="N28" s="1899"/>
    </row>
    <row r="29" spans="2:14" ht="25.2" customHeight="1">
      <c r="B29" s="1900" t="s">
        <v>199</v>
      </c>
      <c r="C29" s="1901"/>
      <c r="D29" s="1901"/>
      <c r="E29" s="1901"/>
      <c r="F29" s="1901"/>
      <c r="G29" s="1902"/>
      <c r="H29" s="737">
        <f>+H11+H12+H13+H14+H15+H17+H16+H18+H19+H20+H21+H22+H23+H24+H25+H26+H27+H28</f>
        <v>8</v>
      </c>
      <c r="I29" s="1899"/>
      <c r="J29" s="1899"/>
      <c r="K29" s="1899"/>
      <c r="L29" s="1899"/>
      <c r="M29" s="1899"/>
      <c r="N29" s="1899"/>
    </row>
    <row r="30" spans="2:14" ht="29.4" customHeight="1">
      <c r="B30" s="738" t="s">
        <v>1194</v>
      </c>
      <c r="C30" s="739"/>
      <c r="D30" s="740"/>
      <c r="E30" s="740"/>
      <c r="F30" s="740"/>
      <c r="G30" s="740"/>
      <c r="H30" s="740"/>
      <c r="I30" s="740"/>
      <c r="J30" s="740"/>
      <c r="K30" s="740"/>
      <c r="L30" s="740"/>
      <c r="M30" s="740"/>
      <c r="N30" s="741"/>
    </row>
    <row r="31" spans="2:14" ht="21.6" customHeight="1">
      <c r="B31" s="1903" t="s">
        <v>1195</v>
      </c>
      <c r="C31" s="1904"/>
      <c r="D31" s="1904"/>
      <c r="E31" s="1904"/>
      <c r="F31" s="1904"/>
      <c r="G31" s="1904"/>
      <c r="H31" s="1904"/>
      <c r="I31" s="1904"/>
      <c r="J31" s="1904"/>
      <c r="K31" s="1904"/>
      <c r="L31" s="1904"/>
      <c r="M31" s="1904"/>
      <c r="N31" s="1905"/>
    </row>
    <row r="32" spans="2:14" ht="15.6">
      <c r="B32" s="742"/>
      <c r="C32" s="743"/>
      <c r="D32" s="743"/>
      <c r="E32" s="743"/>
      <c r="F32" s="743"/>
      <c r="G32" s="743"/>
      <c r="H32" s="743"/>
      <c r="I32" s="743"/>
      <c r="J32" s="743"/>
      <c r="K32" s="743"/>
      <c r="L32" s="743"/>
      <c r="M32" s="743"/>
      <c r="N32" s="744"/>
    </row>
    <row r="33" spans="2:14" ht="15.6">
      <c r="B33" s="745"/>
      <c r="C33" s="746"/>
      <c r="D33" s="746"/>
      <c r="E33" s="746"/>
      <c r="F33" s="746"/>
      <c r="G33" s="746"/>
      <c r="H33" s="746"/>
      <c r="I33" s="746"/>
      <c r="J33" s="746"/>
      <c r="K33" s="746"/>
      <c r="L33" s="746"/>
      <c r="M33" s="746"/>
      <c r="N33" s="747"/>
    </row>
    <row r="34" spans="2:14" ht="15.6">
      <c r="B34" s="745"/>
      <c r="C34" s="746"/>
      <c r="D34" s="746"/>
      <c r="E34" s="746"/>
      <c r="F34" s="746"/>
      <c r="G34" s="746"/>
      <c r="H34" s="746"/>
      <c r="I34" s="746"/>
      <c r="J34" s="746"/>
      <c r="K34" s="746"/>
      <c r="L34" s="746"/>
      <c r="M34" s="746"/>
      <c r="N34" s="747"/>
    </row>
    <row r="35" spans="2:14" ht="15.6">
      <c r="B35" s="745"/>
      <c r="C35" s="746"/>
      <c r="D35" s="746"/>
      <c r="E35" s="746"/>
      <c r="F35" s="746"/>
      <c r="G35" s="746"/>
      <c r="H35" s="746"/>
      <c r="I35" s="746"/>
      <c r="J35" s="746"/>
      <c r="K35" s="746"/>
      <c r="L35" s="746"/>
      <c r="M35" s="746"/>
      <c r="N35" s="747"/>
    </row>
    <row r="36" spans="2:14" ht="15.6">
      <c r="B36" s="745"/>
      <c r="C36" s="746"/>
      <c r="D36" s="746"/>
      <c r="E36" s="746"/>
      <c r="F36" s="746"/>
      <c r="G36" s="746"/>
      <c r="H36" s="746"/>
      <c r="I36" s="746"/>
      <c r="J36" s="746"/>
      <c r="K36" s="746"/>
      <c r="L36" s="746"/>
      <c r="M36" s="746"/>
      <c r="N36" s="747"/>
    </row>
    <row r="37" spans="2:14" ht="15.6">
      <c r="B37" s="745"/>
      <c r="C37" s="746"/>
      <c r="D37" s="746"/>
      <c r="E37" s="746"/>
      <c r="F37" s="746"/>
      <c r="G37" s="746"/>
      <c r="H37" s="746"/>
      <c r="I37" s="746"/>
      <c r="J37" s="746"/>
      <c r="K37" s="746"/>
      <c r="L37" s="746"/>
      <c r="M37" s="746"/>
      <c r="N37" s="747"/>
    </row>
    <row r="38" spans="2:14" ht="15.6">
      <c r="B38" s="745"/>
      <c r="C38" s="1914"/>
      <c r="D38" s="1914"/>
      <c r="E38" s="1914"/>
      <c r="F38" s="1914"/>
      <c r="G38" s="746"/>
      <c r="H38" s="746"/>
      <c r="I38" s="1914"/>
      <c r="J38" s="1914"/>
      <c r="K38" s="1914"/>
      <c r="L38" s="1914"/>
      <c r="M38" s="1914"/>
      <c r="N38" s="747"/>
    </row>
    <row r="39" spans="2:14" ht="15.6">
      <c r="B39" s="745"/>
      <c r="C39" s="1912" t="s">
        <v>1024</v>
      </c>
      <c r="D39" s="1912"/>
      <c r="E39" s="1912"/>
      <c r="F39" s="1912"/>
      <c r="G39" s="746"/>
      <c r="H39" s="746"/>
      <c r="I39" s="1912" t="s">
        <v>1196</v>
      </c>
      <c r="J39" s="1912"/>
      <c r="K39" s="1912"/>
      <c r="L39" s="1912"/>
      <c r="M39" s="1912"/>
      <c r="N39" s="747"/>
    </row>
    <row r="40" spans="2:14" ht="15.6">
      <c r="B40" s="748"/>
      <c r="C40" s="1914" t="s">
        <v>1440</v>
      </c>
      <c r="D40" s="1914"/>
      <c r="E40" s="1914"/>
      <c r="F40" s="1914"/>
      <c r="G40" s="749"/>
      <c r="H40" s="749"/>
      <c r="I40" s="1914" t="s">
        <v>1198</v>
      </c>
      <c r="J40" s="1914"/>
      <c r="K40" s="1914"/>
      <c r="L40" s="1914"/>
      <c r="M40" s="1914"/>
      <c r="N40" s="750"/>
    </row>
    <row r="41" spans="2:14" ht="15.6">
      <c r="B41" s="745"/>
      <c r="C41" s="746"/>
      <c r="D41" s="746"/>
      <c r="E41" s="746"/>
      <c r="F41" s="746"/>
      <c r="G41" s="746"/>
      <c r="H41" s="746"/>
      <c r="I41" s="746"/>
      <c r="J41" s="746"/>
      <c r="K41" s="746"/>
      <c r="L41" s="746"/>
      <c r="M41" s="746"/>
      <c r="N41" s="747"/>
    </row>
    <row r="42" spans="2:14" ht="15.6">
      <c r="B42" s="745"/>
      <c r="C42" s="746"/>
      <c r="D42" s="746"/>
      <c r="E42" s="746"/>
      <c r="F42" s="746"/>
      <c r="G42" s="746"/>
      <c r="H42" s="746"/>
      <c r="I42" s="746"/>
      <c r="J42" s="746"/>
      <c r="K42" s="746"/>
      <c r="L42" s="746"/>
      <c r="M42" s="746"/>
      <c r="N42" s="747"/>
    </row>
    <row r="43" spans="2:14" ht="15.6">
      <c r="B43" s="745"/>
      <c r="C43" s="746"/>
      <c r="D43" s="746"/>
      <c r="E43" s="746"/>
      <c r="F43" s="746"/>
      <c r="G43" s="746"/>
      <c r="H43" s="746"/>
      <c r="I43" s="746"/>
      <c r="J43" s="746"/>
      <c r="K43" s="746"/>
      <c r="L43" s="746"/>
      <c r="M43" s="746"/>
      <c r="N43" s="747"/>
    </row>
    <row r="44" spans="2:14" ht="15.6">
      <c r="B44" s="745"/>
      <c r="C44" s="746"/>
      <c r="D44" s="746"/>
      <c r="E44" s="746"/>
      <c r="F44" s="746"/>
      <c r="G44" s="746"/>
      <c r="H44" s="746"/>
      <c r="I44" s="746"/>
      <c r="J44" s="746"/>
      <c r="K44" s="746"/>
      <c r="L44" s="746"/>
      <c r="M44" s="746"/>
      <c r="N44" s="747"/>
    </row>
    <row r="45" spans="2:14" ht="15.6">
      <c r="B45" s="745"/>
      <c r="C45" s="746"/>
      <c r="D45" s="746"/>
      <c r="E45" s="746"/>
      <c r="F45" s="746"/>
      <c r="G45" s="746"/>
      <c r="H45" s="746"/>
      <c r="I45" s="746"/>
      <c r="J45" s="746"/>
      <c r="K45" s="746"/>
      <c r="L45" s="746"/>
      <c r="M45" s="746"/>
      <c r="N45" s="747"/>
    </row>
    <row r="46" spans="2:14" ht="15.6">
      <c r="B46" s="745"/>
      <c r="C46" s="746"/>
      <c r="D46" s="746"/>
      <c r="E46" s="746"/>
      <c r="F46" s="746"/>
      <c r="G46" s="746"/>
      <c r="H46" s="746"/>
      <c r="I46" s="746"/>
      <c r="J46" s="746"/>
      <c r="K46" s="746"/>
      <c r="L46" s="746"/>
      <c r="M46" s="746"/>
      <c r="N46" s="747"/>
    </row>
    <row r="47" spans="2:14" ht="15.6">
      <c r="B47" s="745"/>
      <c r="C47" s="1915"/>
      <c r="D47" s="1915"/>
      <c r="E47" s="746"/>
      <c r="F47" s="1915"/>
      <c r="G47" s="1915"/>
      <c r="H47" s="1915"/>
      <c r="I47" s="746"/>
      <c r="J47" s="746"/>
      <c r="K47" s="746"/>
      <c r="L47" s="746"/>
      <c r="M47" s="746"/>
      <c r="N47" s="747"/>
    </row>
    <row r="48" spans="2:14" ht="15.6">
      <c r="B48" s="748"/>
      <c r="C48" s="749"/>
      <c r="D48" s="749"/>
      <c r="E48" s="749"/>
      <c r="F48" s="749"/>
      <c r="G48" s="749"/>
      <c r="H48" s="749"/>
      <c r="I48" s="749"/>
      <c r="J48" s="749"/>
      <c r="K48" s="749"/>
      <c r="L48" s="749"/>
      <c r="M48" s="749"/>
      <c r="N48" s="750"/>
    </row>
  </sheetData>
  <mergeCells count="28">
    <mergeCell ref="C39:F39"/>
    <mergeCell ref="I39:M39"/>
    <mergeCell ref="C40:F40"/>
    <mergeCell ref="I40:M40"/>
    <mergeCell ref="C47:D47"/>
    <mergeCell ref="F47:H47"/>
    <mergeCell ref="C38:F38"/>
    <mergeCell ref="I38:M38"/>
    <mergeCell ref="C6:I6"/>
    <mergeCell ref="J6:L6"/>
    <mergeCell ref="M6:N6"/>
    <mergeCell ref="D7:K7"/>
    <mergeCell ref="L7:M8"/>
    <mergeCell ref="N7:N8"/>
    <mergeCell ref="D8:K8"/>
    <mergeCell ref="B9:N9"/>
    <mergeCell ref="I10:N10"/>
    <mergeCell ref="I11:N29"/>
    <mergeCell ref="B29:G29"/>
    <mergeCell ref="B31:N31"/>
    <mergeCell ref="C5:I5"/>
    <mergeCell ref="J5:K5"/>
    <mergeCell ref="L5:N5"/>
    <mergeCell ref="B1:B4"/>
    <mergeCell ref="C1:L3"/>
    <mergeCell ref="M3:N3"/>
    <mergeCell ref="C4:L4"/>
    <mergeCell ref="M4:N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57C86-1104-47D0-90D5-AF0AB4EAEFEE}">
  <dimension ref="B1:N48"/>
  <sheetViews>
    <sheetView view="pageBreakPreview" topLeftCell="A22" zoomScale="85" zoomScaleNormal="85" zoomScaleSheetLayoutView="85" workbookViewId="0">
      <selection activeCell="D7" sqref="D7:K7"/>
    </sheetView>
  </sheetViews>
  <sheetFormatPr baseColWidth="10" defaultColWidth="11.5546875" defaultRowHeight="14.4"/>
  <cols>
    <col min="1" max="1" width="5.5546875" style="726" customWidth="1"/>
    <col min="2" max="2" width="60.6640625" style="751" customWidth="1"/>
    <col min="3" max="3" width="13.5546875" style="751" customWidth="1"/>
    <col min="4" max="4" width="12.88671875" style="751" customWidth="1"/>
    <col min="5" max="5" width="14.5546875" style="751" customWidth="1"/>
    <col min="6" max="6" width="16.5546875" style="751" customWidth="1"/>
    <col min="7" max="7" width="15.6640625" style="751" customWidth="1"/>
    <col min="8" max="8" width="17" style="751" customWidth="1"/>
    <col min="9" max="9" width="15.44140625" style="751" customWidth="1"/>
    <col min="10" max="13" width="12.33203125" style="751" customWidth="1"/>
    <col min="14" max="14" width="26" style="751" customWidth="1"/>
    <col min="15" max="15" width="7.88671875" style="726" customWidth="1"/>
    <col min="16" max="16384" width="11.5546875" style="726"/>
  </cols>
  <sheetData>
    <row r="1" spans="2:14" ht="42" customHeight="1">
      <c r="B1" s="1892"/>
      <c r="C1" s="1894" t="s">
        <v>1174</v>
      </c>
      <c r="D1" s="1894"/>
      <c r="E1" s="1894"/>
      <c r="F1" s="1894"/>
      <c r="G1" s="1894"/>
      <c r="H1" s="1894"/>
      <c r="I1" s="1894"/>
      <c r="J1" s="1894"/>
      <c r="K1" s="1894"/>
      <c r="L1" s="1894"/>
      <c r="M1" s="725" t="s">
        <v>1175</v>
      </c>
      <c r="N1" s="725" t="s">
        <v>1176</v>
      </c>
    </row>
    <row r="2" spans="2:14" ht="43.95" customHeight="1">
      <c r="B2" s="1893"/>
      <c r="C2" s="1894"/>
      <c r="D2" s="1894"/>
      <c r="E2" s="1894"/>
      <c r="F2" s="1894"/>
      <c r="G2" s="1894"/>
      <c r="H2" s="1894"/>
      <c r="I2" s="1894"/>
      <c r="J2" s="1894"/>
      <c r="K2" s="1894"/>
      <c r="L2" s="1894"/>
      <c r="M2" s="725" t="s">
        <v>1177</v>
      </c>
      <c r="N2" s="725">
        <v>1</v>
      </c>
    </row>
    <row r="3" spans="2:14" ht="27.6" customHeight="1">
      <c r="B3" s="1893"/>
      <c r="C3" s="1894"/>
      <c r="D3" s="1894"/>
      <c r="E3" s="1894"/>
      <c r="F3" s="1894"/>
      <c r="G3" s="1894"/>
      <c r="H3" s="1894"/>
      <c r="I3" s="1894"/>
      <c r="J3" s="1894"/>
      <c r="K3" s="1894"/>
      <c r="L3" s="1894"/>
      <c r="M3" s="1895" t="s">
        <v>1178</v>
      </c>
      <c r="N3" s="1896"/>
    </row>
    <row r="4" spans="2:14" ht="34.200000000000003" customHeight="1">
      <c r="B4" s="1893"/>
      <c r="C4" s="1897" t="s">
        <v>1179</v>
      </c>
      <c r="D4" s="1897"/>
      <c r="E4" s="1897"/>
      <c r="F4" s="1897"/>
      <c r="G4" s="1897"/>
      <c r="H4" s="1897"/>
      <c r="I4" s="1897"/>
      <c r="J4" s="1897"/>
      <c r="K4" s="1897"/>
      <c r="L4" s="1897"/>
      <c r="M4" s="1895"/>
      <c r="N4" s="1896"/>
    </row>
    <row r="5" spans="2:14" ht="70.95" customHeight="1">
      <c r="B5" s="727" t="s">
        <v>702</v>
      </c>
      <c r="C5" s="1888" t="s">
        <v>1165</v>
      </c>
      <c r="D5" s="1889"/>
      <c r="E5" s="1889"/>
      <c r="F5" s="1889"/>
      <c r="G5" s="1889"/>
      <c r="H5" s="1889"/>
      <c r="I5" s="1890"/>
      <c r="J5" s="1891" t="s">
        <v>1180</v>
      </c>
      <c r="K5" s="1891"/>
      <c r="L5" s="1891"/>
      <c r="M5" s="1891"/>
      <c r="N5" s="1891"/>
    </row>
    <row r="6" spans="2:14" ht="40.200000000000003" customHeight="1">
      <c r="B6" s="727" t="s">
        <v>1181</v>
      </c>
      <c r="C6" s="1888" t="s">
        <v>686</v>
      </c>
      <c r="D6" s="1889"/>
      <c r="E6" s="1889"/>
      <c r="F6" s="1889"/>
      <c r="G6" s="1889"/>
      <c r="H6" s="1889"/>
      <c r="I6" s="1890"/>
      <c r="J6" s="1888" t="s">
        <v>1182</v>
      </c>
      <c r="K6" s="1889"/>
      <c r="L6" s="1890"/>
      <c r="M6" s="1888" t="s">
        <v>1183</v>
      </c>
      <c r="N6" s="1890"/>
    </row>
    <row r="7" spans="2:14" ht="36.6" customHeight="1">
      <c r="B7" s="728" t="s">
        <v>1184</v>
      </c>
      <c r="C7" s="729">
        <v>4</v>
      </c>
      <c r="D7" s="1888" t="s">
        <v>1259</v>
      </c>
      <c r="E7" s="1889"/>
      <c r="F7" s="1889"/>
      <c r="G7" s="1889"/>
      <c r="H7" s="1889"/>
      <c r="I7" s="1889"/>
      <c r="J7" s="1889"/>
      <c r="K7" s="1890"/>
      <c r="L7" s="1906" t="s">
        <v>704</v>
      </c>
      <c r="M7" s="1907"/>
      <c r="N7" s="1910" t="s">
        <v>497</v>
      </c>
    </row>
    <row r="8" spans="2:14" ht="32.25" customHeight="1">
      <c r="B8" s="728" t="s">
        <v>703</v>
      </c>
      <c r="C8" s="729">
        <v>4.4000000000000004</v>
      </c>
      <c r="D8" s="1932" t="s">
        <v>660</v>
      </c>
      <c r="E8" s="1889"/>
      <c r="F8" s="1889"/>
      <c r="G8" s="1889"/>
      <c r="H8" s="1889"/>
      <c r="I8" s="1889"/>
      <c r="J8" s="1889"/>
      <c r="K8" s="1890"/>
      <c r="L8" s="1908"/>
      <c r="M8" s="1909"/>
      <c r="N8" s="1911"/>
    </row>
    <row r="9" spans="2:14" ht="17.399999999999999">
      <c r="B9" s="1898" t="s">
        <v>1185</v>
      </c>
      <c r="C9" s="1898"/>
      <c r="D9" s="1898"/>
      <c r="E9" s="1898"/>
      <c r="F9" s="1898"/>
      <c r="G9" s="1898"/>
      <c r="H9" s="1898"/>
      <c r="I9" s="1898"/>
      <c r="J9" s="1898"/>
      <c r="K9" s="1898"/>
      <c r="L9" s="1898"/>
      <c r="M9" s="1898"/>
      <c r="N9" s="1898"/>
    </row>
    <row r="10" spans="2:14" ht="60.6" customHeight="1">
      <c r="B10" s="728" t="s">
        <v>1186</v>
      </c>
      <c r="C10" s="730"/>
      <c r="D10" s="731" t="s">
        <v>1187</v>
      </c>
      <c r="E10" s="731" t="s">
        <v>1188</v>
      </c>
      <c r="F10" s="731" t="s">
        <v>1189</v>
      </c>
      <c r="G10" s="730" t="s">
        <v>1190</v>
      </c>
      <c r="H10" s="730" t="s">
        <v>1191</v>
      </c>
      <c r="I10" s="1891" t="s">
        <v>1192</v>
      </c>
      <c r="J10" s="1891"/>
      <c r="K10" s="1891"/>
      <c r="L10" s="1891"/>
      <c r="M10" s="1891"/>
      <c r="N10" s="1891"/>
    </row>
    <row r="11" spans="2:14" ht="18.75" customHeight="1">
      <c r="B11" s="1916" t="s">
        <v>1008</v>
      </c>
      <c r="C11" s="1918" t="str">
        <f>+N7</f>
        <v>UND</v>
      </c>
      <c r="D11" s="1935"/>
      <c r="E11" s="1935"/>
      <c r="F11" s="1922"/>
      <c r="G11" s="1922">
        <v>1</v>
      </c>
      <c r="H11" s="1924">
        <f>+G11</f>
        <v>1</v>
      </c>
      <c r="I11" s="1899"/>
      <c r="J11" s="1899"/>
      <c r="K11" s="1899"/>
      <c r="L11" s="1899"/>
      <c r="M11" s="1899"/>
      <c r="N11" s="1899"/>
    </row>
    <row r="12" spans="2:14" ht="18" customHeight="1">
      <c r="B12" s="1917"/>
      <c r="C12" s="1919"/>
      <c r="D12" s="1936"/>
      <c r="E12" s="1936"/>
      <c r="F12" s="1923"/>
      <c r="G12" s="1923"/>
      <c r="H12" s="1925"/>
      <c r="I12" s="1899"/>
      <c r="J12" s="1899"/>
      <c r="K12" s="1899"/>
      <c r="L12" s="1899"/>
      <c r="M12" s="1899"/>
      <c r="N12" s="1899"/>
    </row>
    <row r="13" spans="2:14" ht="18" customHeight="1">
      <c r="B13" s="1916" t="s">
        <v>664</v>
      </c>
      <c r="C13" s="1918" t="str">
        <f>+N7</f>
        <v>UND</v>
      </c>
      <c r="D13" s="1935"/>
      <c r="E13" s="1935"/>
      <c r="F13" s="1922"/>
      <c r="G13" s="1922">
        <v>1</v>
      </c>
      <c r="H13" s="1924">
        <f>+G13</f>
        <v>1</v>
      </c>
      <c r="I13" s="1899"/>
      <c r="J13" s="1899"/>
      <c r="K13" s="1899"/>
      <c r="L13" s="1899"/>
      <c r="M13" s="1899"/>
      <c r="N13" s="1899"/>
    </row>
    <row r="14" spans="2:14" ht="18" customHeight="1">
      <c r="B14" s="1917"/>
      <c r="C14" s="1919"/>
      <c r="D14" s="1936"/>
      <c r="E14" s="1936"/>
      <c r="F14" s="1923"/>
      <c r="G14" s="1923"/>
      <c r="H14" s="1925"/>
      <c r="I14" s="1899"/>
      <c r="J14" s="1899"/>
      <c r="K14" s="1899"/>
      <c r="L14" s="1899"/>
      <c r="M14" s="1899"/>
      <c r="N14" s="1899"/>
    </row>
    <row r="15" spans="2:14" ht="19.5" customHeight="1">
      <c r="B15" s="767"/>
      <c r="C15" s="773"/>
      <c r="D15" s="774"/>
      <c r="E15" s="774"/>
      <c r="F15" s="589"/>
      <c r="G15" s="589"/>
      <c r="H15" s="734"/>
      <c r="I15" s="1899"/>
      <c r="J15" s="1899"/>
      <c r="K15" s="1899"/>
      <c r="L15" s="1899"/>
      <c r="M15" s="1899"/>
      <c r="N15" s="1899"/>
    </row>
    <row r="16" spans="2:14" ht="15" customHeight="1">
      <c r="B16" s="767"/>
      <c r="C16" s="773"/>
      <c r="D16" s="774"/>
      <c r="E16" s="774"/>
      <c r="F16" s="589"/>
      <c r="G16" s="589"/>
      <c r="H16" s="734"/>
      <c r="I16" s="1899"/>
      <c r="J16" s="1899"/>
      <c r="K16" s="1899"/>
      <c r="L16" s="1899"/>
      <c r="M16" s="1899"/>
      <c r="N16" s="1899"/>
    </row>
    <row r="17" spans="2:14" ht="18" customHeight="1">
      <c r="B17" s="767"/>
      <c r="C17" s="773"/>
      <c r="D17" s="774"/>
      <c r="E17" s="774"/>
      <c r="F17" s="589"/>
      <c r="G17" s="589"/>
      <c r="H17" s="734"/>
      <c r="I17" s="1899"/>
      <c r="J17" s="1899"/>
      <c r="K17" s="1899"/>
      <c r="L17" s="1899"/>
      <c r="M17" s="1899"/>
      <c r="N17" s="1899"/>
    </row>
    <row r="18" spans="2:14" ht="15" customHeight="1">
      <c r="B18" s="767"/>
      <c r="C18" s="773"/>
      <c r="D18" s="774"/>
      <c r="E18" s="774"/>
      <c r="F18" s="589"/>
      <c r="G18" s="589"/>
      <c r="H18" s="734"/>
      <c r="I18" s="1899"/>
      <c r="J18" s="1899"/>
      <c r="K18" s="1899"/>
      <c r="L18" s="1899"/>
      <c r="M18" s="1899"/>
      <c r="N18" s="1899"/>
    </row>
    <row r="19" spans="2:14" ht="15" customHeight="1">
      <c r="B19" s="767"/>
      <c r="C19" s="773"/>
      <c r="D19" s="774"/>
      <c r="E19" s="774"/>
      <c r="F19" s="589"/>
      <c r="G19" s="589"/>
      <c r="H19" s="734"/>
      <c r="I19" s="1899"/>
      <c r="J19" s="1899"/>
      <c r="K19" s="1899"/>
      <c r="L19" s="1899"/>
      <c r="M19" s="1899"/>
      <c r="N19" s="1899"/>
    </row>
    <row r="20" spans="2:14" ht="15" customHeight="1">
      <c r="B20" s="767"/>
      <c r="C20" s="773"/>
      <c r="D20" s="774"/>
      <c r="E20" s="774"/>
      <c r="F20" s="589"/>
      <c r="G20" s="589"/>
      <c r="H20" s="734"/>
      <c r="I20" s="1899"/>
      <c r="J20" s="1899"/>
      <c r="K20" s="1899"/>
      <c r="L20" s="1899"/>
      <c r="M20" s="1899"/>
      <c r="N20" s="1899"/>
    </row>
    <row r="21" spans="2:14" ht="15" customHeight="1">
      <c r="B21" s="767"/>
      <c r="C21" s="773"/>
      <c r="D21" s="774"/>
      <c r="E21" s="774"/>
      <c r="F21" s="589"/>
      <c r="G21" s="589"/>
      <c r="H21" s="734"/>
      <c r="I21" s="1899"/>
      <c r="J21" s="1899"/>
      <c r="K21" s="1899"/>
      <c r="L21" s="1899"/>
      <c r="M21" s="1899"/>
      <c r="N21" s="1899"/>
    </row>
    <row r="22" spans="2:14" ht="15" customHeight="1">
      <c r="B22" s="767"/>
      <c r="C22" s="773"/>
      <c r="D22" s="774"/>
      <c r="E22" s="774"/>
      <c r="F22" s="589"/>
      <c r="G22" s="589"/>
      <c r="H22" s="734"/>
      <c r="I22" s="1899"/>
      <c r="J22" s="1899"/>
      <c r="K22" s="1899"/>
      <c r="L22" s="1899"/>
      <c r="M22" s="1899"/>
      <c r="N22" s="1899"/>
    </row>
    <row r="23" spans="2:14" ht="15" customHeight="1">
      <c r="B23" s="767"/>
      <c r="C23" s="773"/>
      <c r="D23" s="774"/>
      <c r="E23" s="774"/>
      <c r="F23" s="589"/>
      <c r="G23" s="589"/>
      <c r="H23" s="734"/>
      <c r="I23" s="1899"/>
      <c r="J23" s="1899"/>
      <c r="K23" s="1899"/>
      <c r="L23" s="1899"/>
      <c r="M23" s="1899"/>
      <c r="N23" s="1899"/>
    </row>
    <row r="24" spans="2:14" ht="15" customHeight="1">
      <c r="B24" s="767"/>
      <c r="C24" s="773"/>
      <c r="D24" s="774"/>
      <c r="E24" s="774"/>
      <c r="F24" s="589"/>
      <c r="G24" s="589"/>
      <c r="H24" s="734"/>
      <c r="I24" s="1899"/>
      <c r="J24" s="1899"/>
      <c r="K24" s="1899"/>
      <c r="L24" s="1899"/>
      <c r="M24" s="1899"/>
      <c r="N24" s="1899"/>
    </row>
    <row r="25" spans="2:14" ht="15" customHeight="1">
      <c r="B25" s="767"/>
      <c r="C25" s="773"/>
      <c r="D25" s="774"/>
      <c r="E25" s="774"/>
      <c r="F25" s="589"/>
      <c r="G25" s="589"/>
      <c r="H25" s="734"/>
      <c r="I25" s="1899"/>
      <c r="J25" s="1899"/>
      <c r="K25" s="1899"/>
      <c r="L25" s="1899"/>
      <c r="M25" s="1899"/>
      <c r="N25" s="1899"/>
    </row>
    <row r="26" spans="2:14" ht="15" customHeight="1">
      <c r="B26" s="767"/>
      <c r="C26" s="773"/>
      <c r="D26" s="774"/>
      <c r="E26" s="774"/>
      <c r="F26" s="589"/>
      <c r="G26" s="589"/>
      <c r="H26" s="734"/>
      <c r="I26" s="1899"/>
      <c r="J26" s="1899"/>
      <c r="K26" s="1899"/>
      <c r="L26" s="1899"/>
      <c r="M26" s="1899"/>
      <c r="N26" s="1899"/>
    </row>
    <row r="27" spans="2:14" ht="15" customHeight="1">
      <c r="B27" s="767"/>
      <c r="C27" s="773"/>
      <c r="D27" s="774"/>
      <c r="E27" s="774"/>
      <c r="F27" s="589"/>
      <c r="G27" s="589"/>
      <c r="H27" s="734"/>
      <c r="I27" s="1899"/>
      <c r="J27" s="1899"/>
      <c r="K27" s="1899"/>
      <c r="L27" s="1899"/>
      <c r="M27" s="1899"/>
      <c r="N27" s="1899"/>
    </row>
    <row r="28" spans="2:14" ht="15" customHeight="1">
      <c r="B28" s="767"/>
      <c r="C28" s="773"/>
      <c r="D28" s="774"/>
      <c r="E28" s="774"/>
      <c r="F28" s="589"/>
      <c r="G28" s="589"/>
      <c r="H28" s="734"/>
      <c r="I28" s="1899"/>
      <c r="J28" s="1899"/>
      <c r="K28" s="1899"/>
      <c r="L28" s="1899"/>
      <c r="M28" s="1899"/>
      <c r="N28" s="1899"/>
    </row>
    <row r="29" spans="2:14" ht="24" customHeight="1">
      <c r="B29" s="1900" t="s">
        <v>199</v>
      </c>
      <c r="C29" s="1901"/>
      <c r="D29" s="1901"/>
      <c r="E29" s="1901"/>
      <c r="F29" s="1901"/>
      <c r="G29" s="1902"/>
      <c r="H29" s="737"/>
      <c r="I29" s="1899"/>
      <c r="J29" s="1899"/>
      <c r="K29" s="1899"/>
      <c r="L29" s="1899"/>
      <c r="M29" s="1899"/>
      <c r="N29" s="1899"/>
    </row>
    <row r="30" spans="2:14" ht="24.6" customHeight="1">
      <c r="B30" s="738" t="s">
        <v>1194</v>
      </c>
      <c r="C30" s="739"/>
      <c r="D30" s="740"/>
      <c r="E30" s="740"/>
      <c r="F30" s="740"/>
      <c r="G30" s="740"/>
      <c r="H30" s="740"/>
      <c r="I30" s="740"/>
      <c r="J30" s="740"/>
      <c r="K30" s="740"/>
      <c r="L30" s="740"/>
      <c r="M30" s="740"/>
      <c r="N30" s="741"/>
    </row>
    <row r="31" spans="2:14" ht="21.6" customHeight="1">
      <c r="B31" s="1903" t="s">
        <v>1195</v>
      </c>
      <c r="C31" s="1904"/>
      <c r="D31" s="1904"/>
      <c r="E31" s="1904"/>
      <c r="F31" s="1904"/>
      <c r="G31" s="1904"/>
      <c r="H31" s="1904"/>
      <c r="I31" s="1904"/>
      <c r="J31" s="1904"/>
      <c r="K31" s="1904"/>
      <c r="L31" s="1904"/>
      <c r="M31" s="1904"/>
      <c r="N31" s="1905"/>
    </row>
    <row r="32" spans="2:14" ht="15.6">
      <c r="B32" s="742"/>
      <c r="C32" s="743"/>
      <c r="D32" s="743"/>
      <c r="E32" s="743"/>
      <c r="F32" s="743"/>
      <c r="G32" s="743"/>
      <c r="H32" s="743"/>
      <c r="I32" s="743"/>
      <c r="J32" s="743"/>
      <c r="K32" s="743"/>
      <c r="L32" s="743"/>
      <c r="M32" s="743"/>
      <c r="N32" s="744"/>
    </row>
    <row r="33" spans="2:14" ht="15.6">
      <c r="B33" s="745"/>
      <c r="C33" s="746"/>
      <c r="D33" s="746"/>
      <c r="E33" s="746"/>
      <c r="F33" s="746"/>
      <c r="G33" s="746"/>
      <c r="H33" s="746"/>
      <c r="I33" s="746"/>
      <c r="J33" s="746"/>
      <c r="K33" s="746"/>
      <c r="L33" s="746"/>
      <c r="M33" s="746"/>
      <c r="N33" s="747"/>
    </row>
    <row r="34" spans="2:14" ht="15.6">
      <c r="B34" s="745"/>
      <c r="C34" s="746"/>
      <c r="D34" s="746"/>
      <c r="E34" s="746"/>
      <c r="F34" s="746"/>
      <c r="G34" s="746"/>
      <c r="H34" s="746"/>
      <c r="I34" s="746"/>
      <c r="J34" s="746"/>
      <c r="K34" s="746"/>
      <c r="L34" s="746"/>
      <c r="M34" s="746"/>
      <c r="N34" s="747"/>
    </row>
    <row r="35" spans="2:14" ht="15.6">
      <c r="B35" s="745"/>
      <c r="C35" s="746"/>
      <c r="D35" s="746"/>
      <c r="E35" s="746"/>
      <c r="F35" s="746"/>
      <c r="G35" s="746"/>
      <c r="H35" s="746"/>
      <c r="I35" s="746"/>
      <c r="J35" s="746"/>
      <c r="K35" s="746"/>
      <c r="L35" s="746"/>
      <c r="M35" s="746"/>
      <c r="N35" s="747"/>
    </row>
    <row r="36" spans="2:14" ht="15.6">
      <c r="B36" s="745"/>
      <c r="C36" s="746"/>
      <c r="D36" s="746"/>
      <c r="E36" s="746"/>
      <c r="F36" s="746"/>
      <c r="G36" s="746"/>
      <c r="H36" s="746"/>
      <c r="I36" s="746"/>
      <c r="J36" s="746"/>
      <c r="K36" s="746"/>
      <c r="L36" s="746"/>
      <c r="M36" s="746"/>
      <c r="N36" s="747"/>
    </row>
    <row r="37" spans="2:14" ht="15.6">
      <c r="B37" s="745"/>
      <c r="C37" s="746"/>
      <c r="D37" s="746"/>
      <c r="E37" s="746"/>
      <c r="F37" s="746"/>
      <c r="G37" s="746"/>
      <c r="H37" s="746"/>
      <c r="I37" s="746"/>
      <c r="J37" s="746"/>
      <c r="K37" s="746"/>
      <c r="L37" s="746"/>
      <c r="M37" s="746"/>
      <c r="N37" s="747"/>
    </row>
    <row r="38" spans="2:14" ht="15.6">
      <c r="B38" s="745"/>
      <c r="C38" s="1914"/>
      <c r="D38" s="1914"/>
      <c r="E38" s="1914"/>
      <c r="F38" s="1914"/>
      <c r="G38" s="746"/>
      <c r="H38" s="746"/>
      <c r="I38" s="1914"/>
      <c r="J38" s="1914"/>
      <c r="K38" s="1914"/>
      <c r="L38" s="1914"/>
      <c r="M38" s="1914"/>
      <c r="N38" s="747"/>
    </row>
    <row r="39" spans="2:14" ht="15.6">
      <c r="B39" s="745"/>
      <c r="C39" s="1912" t="s">
        <v>1024</v>
      </c>
      <c r="D39" s="1912"/>
      <c r="E39" s="1912"/>
      <c r="F39" s="1912"/>
      <c r="G39" s="746"/>
      <c r="H39" s="746"/>
      <c r="I39" s="1912" t="s">
        <v>1196</v>
      </c>
      <c r="J39" s="1912"/>
      <c r="K39" s="1912"/>
      <c r="L39" s="1912"/>
      <c r="M39" s="1912"/>
      <c r="N39" s="747"/>
    </row>
    <row r="40" spans="2:14" ht="15.6">
      <c r="B40" s="748"/>
      <c r="C40" s="1914" t="s">
        <v>1440</v>
      </c>
      <c r="D40" s="1914"/>
      <c r="E40" s="1914"/>
      <c r="F40" s="1914"/>
      <c r="G40" s="749"/>
      <c r="H40" s="749"/>
      <c r="I40" s="1914" t="s">
        <v>1198</v>
      </c>
      <c r="J40" s="1914"/>
      <c r="K40" s="1914"/>
      <c r="L40" s="1914"/>
      <c r="M40" s="1914"/>
      <c r="N40" s="750"/>
    </row>
    <row r="41" spans="2:14" ht="15.6">
      <c r="B41" s="745"/>
      <c r="C41" s="746"/>
      <c r="D41" s="746"/>
      <c r="E41" s="746"/>
      <c r="F41" s="746"/>
      <c r="G41" s="746"/>
      <c r="H41" s="746"/>
      <c r="I41" s="746"/>
      <c r="J41" s="746"/>
      <c r="K41" s="746"/>
      <c r="L41" s="746"/>
      <c r="M41" s="746"/>
      <c r="N41" s="747"/>
    </row>
    <row r="42" spans="2:14" ht="15.6">
      <c r="B42" s="745"/>
      <c r="C42" s="746"/>
      <c r="D42" s="746"/>
      <c r="E42" s="746"/>
      <c r="F42" s="746"/>
      <c r="G42" s="746"/>
      <c r="H42" s="746"/>
      <c r="I42" s="746"/>
      <c r="J42" s="746"/>
      <c r="K42" s="746"/>
      <c r="L42" s="746"/>
      <c r="M42" s="746"/>
      <c r="N42" s="747"/>
    </row>
    <row r="43" spans="2:14" ht="15.6">
      <c r="B43" s="745"/>
      <c r="C43" s="746"/>
      <c r="D43" s="746"/>
      <c r="E43" s="746"/>
      <c r="F43" s="746"/>
      <c r="G43" s="746"/>
      <c r="H43" s="746"/>
      <c r="I43" s="746"/>
      <c r="J43" s="746"/>
      <c r="K43" s="746"/>
      <c r="L43" s="746"/>
      <c r="M43" s="746"/>
      <c r="N43" s="747"/>
    </row>
    <row r="44" spans="2:14" ht="15.6">
      <c r="B44" s="745"/>
      <c r="C44" s="746"/>
      <c r="D44" s="746"/>
      <c r="E44" s="746"/>
      <c r="F44" s="746"/>
      <c r="G44" s="746"/>
      <c r="H44" s="746"/>
      <c r="I44" s="746"/>
      <c r="J44" s="746"/>
      <c r="K44" s="746"/>
      <c r="L44" s="746"/>
      <c r="M44" s="746"/>
      <c r="N44" s="747"/>
    </row>
    <row r="45" spans="2:14" ht="15.6">
      <c r="B45" s="745"/>
      <c r="C45" s="746"/>
      <c r="D45" s="746"/>
      <c r="E45" s="746"/>
      <c r="F45" s="746"/>
      <c r="G45" s="746"/>
      <c r="H45" s="746"/>
      <c r="I45" s="746"/>
      <c r="J45" s="746"/>
      <c r="K45" s="746"/>
      <c r="L45" s="746"/>
      <c r="M45" s="746"/>
      <c r="N45" s="747"/>
    </row>
    <row r="46" spans="2:14" ht="15.6">
      <c r="B46" s="745"/>
      <c r="C46" s="746"/>
      <c r="D46" s="746"/>
      <c r="E46" s="746"/>
      <c r="F46" s="746"/>
      <c r="G46" s="746"/>
      <c r="H46" s="746"/>
      <c r="I46" s="746"/>
      <c r="J46" s="746"/>
      <c r="K46" s="746"/>
      <c r="L46" s="746"/>
      <c r="M46" s="746"/>
      <c r="N46" s="747"/>
    </row>
    <row r="47" spans="2:14" ht="15.6">
      <c r="B47" s="745"/>
      <c r="C47" s="1915"/>
      <c r="D47" s="1915"/>
      <c r="E47" s="746"/>
      <c r="F47" s="1915"/>
      <c r="G47" s="1915"/>
      <c r="H47" s="1915"/>
      <c r="I47" s="746"/>
      <c r="J47" s="746"/>
      <c r="K47" s="746"/>
      <c r="L47" s="746"/>
      <c r="M47" s="746"/>
      <c r="N47" s="747"/>
    </row>
    <row r="48" spans="2:14" ht="15.6">
      <c r="B48" s="748"/>
      <c r="C48" s="749"/>
      <c r="D48" s="749"/>
      <c r="E48" s="749"/>
      <c r="F48" s="749"/>
      <c r="G48" s="749"/>
      <c r="H48" s="749"/>
      <c r="I48" s="749"/>
      <c r="J48" s="749"/>
      <c r="K48" s="749"/>
      <c r="L48" s="749"/>
      <c r="M48" s="749"/>
      <c r="N48" s="750"/>
    </row>
  </sheetData>
  <mergeCells count="42">
    <mergeCell ref="C40:F40"/>
    <mergeCell ref="I40:M40"/>
    <mergeCell ref="C47:D47"/>
    <mergeCell ref="F47:H47"/>
    <mergeCell ref="H13:H14"/>
    <mergeCell ref="B29:G29"/>
    <mergeCell ref="B31:N31"/>
    <mergeCell ref="C38:F38"/>
    <mergeCell ref="I38:M38"/>
    <mergeCell ref="C39:F39"/>
    <mergeCell ref="I39:M39"/>
    <mergeCell ref="B13:B14"/>
    <mergeCell ref="C13:C14"/>
    <mergeCell ref="D13:D14"/>
    <mergeCell ref="E13:E14"/>
    <mergeCell ref="F13:F14"/>
    <mergeCell ref="G13:G14"/>
    <mergeCell ref="B9:N9"/>
    <mergeCell ref="I10:N10"/>
    <mergeCell ref="B11:B12"/>
    <mergeCell ref="C11:C12"/>
    <mergeCell ref="D11:D12"/>
    <mergeCell ref="E11:E12"/>
    <mergeCell ref="F11:F12"/>
    <mergeCell ref="G11:G12"/>
    <mergeCell ref="H11:H12"/>
    <mergeCell ref="I11:N29"/>
    <mergeCell ref="C6:I6"/>
    <mergeCell ref="J6:L6"/>
    <mergeCell ref="M6:N6"/>
    <mergeCell ref="D7:K7"/>
    <mergeCell ref="L7:M8"/>
    <mergeCell ref="N7:N8"/>
    <mergeCell ref="D8:K8"/>
    <mergeCell ref="C5:I5"/>
    <mergeCell ref="J5:K5"/>
    <mergeCell ref="L5:N5"/>
    <mergeCell ref="B1:B4"/>
    <mergeCell ref="C1:L3"/>
    <mergeCell ref="M3:N3"/>
    <mergeCell ref="C4:L4"/>
    <mergeCell ref="M4:N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A6517-9625-4AE5-9029-46B6954FF3ED}">
  <dimension ref="B1:N43"/>
  <sheetViews>
    <sheetView view="pageBreakPreview" topLeftCell="A25" zoomScale="80" zoomScaleNormal="85" zoomScaleSheetLayoutView="80" workbookViewId="0">
      <selection activeCell="D7" sqref="D7:K7"/>
    </sheetView>
  </sheetViews>
  <sheetFormatPr baseColWidth="10" defaultColWidth="11.5546875" defaultRowHeight="14.4"/>
  <cols>
    <col min="1" max="1" width="5.5546875" style="726" customWidth="1"/>
    <col min="2" max="2" width="60.6640625" style="751" customWidth="1"/>
    <col min="3" max="3" width="13.5546875" style="751" customWidth="1"/>
    <col min="4" max="4" width="12.88671875" style="751" customWidth="1"/>
    <col min="5" max="5" width="14.5546875" style="751" customWidth="1"/>
    <col min="6" max="6" width="16.5546875" style="751" customWidth="1"/>
    <col min="7" max="7" width="15.6640625" style="751" customWidth="1"/>
    <col min="8" max="8" width="17" style="751" customWidth="1"/>
    <col min="9" max="9" width="15.44140625" style="751" customWidth="1"/>
    <col min="10" max="13" width="12.33203125" style="751" customWidth="1"/>
    <col min="14" max="14" width="26" style="751" customWidth="1"/>
    <col min="15" max="15" width="7.88671875" style="726" customWidth="1"/>
    <col min="16" max="16384" width="11.5546875" style="726"/>
  </cols>
  <sheetData>
    <row r="1" spans="2:14" ht="42" customHeight="1">
      <c r="B1" s="1892"/>
      <c r="C1" s="1894" t="s">
        <v>1174</v>
      </c>
      <c r="D1" s="1894"/>
      <c r="E1" s="1894"/>
      <c r="F1" s="1894"/>
      <c r="G1" s="1894"/>
      <c r="H1" s="1894"/>
      <c r="I1" s="1894"/>
      <c r="J1" s="1894"/>
      <c r="K1" s="1894"/>
      <c r="L1" s="1894"/>
      <c r="M1" s="725" t="s">
        <v>1175</v>
      </c>
      <c r="N1" s="725" t="s">
        <v>1176</v>
      </c>
    </row>
    <row r="2" spans="2:14" ht="43.95" customHeight="1">
      <c r="B2" s="1893"/>
      <c r="C2" s="1894"/>
      <c r="D2" s="1894"/>
      <c r="E2" s="1894"/>
      <c r="F2" s="1894"/>
      <c r="G2" s="1894"/>
      <c r="H2" s="1894"/>
      <c r="I2" s="1894"/>
      <c r="J2" s="1894"/>
      <c r="K2" s="1894"/>
      <c r="L2" s="1894"/>
      <c r="M2" s="725" t="s">
        <v>1177</v>
      </c>
      <c r="N2" s="725">
        <v>1</v>
      </c>
    </row>
    <row r="3" spans="2:14" ht="27.6" customHeight="1">
      <c r="B3" s="1893"/>
      <c r="C3" s="1894"/>
      <c r="D3" s="1894"/>
      <c r="E3" s="1894"/>
      <c r="F3" s="1894"/>
      <c r="G3" s="1894"/>
      <c r="H3" s="1894"/>
      <c r="I3" s="1894"/>
      <c r="J3" s="1894"/>
      <c r="K3" s="1894"/>
      <c r="L3" s="1894"/>
      <c r="M3" s="1895" t="s">
        <v>1178</v>
      </c>
      <c r="N3" s="1896"/>
    </row>
    <row r="4" spans="2:14" ht="34.200000000000003" customHeight="1">
      <c r="B4" s="1893"/>
      <c r="C4" s="1897" t="s">
        <v>1179</v>
      </c>
      <c r="D4" s="1897"/>
      <c r="E4" s="1897"/>
      <c r="F4" s="1897"/>
      <c r="G4" s="1897"/>
      <c r="H4" s="1897"/>
      <c r="I4" s="1897"/>
      <c r="J4" s="1897"/>
      <c r="K4" s="1897"/>
      <c r="L4" s="1897"/>
      <c r="M4" s="1895"/>
      <c r="N4" s="1896"/>
    </row>
    <row r="5" spans="2:14" ht="70.95" customHeight="1">
      <c r="B5" s="727" t="s">
        <v>702</v>
      </c>
      <c r="C5" s="1888" t="s">
        <v>1165</v>
      </c>
      <c r="D5" s="1889"/>
      <c r="E5" s="1889"/>
      <c r="F5" s="1889"/>
      <c r="G5" s="1889"/>
      <c r="H5" s="1889"/>
      <c r="I5" s="1890"/>
      <c r="J5" s="1891" t="s">
        <v>1180</v>
      </c>
      <c r="K5" s="1891"/>
      <c r="L5" s="1891"/>
      <c r="M5" s="1891"/>
      <c r="N5" s="1891"/>
    </row>
    <row r="6" spans="2:14" ht="40.200000000000003" customHeight="1">
      <c r="B6" s="727" t="s">
        <v>1181</v>
      </c>
      <c r="C6" s="1888" t="s">
        <v>686</v>
      </c>
      <c r="D6" s="1889"/>
      <c r="E6" s="1889"/>
      <c r="F6" s="1889"/>
      <c r="G6" s="1889"/>
      <c r="H6" s="1889"/>
      <c r="I6" s="1890"/>
      <c r="J6" s="1888" t="s">
        <v>1182</v>
      </c>
      <c r="K6" s="1889"/>
      <c r="L6" s="1890"/>
      <c r="M6" s="1888" t="s">
        <v>1183</v>
      </c>
      <c r="N6" s="1890"/>
    </row>
    <row r="7" spans="2:14" ht="36.6" customHeight="1">
      <c r="B7" s="728" t="s">
        <v>1184</v>
      </c>
      <c r="C7" s="729">
        <v>5</v>
      </c>
      <c r="D7" s="1888" t="s">
        <v>1262</v>
      </c>
      <c r="E7" s="1889"/>
      <c r="F7" s="1889"/>
      <c r="G7" s="1889"/>
      <c r="H7" s="1889"/>
      <c r="I7" s="1889"/>
      <c r="J7" s="1889"/>
      <c r="K7" s="1890"/>
      <c r="L7" s="1906" t="s">
        <v>704</v>
      </c>
      <c r="M7" s="1907"/>
      <c r="N7" s="1910" t="s">
        <v>603</v>
      </c>
    </row>
    <row r="8" spans="2:14" ht="36.6" customHeight="1">
      <c r="B8" s="728" t="s">
        <v>703</v>
      </c>
      <c r="C8" s="729">
        <v>5.0999999999999996</v>
      </c>
      <c r="D8" s="1888" t="s">
        <v>666</v>
      </c>
      <c r="E8" s="1889"/>
      <c r="F8" s="1889"/>
      <c r="G8" s="1889"/>
      <c r="H8" s="1889"/>
      <c r="I8" s="1889"/>
      <c r="J8" s="1889"/>
      <c r="K8" s="1890"/>
      <c r="L8" s="1908"/>
      <c r="M8" s="1909"/>
      <c r="N8" s="1911"/>
    </row>
    <row r="9" spans="2:14" ht="17.399999999999999">
      <c r="B9" s="1898" t="s">
        <v>1185</v>
      </c>
      <c r="C9" s="1898"/>
      <c r="D9" s="1898"/>
      <c r="E9" s="1898"/>
      <c r="F9" s="1898"/>
      <c r="G9" s="1898"/>
      <c r="H9" s="1898"/>
      <c r="I9" s="1898"/>
      <c r="J9" s="1898"/>
      <c r="K9" s="1898"/>
      <c r="L9" s="1898"/>
      <c r="M9" s="1898"/>
      <c r="N9" s="1898"/>
    </row>
    <row r="10" spans="2:14" ht="60.6" customHeight="1">
      <c r="B10" s="728" t="s">
        <v>1186</v>
      </c>
      <c r="C10" s="730"/>
      <c r="D10" s="731" t="s">
        <v>1187</v>
      </c>
      <c r="E10" s="731" t="s">
        <v>1188</v>
      </c>
      <c r="F10" s="731" t="s">
        <v>1189</v>
      </c>
      <c r="G10" s="730" t="s">
        <v>1190</v>
      </c>
      <c r="H10" s="730" t="s">
        <v>1191</v>
      </c>
      <c r="I10" s="1891" t="s">
        <v>1192</v>
      </c>
      <c r="J10" s="1891"/>
      <c r="K10" s="1891"/>
      <c r="L10" s="1891"/>
      <c r="M10" s="1891"/>
      <c r="N10" s="1891"/>
    </row>
    <row r="11" spans="2:14" ht="17.399999999999999">
      <c r="B11" s="752" t="s">
        <v>1263</v>
      </c>
      <c r="C11" s="736" t="str">
        <f>+N7</f>
        <v>M2</v>
      </c>
      <c r="D11" s="757">
        <v>4.0999999999999996</v>
      </c>
      <c r="E11" s="757">
        <v>1.5</v>
      </c>
      <c r="F11" s="758"/>
      <c r="G11" s="758">
        <v>12</v>
      </c>
      <c r="H11" s="759">
        <f>+D11*E11*G11</f>
        <v>73.8</v>
      </c>
      <c r="I11" s="1899"/>
      <c r="J11" s="1899"/>
      <c r="K11" s="1899"/>
      <c r="L11" s="1899"/>
      <c r="M11" s="1899"/>
      <c r="N11" s="1899"/>
    </row>
    <row r="12" spans="2:14" ht="17.399999999999999">
      <c r="B12" s="752" t="s">
        <v>1264</v>
      </c>
      <c r="C12" s="736" t="str">
        <f>+N7</f>
        <v>M2</v>
      </c>
      <c r="D12" s="757">
        <v>28.3</v>
      </c>
      <c r="E12" s="757">
        <v>1.1000000000000001</v>
      </c>
      <c r="F12" s="758"/>
      <c r="G12" s="758">
        <v>2</v>
      </c>
      <c r="H12" s="759">
        <f>+D12*E12*G12</f>
        <v>62.260000000000005</v>
      </c>
      <c r="I12" s="1899"/>
      <c r="J12" s="1899"/>
      <c r="K12" s="1899"/>
      <c r="L12" s="1899"/>
      <c r="M12" s="1899"/>
      <c r="N12" s="1899"/>
    </row>
    <row r="13" spans="2:14" ht="17.399999999999999">
      <c r="B13" s="752" t="s">
        <v>1265</v>
      </c>
      <c r="C13" s="736" t="str">
        <f>+N7</f>
        <v>M2</v>
      </c>
      <c r="D13" s="757">
        <v>0.3</v>
      </c>
      <c r="E13" s="757">
        <v>0.4</v>
      </c>
      <c r="F13" s="758"/>
      <c r="G13" s="758">
        <v>4</v>
      </c>
      <c r="H13" s="759">
        <f>+D13*E13*G13</f>
        <v>0.48</v>
      </c>
      <c r="I13" s="1899"/>
      <c r="J13" s="1899"/>
      <c r="K13" s="1899"/>
      <c r="L13" s="1899"/>
      <c r="M13" s="1899"/>
      <c r="N13" s="1899"/>
    </row>
    <row r="14" spans="2:14" ht="17.399999999999999">
      <c r="B14" s="752"/>
      <c r="C14" s="736"/>
      <c r="D14" s="734"/>
      <c r="E14" s="734"/>
      <c r="F14" s="755"/>
      <c r="G14" s="734"/>
      <c r="H14" s="734"/>
      <c r="I14" s="1899"/>
      <c r="J14" s="1899"/>
      <c r="K14" s="1899"/>
      <c r="L14" s="1899"/>
      <c r="M14" s="1899"/>
      <c r="N14" s="1899"/>
    </row>
    <row r="15" spans="2:14" ht="19.5" customHeight="1">
      <c r="B15" s="752"/>
      <c r="C15" s="736"/>
      <c r="D15" s="734"/>
      <c r="E15" s="734"/>
      <c r="F15" s="755"/>
      <c r="G15" s="734"/>
      <c r="H15" s="734"/>
      <c r="I15" s="1899"/>
      <c r="J15" s="1899"/>
      <c r="K15" s="1899"/>
      <c r="L15" s="1899"/>
      <c r="M15" s="1899"/>
      <c r="N15" s="1899"/>
    </row>
    <row r="16" spans="2:14" ht="17.399999999999999">
      <c r="B16" s="752"/>
      <c r="C16" s="736"/>
      <c r="D16" s="575"/>
      <c r="E16" s="575"/>
      <c r="F16" s="575"/>
      <c r="G16" s="576"/>
      <c r="H16" s="734"/>
      <c r="I16" s="1899"/>
      <c r="J16" s="1899"/>
      <c r="K16" s="1899"/>
      <c r="L16" s="1899"/>
      <c r="M16" s="1899"/>
      <c r="N16" s="1899"/>
    </row>
    <row r="17" spans="2:14" ht="17.399999999999999">
      <c r="B17" s="752"/>
      <c r="C17" s="736"/>
      <c r="D17" s="734"/>
      <c r="E17" s="734"/>
      <c r="F17" s="755"/>
      <c r="G17" s="734"/>
      <c r="H17" s="734"/>
      <c r="I17" s="1899"/>
      <c r="J17" s="1899"/>
      <c r="K17" s="1899"/>
      <c r="L17" s="1899"/>
      <c r="M17" s="1899"/>
      <c r="N17" s="1899"/>
    </row>
    <row r="18" spans="2:14" ht="17.399999999999999">
      <c r="B18" s="752"/>
      <c r="C18" s="736"/>
      <c r="D18" s="734"/>
      <c r="E18" s="734"/>
      <c r="F18" s="755"/>
      <c r="G18" s="734"/>
      <c r="H18" s="734"/>
      <c r="I18" s="1899"/>
      <c r="J18" s="1899"/>
      <c r="K18" s="1899"/>
      <c r="L18" s="1899"/>
      <c r="M18" s="1899"/>
      <c r="N18" s="1899"/>
    </row>
    <row r="19" spans="2:14" ht="17.399999999999999">
      <c r="B19" s="752"/>
      <c r="C19" s="736"/>
      <c r="D19" s="734"/>
      <c r="E19" s="734"/>
      <c r="F19" s="755"/>
      <c r="G19" s="734"/>
      <c r="H19" s="734"/>
      <c r="I19" s="1899"/>
      <c r="J19" s="1899"/>
      <c r="K19" s="1899"/>
      <c r="L19" s="1899"/>
      <c r="M19" s="1899"/>
      <c r="N19" s="1899"/>
    </row>
    <row r="20" spans="2:14" ht="17.399999999999999">
      <c r="B20" s="752"/>
      <c r="C20" s="736"/>
      <c r="D20" s="734"/>
      <c r="E20" s="734"/>
      <c r="F20" s="755"/>
      <c r="G20" s="734"/>
      <c r="H20" s="734"/>
      <c r="I20" s="1899"/>
      <c r="J20" s="1899"/>
      <c r="K20" s="1899"/>
      <c r="L20" s="1899"/>
      <c r="M20" s="1899"/>
      <c r="N20" s="1899"/>
    </row>
    <row r="21" spans="2:14" ht="17.399999999999999">
      <c r="B21" s="752"/>
      <c r="C21" s="736"/>
      <c r="D21" s="734"/>
      <c r="E21" s="734"/>
      <c r="F21" s="735"/>
      <c r="G21" s="734"/>
      <c r="H21" s="734"/>
      <c r="I21" s="1899"/>
      <c r="J21" s="1899"/>
      <c r="K21" s="1899"/>
      <c r="L21" s="1899"/>
      <c r="M21" s="1899"/>
      <c r="N21" s="1899"/>
    </row>
    <row r="22" spans="2:14" ht="17.399999999999999">
      <c r="B22" s="752"/>
      <c r="C22" s="736"/>
      <c r="D22" s="734"/>
      <c r="E22" s="734"/>
      <c r="F22" s="735"/>
      <c r="G22" s="734"/>
      <c r="H22" s="734"/>
      <c r="I22" s="1899"/>
      <c r="J22" s="1899"/>
      <c r="K22" s="1899"/>
      <c r="L22" s="1899"/>
      <c r="M22" s="1899"/>
      <c r="N22" s="1899"/>
    </row>
    <row r="23" spans="2:14" ht="17.399999999999999">
      <c r="B23" s="752"/>
      <c r="C23" s="736"/>
      <c r="D23" s="734"/>
      <c r="E23" s="734"/>
      <c r="F23" s="735"/>
      <c r="G23" s="734"/>
      <c r="H23" s="734"/>
      <c r="I23" s="1899"/>
      <c r="J23" s="1899"/>
      <c r="K23" s="1899"/>
      <c r="L23" s="1899"/>
      <c r="M23" s="1899"/>
      <c r="N23" s="1899"/>
    </row>
    <row r="24" spans="2:14" ht="17.399999999999999">
      <c r="B24" s="752"/>
      <c r="C24" s="736"/>
      <c r="D24" s="734"/>
      <c r="E24" s="734"/>
      <c r="F24" s="735"/>
      <c r="G24" s="734"/>
      <c r="H24" s="734"/>
      <c r="I24" s="1899"/>
      <c r="J24" s="1899"/>
      <c r="K24" s="1899"/>
      <c r="L24" s="1899"/>
      <c r="M24" s="1899"/>
      <c r="N24" s="1899"/>
    </row>
    <row r="25" spans="2:14" ht="36" customHeight="1">
      <c r="B25" s="1900" t="s">
        <v>199</v>
      </c>
      <c r="C25" s="1901"/>
      <c r="D25" s="1901"/>
      <c r="E25" s="1901"/>
      <c r="F25" s="1901"/>
      <c r="G25" s="1902"/>
      <c r="H25" s="737">
        <f>+H11+H12+H13+H14+H15+H16+H17+H18+H19+H20</f>
        <v>136.54</v>
      </c>
      <c r="I25" s="1899"/>
      <c r="J25" s="1899"/>
      <c r="K25" s="1899"/>
      <c r="L25" s="1899"/>
      <c r="M25" s="1899"/>
      <c r="N25" s="1899"/>
    </row>
    <row r="26" spans="2:14" ht="67.2" customHeight="1">
      <c r="B26" s="738" t="s">
        <v>1194</v>
      </c>
      <c r="C26" s="739"/>
      <c r="D26" s="740"/>
      <c r="E26" s="740"/>
      <c r="F26" s="740"/>
      <c r="G26" s="740"/>
      <c r="H26" s="740"/>
      <c r="I26" s="740"/>
      <c r="J26" s="740"/>
      <c r="K26" s="740"/>
      <c r="L26" s="740"/>
      <c r="M26" s="740"/>
      <c r="N26" s="741"/>
    </row>
    <row r="27" spans="2:14" ht="21.6" customHeight="1">
      <c r="B27" s="1903" t="s">
        <v>1195</v>
      </c>
      <c r="C27" s="1904"/>
      <c r="D27" s="1904"/>
      <c r="E27" s="1904"/>
      <c r="F27" s="1904"/>
      <c r="G27" s="1904"/>
      <c r="H27" s="1904"/>
      <c r="I27" s="1904"/>
      <c r="J27" s="1904"/>
      <c r="K27" s="1904"/>
      <c r="L27" s="1904"/>
      <c r="M27" s="1904"/>
      <c r="N27" s="1905"/>
    </row>
    <row r="28" spans="2:14" ht="15.6">
      <c r="B28" s="742"/>
      <c r="C28" s="743"/>
      <c r="D28" s="743"/>
      <c r="E28" s="743"/>
      <c r="F28" s="743"/>
      <c r="G28" s="743"/>
      <c r="H28" s="743"/>
      <c r="I28" s="743"/>
      <c r="J28" s="743"/>
      <c r="K28" s="743"/>
      <c r="L28" s="743"/>
      <c r="M28" s="743"/>
      <c r="N28" s="744"/>
    </row>
    <row r="29" spans="2:14" ht="15.6">
      <c r="B29" s="745"/>
      <c r="C29" s="746"/>
      <c r="D29" s="746"/>
      <c r="E29" s="746"/>
      <c r="F29" s="746"/>
      <c r="G29" s="746"/>
      <c r="H29" s="746"/>
      <c r="I29" s="746"/>
      <c r="J29" s="746"/>
      <c r="K29" s="746"/>
      <c r="L29" s="746"/>
      <c r="M29" s="746"/>
      <c r="N29" s="747"/>
    </row>
    <row r="30" spans="2:14" ht="15.6">
      <c r="B30" s="745"/>
      <c r="C30" s="746"/>
      <c r="D30" s="746"/>
      <c r="E30" s="746"/>
      <c r="F30" s="746"/>
      <c r="G30" s="746"/>
      <c r="H30" s="746"/>
      <c r="I30" s="746"/>
      <c r="J30" s="746"/>
      <c r="K30" s="746"/>
      <c r="L30" s="746"/>
      <c r="M30" s="746"/>
      <c r="N30" s="747"/>
    </row>
    <row r="31" spans="2:14" ht="15.6">
      <c r="B31" s="745"/>
      <c r="C31" s="746"/>
      <c r="D31" s="746"/>
      <c r="E31" s="746"/>
      <c r="F31" s="746"/>
      <c r="G31" s="746"/>
      <c r="H31" s="746"/>
      <c r="I31" s="746"/>
      <c r="J31" s="746"/>
      <c r="K31" s="746"/>
      <c r="L31" s="746"/>
      <c r="M31" s="746"/>
      <c r="N31" s="747"/>
    </row>
    <row r="32" spans="2:14" ht="15.6">
      <c r="B32" s="745"/>
      <c r="C32" s="746"/>
      <c r="D32" s="746"/>
      <c r="E32" s="746"/>
      <c r="F32" s="746"/>
      <c r="G32" s="746"/>
      <c r="H32" s="746"/>
      <c r="I32" s="746"/>
      <c r="J32" s="746"/>
      <c r="K32" s="746"/>
      <c r="L32" s="746"/>
      <c r="M32" s="746"/>
      <c r="N32" s="747"/>
    </row>
    <row r="33" spans="2:14" ht="15.6">
      <c r="B33" s="745"/>
      <c r="C33" s="1914"/>
      <c r="D33" s="1914"/>
      <c r="E33" s="1914"/>
      <c r="F33" s="1914"/>
      <c r="G33" s="746"/>
      <c r="H33" s="746"/>
      <c r="I33" s="1914"/>
      <c r="J33" s="1914"/>
      <c r="K33" s="1914"/>
      <c r="L33" s="1914"/>
      <c r="M33" s="1914"/>
      <c r="N33" s="747"/>
    </row>
    <row r="34" spans="2:14" ht="15.6">
      <c r="B34" s="745"/>
      <c r="C34" s="1912" t="s">
        <v>1024</v>
      </c>
      <c r="D34" s="1912"/>
      <c r="E34" s="1912"/>
      <c r="F34" s="1912"/>
      <c r="G34" s="746"/>
      <c r="H34" s="746"/>
      <c r="I34" s="1912" t="s">
        <v>1196</v>
      </c>
      <c r="J34" s="1912"/>
      <c r="K34" s="1912"/>
      <c r="L34" s="1912"/>
      <c r="M34" s="1912"/>
      <c r="N34" s="747"/>
    </row>
    <row r="35" spans="2:14" ht="15.6">
      <c r="B35" s="748"/>
      <c r="C35" s="1914" t="s">
        <v>1440</v>
      </c>
      <c r="D35" s="1914"/>
      <c r="E35" s="1914"/>
      <c r="F35" s="1914"/>
      <c r="G35" s="749"/>
      <c r="H35" s="749"/>
      <c r="I35" s="1914" t="s">
        <v>1198</v>
      </c>
      <c r="J35" s="1914"/>
      <c r="K35" s="1914"/>
      <c r="L35" s="1914"/>
      <c r="M35" s="1914"/>
      <c r="N35" s="750"/>
    </row>
    <row r="36" spans="2:14" ht="15.6">
      <c r="B36" s="745"/>
      <c r="C36" s="746"/>
      <c r="D36" s="746"/>
      <c r="E36" s="746"/>
      <c r="F36" s="746"/>
      <c r="G36" s="746"/>
      <c r="H36" s="746"/>
      <c r="I36" s="746"/>
      <c r="J36" s="746"/>
      <c r="K36" s="746"/>
      <c r="L36" s="746"/>
      <c r="M36" s="746"/>
      <c r="N36" s="747"/>
    </row>
    <row r="37" spans="2:14" ht="15.6">
      <c r="B37" s="745"/>
      <c r="C37" s="746"/>
      <c r="D37" s="746"/>
      <c r="E37" s="746"/>
      <c r="F37" s="746"/>
      <c r="G37" s="746"/>
      <c r="H37" s="746"/>
      <c r="I37" s="746"/>
      <c r="J37" s="746"/>
      <c r="K37" s="746"/>
      <c r="L37" s="746"/>
      <c r="M37" s="746"/>
      <c r="N37" s="747"/>
    </row>
    <row r="38" spans="2:14" ht="15.6">
      <c r="B38" s="745"/>
      <c r="C38" s="746"/>
      <c r="D38" s="746"/>
      <c r="E38" s="746"/>
      <c r="F38" s="746"/>
      <c r="G38" s="746"/>
      <c r="H38" s="746"/>
      <c r="I38" s="746"/>
      <c r="J38" s="746"/>
      <c r="K38" s="746"/>
      <c r="L38" s="746"/>
      <c r="M38" s="746"/>
      <c r="N38" s="747"/>
    </row>
    <row r="39" spans="2:14" ht="15.6">
      <c r="B39" s="745"/>
      <c r="C39" s="746"/>
      <c r="D39" s="746"/>
      <c r="E39" s="746"/>
      <c r="F39" s="746"/>
      <c r="G39" s="746"/>
      <c r="H39" s="746"/>
      <c r="I39" s="746"/>
      <c r="J39" s="746"/>
      <c r="K39" s="746"/>
      <c r="L39" s="746"/>
      <c r="M39" s="746"/>
      <c r="N39" s="747"/>
    </row>
    <row r="40" spans="2:14" ht="15.6">
      <c r="B40" s="745"/>
      <c r="C40" s="746"/>
      <c r="D40" s="746"/>
      <c r="E40" s="746"/>
      <c r="F40" s="746"/>
      <c r="G40" s="746"/>
      <c r="H40" s="746"/>
      <c r="I40" s="746"/>
      <c r="J40" s="746"/>
      <c r="K40" s="746"/>
      <c r="L40" s="746"/>
      <c r="M40" s="746"/>
      <c r="N40" s="747"/>
    </row>
    <row r="41" spans="2:14" ht="15.6">
      <c r="B41" s="745"/>
      <c r="C41" s="746"/>
      <c r="D41" s="746"/>
      <c r="E41" s="746"/>
      <c r="F41" s="746"/>
      <c r="G41" s="746"/>
      <c r="H41" s="746"/>
      <c r="I41" s="746"/>
      <c r="J41" s="746"/>
      <c r="K41" s="746"/>
      <c r="L41" s="746"/>
      <c r="M41" s="746"/>
      <c r="N41" s="747"/>
    </row>
    <row r="42" spans="2:14" ht="15.6">
      <c r="B42" s="745"/>
      <c r="C42" s="1915"/>
      <c r="D42" s="1915"/>
      <c r="E42" s="746"/>
      <c r="F42" s="1915"/>
      <c r="G42" s="1915"/>
      <c r="H42" s="1915"/>
      <c r="I42" s="746"/>
      <c r="J42" s="746"/>
      <c r="K42" s="746"/>
      <c r="L42" s="746"/>
      <c r="M42" s="746"/>
      <c r="N42" s="747"/>
    </row>
    <row r="43" spans="2:14" ht="15.6">
      <c r="B43" s="748"/>
      <c r="C43" s="749"/>
      <c r="D43" s="749"/>
      <c r="E43" s="749"/>
      <c r="F43" s="749"/>
      <c r="G43" s="749"/>
      <c r="H43" s="749"/>
      <c r="I43" s="749"/>
      <c r="J43" s="749"/>
      <c r="K43" s="749"/>
      <c r="L43" s="749"/>
      <c r="M43" s="749"/>
      <c r="N43" s="750"/>
    </row>
  </sheetData>
  <mergeCells count="28">
    <mergeCell ref="C34:F34"/>
    <mergeCell ref="I34:M34"/>
    <mergeCell ref="C35:F35"/>
    <mergeCell ref="I35:M35"/>
    <mergeCell ref="C42:D42"/>
    <mergeCell ref="F42:H42"/>
    <mergeCell ref="C33:F33"/>
    <mergeCell ref="I33:M33"/>
    <mergeCell ref="C6:I6"/>
    <mergeCell ref="J6:L6"/>
    <mergeCell ref="M6:N6"/>
    <mergeCell ref="D7:K7"/>
    <mergeCell ref="L7:M8"/>
    <mergeCell ref="N7:N8"/>
    <mergeCell ref="D8:K8"/>
    <mergeCell ref="B9:N9"/>
    <mergeCell ref="I10:N10"/>
    <mergeCell ref="I11:N25"/>
    <mergeCell ref="B25:G25"/>
    <mergeCell ref="B27:N27"/>
    <mergeCell ref="C5:I5"/>
    <mergeCell ref="J5:K5"/>
    <mergeCell ref="L5:N5"/>
    <mergeCell ref="B1:B4"/>
    <mergeCell ref="C1:L3"/>
    <mergeCell ref="M3:N3"/>
    <mergeCell ref="C4:L4"/>
    <mergeCell ref="M4:N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E8C3B-0673-444E-8D8A-D1BEA0A25315}">
  <dimension ref="B1:N43"/>
  <sheetViews>
    <sheetView view="pageBreakPreview" topLeftCell="A25" zoomScale="80" zoomScaleNormal="85" zoomScaleSheetLayoutView="80" workbookViewId="0">
      <selection activeCell="D7" sqref="D7:K7"/>
    </sheetView>
  </sheetViews>
  <sheetFormatPr baseColWidth="10" defaultColWidth="11.5546875" defaultRowHeight="14.4"/>
  <cols>
    <col min="1" max="1" width="5.5546875" style="726" customWidth="1"/>
    <col min="2" max="2" width="60.6640625" style="751" customWidth="1"/>
    <col min="3" max="3" width="13.5546875" style="751" customWidth="1"/>
    <col min="4" max="4" width="12.88671875" style="751" customWidth="1"/>
    <col min="5" max="5" width="14.5546875" style="751" customWidth="1"/>
    <col min="6" max="6" width="16.5546875" style="751" customWidth="1"/>
    <col min="7" max="7" width="15.6640625" style="751" customWidth="1"/>
    <col min="8" max="8" width="17" style="751" customWidth="1"/>
    <col min="9" max="9" width="15.44140625" style="751" customWidth="1"/>
    <col min="10" max="13" width="12.33203125" style="751" customWidth="1"/>
    <col min="14" max="14" width="26" style="751" customWidth="1"/>
    <col min="15" max="15" width="7.88671875" style="726" customWidth="1"/>
    <col min="16" max="16384" width="11.5546875" style="726"/>
  </cols>
  <sheetData>
    <row r="1" spans="2:14" ht="42" customHeight="1">
      <c r="B1" s="1892"/>
      <c r="C1" s="1894" t="s">
        <v>1174</v>
      </c>
      <c r="D1" s="1894"/>
      <c r="E1" s="1894"/>
      <c r="F1" s="1894"/>
      <c r="G1" s="1894"/>
      <c r="H1" s="1894"/>
      <c r="I1" s="1894"/>
      <c r="J1" s="1894"/>
      <c r="K1" s="1894"/>
      <c r="L1" s="1894"/>
      <c r="M1" s="725" t="s">
        <v>1175</v>
      </c>
      <c r="N1" s="725" t="s">
        <v>1176</v>
      </c>
    </row>
    <row r="2" spans="2:14" ht="43.95" customHeight="1">
      <c r="B2" s="1893"/>
      <c r="C2" s="1894"/>
      <c r="D2" s="1894"/>
      <c r="E2" s="1894"/>
      <c r="F2" s="1894"/>
      <c r="G2" s="1894"/>
      <c r="H2" s="1894"/>
      <c r="I2" s="1894"/>
      <c r="J2" s="1894"/>
      <c r="K2" s="1894"/>
      <c r="L2" s="1894"/>
      <c r="M2" s="725" t="s">
        <v>1177</v>
      </c>
      <c r="N2" s="725">
        <v>1</v>
      </c>
    </row>
    <row r="3" spans="2:14" ht="27.6" customHeight="1">
      <c r="B3" s="1893"/>
      <c r="C3" s="1894"/>
      <c r="D3" s="1894"/>
      <c r="E3" s="1894"/>
      <c r="F3" s="1894"/>
      <c r="G3" s="1894"/>
      <c r="H3" s="1894"/>
      <c r="I3" s="1894"/>
      <c r="J3" s="1894"/>
      <c r="K3" s="1894"/>
      <c r="L3" s="1894"/>
      <c r="M3" s="1895" t="s">
        <v>1178</v>
      </c>
      <c r="N3" s="1896"/>
    </row>
    <row r="4" spans="2:14" ht="34.200000000000003" customHeight="1">
      <c r="B4" s="1893"/>
      <c r="C4" s="1897" t="s">
        <v>1179</v>
      </c>
      <c r="D4" s="1897"/>
      <c r="E4" s="1897"/>
      <c r="F4" s="1897"/>
      <c r="G4" s="1897"/>
      <c r="H4" s="1897"/>
      <c r="I4" s="1897"/>
      <c r="J4" s="1897"/>
      <c r="K4" s="1897"/>
      <c r="L4" s="1897"/>
      <c r="M4" s="1895"/>
      <c r="N4" s="1896"/>
    </row>
    <row r="5" spans="2:14" ht="70.95" customHeight="1">
      <c r="B5" s="727" t="s">
        <v>702</v>
      </c>
      <c r="C5" s="1888" t="s">
        <v>1165</v>
      </c>
      <c r="D5" s="1889"/>
      <c r="E5" s="1889"/>
      <c r="F5" s="1889"/>
      <c r="G5" s="1889"/>
      <c r="H5" s="1889"/>
      <c r="I5" s="1890"/>
      <c r="J5" s="1891" t="s">
        <v>1180</v>
      </c>
      <c r="K5" s="1891"/>
      <c r="L5" s="1891"/>
      <c r="M5" s="1891"/>
      <c r="N5" s="1891"/>
    </row>
    <row r="6" spans="2:14" ht="40.200000000000003" customHeight="1">
      <c r="B6" s="727" t="s">
        <v>1181</v>
      </c>
      <c r="C6" s="1888" t="s">
        <v>686</v>
      </c>
      <c r="D6" s="1889"/>
      <c r="E6" s="1889"/>
      <c r="F6" s="1889"/>
      <c r="G6" s="1889"/>
      <c r="H6" s="1889"/>
      <c r="I6" s="1890"/>
      <c r="J6" s="1888" t="s">
        <v>1182</v>
      </c>
      <c r="K6" s="1889"/>
      <c r="L6" s="1890"/>
      <c r="M6" s="1888" t="s">
        <v>1183</v>
      </c>
      <c r="N6" s="1890"/>
    </row>
    <row r="7" spans="2:14" ht="36.6" customHeight="1">
      <c r="B7" s="728" t="s">
        <v>1184</v>
      </c>
      <c r="C7" s="729">
        <v>5</v>
      </c>
      <c r="D7" s="1888" t="s">
        <v>1262</v>
      </c>
      <c r="E7" s="1889"/>
      <c r="F7" s="1889"/>
      <c r="G7" s="1889"/>
      <c r="H7" s="1889"/>
      <c r="I7" s="1889"/>
      <c r="J7" s="1889"/>
      <c r="K7" s="1890"/>
      <c r="L7" s="1906" t="s">
        <v>704</v>
      </c>
      <c r="M7" s="1907"/>
      <c r="N7" s="1910" t="s">
        <v>603</v>
      </c>
    </row>
    <row r="8" spans="2:14" ht="36.6" customHeight="1">
      <c r="B8" s="728" t="s">
        <v>703</v>
      </c>
      <c r="C8" s="729">
        <v>5.2</v>
      </c>
      <c r="D8" s="1932" t="s">
        <v>1315</v>
      </c>
      <c r="E8" s="1889"/>
      <c r="F8" s="1889"/>
      <c r="G8" s="1889"/>
      <c r="H8" s="1889"/>
      <c r="I8" s="1889"/>
      <c r="J8" s="1889"/>
      <c r="K8" s="1890"/>
      <c r="L8" s="1908"/>
      <c r="M8" s="1909"/>
      <c r="N8" s="1911"/>
    </row>
    <row r="9" spans="2:14" ht="17.399999999999999">
      <c r="B9" s="1898" t="s">
        <v>1185</v>
      </c>
      <c r="C9" s="1898"/>
      <c r="D9" s="1898"/>
      <c r="E9" s="1898"/>
      <c r="F9" s="1898"/>
      <c r="G9" s="1898"/>
      <c r="H9" s="1898"/>
      <c r="I9" s="1898"/>
      <c r="J9" s="1898"/>
      <c r="K9" s="1898"/>
      <c r="L9" s="1898"/>
      <c r="M9" s="1898"/>
      <c r="N9" s="1898"/>
    </row>
    <row r="10" spans="2:14" ht="60.6" customHeight="1">
      <c r="B10" s="728" t="s">
        <v>1186</v>
      </c>
      <c r="C10" s="730"/>
      <c r="D10" s="731" t="s">
        <v>1187</v>
      </c>
      <c r="E10" s="731" t="s">
        <v>1188</v>
      </c>
      <c r="F10" s="731" t="s">
        <v>1189</v>
      </c>
      <c r="G10" s="730" t="s">
        <v>1190</v>
      </c>
      <c r="H10" s="730" t="s">
        <v>1191</v>
      </c>
      <c r="I10" s="1891" t="s">
        <v>1192</v>
      </c>
      <c r="J10" s="1891"/>
      <c r="K10" s="1891"/>
      <c r="L10" s="1891"/>
      <c r="M10" s="1891"/>
      <c r="N10" s="1891"/>
    </row>
    <row r="11" spans="2:14" ht="17.399999999999999">
      <c r="B11" s="752" t="s">
        <v>1266</v>
      </c>
      <c r="C11" s="736" t="str">
        <f>+N7</f>
        <v>M2</v>
      </c>
      <c r="D11" s="757">
        <v>1</v>
      </c>
      <c r="E11" s="757">
        <v>1.5</v>
      </c>
      <c r="F11" s="758"/>
      <c r="G11" s="758">
        <v>12</v>
      </c>
      <c r="H11" s="759">
        <f>+D11*E11*G11</f>
        <v>18</v>
      </c>
      <c r="I11" s="1899"/>
      <c r="J11" s="1899"/>
      <c r="K11" s="1899"/>
      <c r="L11" s="1899"/>
      <c r="M11" s="1899"/>
      <c r="N11" s="1899"/>
    </row>
    <row r="12" spans="2:14" ht="17.399999999999999">
      <c r="B12" s="752"/>
      <c r="C12" s="736"/>
      <c r="D12" s="757"/>
      <c r="E12" s="757"/>
      <c r="F12" s="758"/>
      <c r="G12" s="758"/>
      <c r="H12" s="759"/>
      <c r="I12" s="1899"/>
      <c r="J12" s="1899"/>
      <c r="K12" s="1899"/>
      <c r="L12" s="1899"/>
      <c r="M12" s="1899"/>
      <c r="N12" s="1899"/>
    </row>
    <row r="13" spans="2:14" ht="17.399999999999999">
      <c r="B13" s="752"/>
      <c r="C13" s="736"/>
      <c r="D13" s="757"/>
      <c r="E13" s="757"/>
      <c r="F13" s="758"/>
      <c r="G13" s="758"/>
      <c r="H13" s="759"/>
      <c r="I13" s="1899"/>
      <c r="J13" s="1899"/>
      <c r="K13" s="1899"/>
      <c r="L13" s="1899"/>
      <c r="M13" s="1899"/>
      <c r="N13" s="1899"/>
    </row>
    <row r="14" spans="2:14" ht="17.399999999999999">
      <c r="B14" s="752"/>
      <c r="C14" s="736"/>
      <c r="D14" s="734"/>
      <c r="E14" s="734"/>
      <c r="F14" s="755"/>
      <c r="G14" s="734"/>
      <c r="H14" s="734"/>
      <c r="I14" s="1899"/>
      <c r="J14" s="1899"/>
      <c r="K14" s="1899"/>
      <c r="L14" s="1899"/>
      <c r="M14" s="1899"/>
      <c r="N14" s="1899"/>
    </row>
    <row r="15" spans="2:14" ht="19.5" customHeight="1">
      <c r="B15" s="752"/>
      <c r="C15" s="736"/>
      <c r="D15" s="734"/>
      <c r="E15" s="734"/>
      <c r="F15" s="755"/>
      <c r="G15" s="734"/>
      <c r="H15" s="734"/>
      <c r="I15" s="1899"/>
      <c r="J15" s="1899"/>
      <c r="K15" s="1899"/>
      <c r="L15" s="1899"/>
      <c r="M15" s="1899"/>
      <c r="N15" s="1899"/>
    </row>
    <row r="16" spans="2:14" ht="17.399999999999999">
      <c r="B16" s="752"/>
      <c r="C16" s="736"/>
      <c r="D16" s="575"/>
      <c r="E16" s="575"/>
      <c r="F16" s="575"/>
      <c r="G16" s="576"/>
      <c r="H16" s="734"/>
      <c r="I16" s="1899"/>
      <c r="J16" s="1899"/>
      <c r="K16" s="1899"/>
      <c r="L16" s="1899"/>
      <c r="M16" s="1899"/>
      <c r="N16" s="1899"/>
    </row>
    <row r="17" spans="2:14" ht="17.399999999999999">
      <c r="B17" s="752"/>
      <c r="C17" s="736"/>
      <c r="D17" s="734"/>
      <c r="E17" s="734"/>
      <c r="F17" s="755"/>
      <c r="G17" s="734"/>
      <c r="H17" s="734"/>
      <c r="I17" s="1899"/>
      <c r="J17" s="1899"/>
      <c r="K17" s="1899"/>
      <c r="L17" s="1899"/>
      <c r="M17" s="1899"/>
      <c r="N17" s="1899"/>
    </row>
    <row r="18" spans="2:14" ht="17.399999999999999">
      <c r="B18" s="752"/>
      <c r="C18" s="736"/>
      <c r="D18" s="734"/>
      <c r="E18" s="734"/>
      <c r="F18" s="755"/>
      <c r="G18" s="734"/>
      <c r="H18" s="734"/>
      <c r="I18" s="1899"/>
      <c r="J18" s="1899"/>
      <c r="K18" s="1899"/>
      <c r="L18" s="1899"/>
      <c r="M18" s="1899"/>
      <c r="N18" s="1899"/>
    </row>
    <row r="19" spans="2:14" ht="17.399999999999999">
      <c r="B19" s="752"/>
      <c r="C19" s="736"/>
      <c r="D19" s="734"/>
      <c r="E19" s="734"/>
      <c r="F19" s="755"/>
      <c r="G19" s="734"/>
      <c r="H19" s="734"/>
      <c r="I19" s="1899"/>
      <c r="J19" s="1899"/>
      <c r="K19" s="1899"/>
      <c r="L19" s="1899"/>
      <c r="M19" s="1899"/>
      <c r="N19" s="1899"/>
    </row>
    <row r="20" spans="2:14" ht="17.399999999999999">
      <c r="B20" s="752"/>
      <c r="C20" s="736"/>
      <c r="D20" s="734"/>
      <c r="E20" s="734"/>
      <c r="F20" s="755"/>
      <c r="G20" s="734"/>
      <c r="H20" s="734"/>
      <c r="I20" s="1899"/>
      <c r="J20" s="1899"/>
      <c r="K20" s="1899"/>
      <c r="L20" s="1899"/>
      <c r="M20" s="1899"/>
      <c r="N20" s="1899"/>
    </row>
    <row r="21" spans="2:14" ht="17.399999999999999">
      <c r="B21" s="752"/>
      <c r="C21" s="736"/>
      <c r="D21" s="734"/>
      <c r="E21" s="734"/>
      <c r="F21" s="735"/>
      <c r="G21" s="734"/>
      <c r="H21" s="734"/>
      <c r="I21" s="1899"/>
      <c r="J21" s="1899"/>
      <c r="K21" s="1899"/>
      <c r="L21" s="1899"/>
      <c r="M21" s="1899"/>
      <c r="N21" s="1899"/>
    </row>
    <row r="22" spans="2:14" ht="17.399999999999999">
      <c r="B22" s="752"/>
      <c r="C22" s="736"/>
      <c r="D22" s="734"/>
      <c r="E22" s="734"/>
      <c r="F22" s="735"/>
      <c r="G22" s="734"/>
      <c r="H22" s="734"/>
      <c r="I22" s="1899"/>
      <c r="J22" s="1899"/>
      <c r="K22" s="1899"/>
      <c r="L22" s="1899"/>
      <c r="M22" s="1899"/>
      <c r="N22" s="1899"/>
    </row>
    <row r="23" spans="2:14" ht="17.399999999999999">
      <c r="B23" s="752"/>
      <c r="C23" s="736"/>
      <c r="D23" s="734"/>
      <c r="E23" s="734"/>
      <c r="F23" s="735"/>
      <c r="G23" s="734"/>
      <c r="H23" s="734"/>
      <c r="I23" s="1899"/>
      <c r="J23" s="1899"/>
      <c r="K23" s="1899"/>
      <c r="L23" s="1899"/>
      <c r="M23" s="1899"/>
      <c r="N23" s="1899"/>
    </row>
    <row r="24" spans="2:14" ht="17.399999999999999">
      <c r="B24" s="752"/>
      <c r="C24" s="736"/>
      <c r="D24" s="734"/>
      <c r="E24" s="734"/>
      <c r="F24" s="735"/>
      <c r="G24" s="734"/>
      <c r="H24" s="734"/>
      <c r="I24" s="1899"/>
      <c r="J24" s="1899"/>
      <c r="K24" s="1899"/>
      <c r="L24" s="1899"/>
      <c r="M24" s="1899"/>
      <c r="N24" s="1899"/>
    </row>
    <row r="25" spans="2:14" ht="36" customHeight="1">
      <c r="B25" s="1900" t="s">
        <v>199</v>
      </c>
      <c r="C25" s="1901"/>
      <c r="D25" s="1901"/>
      <c r="E25" s="1901"/>
      <c r="F25" s="1901"/>
      <c r="G25" s="1902"/>
      <c r="H25" s="737">
        <f>+H11+H12+H13+H14+H15+H16+H17+H18+H19+H20</f>
        <v>18</v>
      </c>
      <c r="I25" s="1899"/>
      <c r="J25" s="1899"/>
      <c r="K25" s="1899"/>
      <c r="L25" s="1899"/>
      <c r="M25" s="1899"/>
      <c r="N25" s="1899"/>
    </row>
    <row r="26" spans="2:14" ht="67.2" customHeight="1">
      <c r="B26" s="738" t="s">
        <v>1194</v>
      </c>
      <c r="C26" s="739"/>
      <c r="D26" s="740"/>
      <c r="E26" s="740"/>
      <c r="F26" s="740"/>
      <c r="G26" s="740"/>
      <c r="H26" s="740"/>
      <c r="I26" s="740"/>
      <c r="J26" s="740"/>
      <c r="K26" s="740"/>
      <c r="L26" s="740"/>
      <c r="M26" s="740"/>
      <c r="N26" s="741"/>
    </row>
    <row r="27" spans="2:14" ht="21.6" customHeight="1">
      <c r="B27" s="1903" t="s">
        <v>1195</v>
      </c>
      <c r="C27" s="1904"/>
      <c r="D27" s="1904"/>
      <c r="E27" s="1904"/>
      <c r="F27" s="1904"/>
      <c r="G27" s="1904"/>
      <c r="H27" s="1904"/>
      <c r="I27" s="1904"/>
      <c r="J27" s="1904"/>
      <c r="K27" s="1904"/>
      <c r="L27" s="1904"/>
      <c r="M27" s="1904"/>
      <c r="N27" s="1905"/>
    </row>
    <row r="28" spans="2:14" ht="15.6">
      <c r="B28" s="742"/>
      <c r="C28" s="743"/>
      <c r="D28" s="743"/>
      <c r="E28" s="743"/>
      <c r="F28" s="743"/>
      <c r="G28" s="743"/>
      <c r="H28" s="743"/>
      <c r="I28" s="743"/>
      <c r="J28" s="743"/>
      <c r="K28" s="743"/>
      <c r="L28" s="743"/>
      <c r="M28" s="743"/>
      <c r="N28" s="744"/>
    </row>
    <row r="29" spans="2:14" ht="15.6">
      <c r="B29" s="745"/>
      <c r="C29" s="746"/>
      <c r="D29" s="746"/>
      <c r="E29" s="746"/>
      <c r="F29" s="746"/>
      <c r="G29" s="746"/>
      <c r="H29" s="746"/>
      <c r="I29" s="746"/>
      <c r="J29" s="746"/>
      <c r="K29" s="746"/>
      <c r="L29" s="746"/>
      <c r="M29" s="746"/>
      <c r="N29" s="747"/>
    </row>
    <row r="30" spans="2:14" ht="15.6">
      <c r="B30" s="745"/>
      <c r="C30" s="746"/>
      <c r="D30" s="746"/>
      <c r="E30" s="746"/>
      <c r="F30" s="746"/>
      <c r="G30" s="746"/>
      <c r="H30" s="746"/>
      <c r="I30" s="746"/>
      <c r="J30" s="746"/>
      <c r="K30" s="746"/>
      <c r="L30" s="746"/>
      <c r="M30" s="746"/>
      <c r="N30" s="747"/>
    </row>
    <row r="31" spans="2:14" ht="15.6">
      <c r="B31" s="745"/>
      <c r="C31" s="746"/>
      <c r="D31" s="746"/>
      <c r="E31" s="746"/>
      <c r="F31" s="746"/>
      <c r="G31" s="746"/>
      <c r="H31" s="746"/>
      <c r="I31" s="746"/>
      <c r="J31" s="746"/>
      <c r="K31" s="746"/>
      <c r="L31" s="746"/>
      <c r="M31" s="746"/>
      <c r="N31" s="747"/>
    </row>
    <row r="32" spans="2:14" ht="15.6">
      <c r="B32" s="745"/>
      <c r="C32" s="746"/>
      <c r="D32" s="746"/>
      <c r="E32" s="746"/>
      <c r="F32" s="746"/>
      <c r="G32" s="746"/>
      <c r="H32" s="746"/>
      <c r="I32" s="746"/>
      <c r="J32" s="746"/>
      <c r="K32" s="746"/>
      <c r="L32" s="746"/>
      <c r="M32" s="746"/>
      <c r="N32" s="747"/>
    </row>
    <row r="33" spans="2:14" ht="15.6">
      <c r="B33" s="745"/>
      <c r="C33" s="1914"/>
      <c r="D33" s="1914"/>
      <c r="E33" s="1914"/>
      <c r="F33" s="1914"/>
      <c r="G33" s="746"/>
      <c r="H33" s="746"/>
      <c r="I33" s="1914"/>
      <c r="J33" s="1914"/>
      <c r="K33" s="1914"/>
      <c r="L33" s="1914"/>
      <c r="M33" s="1914"/>
      <c r="N33" s="747"/>
    </row>
    <row r="34" spans="2:14" ht="15.6">
      <c r="B34" s="745"/>
      <c r="C34" s="1912" t="s">
        <v>1024</v>
      </c>
      <c r="D34" s="1912"/>
      <c r="E34" s="1912"/>
      <c r="F34" s="1912"/>
      <c r="G34" s="746"/>
      <c r="H34" s="746"/>
      <c r="I34" s="1912" t="s">
        <v>1196</v>
      </c>
      <c r="J34" s="1912"/>
      <c r="K34" s="1912"/>
      <c r="L34" s="1912"/>
      <c r="M34" s="1912"/>
      <c r="N34" s="747"/>
    </row>
    <row r="35" spans="2:14" ht="15.6">
      <c r="B35" s="748"/>
      <c r="C35" s="1914" t="s">
        <v>1440</v>
      </c>
      <c r="D35" s="1914"/>
      <c r="E35" s="1914"/>
      <c r="F35" s="1914"/>
      <c r="G35" s="749"/>
      <c r="H35" s="749"/>
      <c r="I35" s="1914" t="s">
        <v>1198</v>
      </c>
      <c r="J35" s="1914"/>
      <c r="K35" s="1914"/>
      <c r="L35" s="1914"/>
      <c r="M35" s="1914"/>
      <c r="N35" s="750"/>
    </row>
    <row r="36" spans="2:14" ht="15.6">
      <c r="B36" s="745"/>
      <c r="C36" s="746"/>
      <c r="D36" s="746"/>
      <c r="E36" s="746"/>
      <c r="F36" s="746"/>
      <c r="G36" s="746"/>
      <c r="H36" s="746"/>
      <c r="I36" s="746"/>
      <c r="J36" s="746"/>
      <c r="K36" s="746"/>
      <c r="L36" s="746"/>
      <c r="M36" s="746"/>
      <c r="N36" s="747"/>
    </row>
    <row r="37" spans="2:14" ht="15.6">
      <c r="B37" s="745"/>
      <c r="C37" s="746"/>
      <c r="D37" s="746"/>
      <c r="E37" s="746"/>
      <c r="F37" s="746"/>
      <c r="G37" s="746"/>
      <c r="H37" s="746"/>
      <c r="I37" s="746"/>
      <c r="J37" s="746"/>
      <c r="K37" s="746"/>
      <c r="L37" s="746"/>
      <c r="M37" s="746"/>
      <c r="N37" s="747"/>
    </row>
    <row r="38" spans="2:14" ht="15.6">
      <c r="B38" s="745"/>
      <c r="C38" s="746"/>
      <c r="D38" s="746"/>
      <c r="E38" s="746"/>
      <c r="F38" s="746"/>
      <c r="G38" s="746"/>
      <c r="H38" s="746"/>
      <c r="I38" s="746"/>
      <c r="J38" s="746"/>
      <c r="K38" s="746"/>
      <c r="L38" s="746"/>
      <c r="M38" s="746"/>
      <c r="N38" s="747"/>
    </row>
    <row r="39" spans="2:14" ht="15.6">
      <c r="B39" s="745"/>
      <c r="C39" s="746"/>
      <c r="D39" s="746"/>
      <c r="E39" s="746"/>
      <c r="F39" s="746"/>
      <c r="G39" s="746"/>
      <c r="H39" s="746"/>
      <c r="I39" s="746"/>
      <c r="J39" s="746"/>
      <c r="K39" s="746"/>
      <c r="L39" s="746"/>
      <c r="M39" s="746"/>
      <c r="N39" s="747"/>
    </row>
    <row r="40" spans="2:14" ht="15.6">
      <c r="B40" s="745"/>
      <c r="C40" s="746"/>
      <c r="D40" s="746"/>
      <c r="E40" s="746"/>
      <c r="F40" s="746"/>
      <c r="G40" s="746"/>
      <c r="H40" s="746"/>
      <c r="I40" s="746"/>
      <c r="J40" s="746"/>
      <c r="K40" s="746"/>
      <c r="L40" s="746"/>
      <c r="M40" s="746"/>
      <c r="N40" s="747"/>
    </row>
    <row r="41" spans="2:14" ht="15.6">
      <c r="B41" s="745"/>
      <c r="C41" s="746"/>
      <c r="D41" s="746"/>
      <c r="E41" s="746"/>
      <c r="F41" s="746"/>
      <c r="G41" s="746"/>
      <c r="H41" s="746"/>
      <c r="I41" s="746"/>
      <c r="J41" s="746"/>
      <c r="K41" s="746"/>
      <c r="L41" s="746"/>
      <c r="M41" s="746"/>
      <c r="N41" s="747"/>
    </row>
    <row r="42" spans="2:14" ht="15.6">
      <c r="B42" s="745"/>
      <c r="C42" s="1915"/>
      <c r="D42" s="1915"/>
      <c r="E42" s="746"/>
      <c r="F42" s="1915"/>
      <c r="G42" s="1915"/>
      <c r="H42" s="1915"/>
      <c r="I42" s="746"/>
      <c r="J42" s="746"/>
      <c r="K42" s="746"/>
      <c r="L42" s="746"/>
      <c r="M42" s="746"/>
      <c r="N42" s="747"/>
    </row>
    <row r="43" spans="2:14" ht="15.6">
      <c r="B43" s="748"/>
      <c r="C43" s="749"/>
      <c r="D43" s="749"/>
      <c r="E43" s="749"/>
      <c r="F43" s="749"/>
      <c r="G43" s="749"/>
      <c r="H43" s="749"/>
      <c r="I43" s="749"/>
      <c r="J43" s="749"/>
      <c r="K43" s="749"/>
      <c r="L43" s="749"/>
      <c r="M43" s="749"/>
      <c r="N43" s="750"/>
    </row>
  </sheetData>
  <mergeCells count="28">
    <mergeCell ref="C34:F34"/>
    <mergeCell ref="I34:M34"/>
    <mergeCell ref="C35:F35"/>
    <mergeCell ref="I35:M35"/>
    <mergeCell ref="C42:D42"/>
    <mergeCell ref="F42:H42"/>
    <mergeCell ref="C33:F33"/>
    <mergeCell ref="I33:M33"/>
    <mergeCell ref="C6:I6"/>
    <mergeCell ref="J6:L6"/>
    <mergeCell ref="M6:N6"/>
    <mergeCell ref="D7:K7"/>
    <mergeCell ref="L7:M8"/>
    <mergeCell ref="N7:N8"/>
    <mergeCell ref="D8:K8"/>
    <mergeCell ref="B9:N9"/>
    <mergeCell ref="I10:N10"/>
    <mergeCell ref="I11:N25"/>
    <mergeCell ref="B25:G25"/>
    <mergeCell ref="B27:N27"/>
    <mergeCell ref="C5:I5"/>
    <mergeCell ref="J5:K5"/>
    <mergeCell ref="L5:N5"/>
    <mergeCell ref="B1:B4"/>
    <mergeCell ref="C1:L3"/>
    <mergeCell ref="M3:N3"/>
    <mergeCell ref="C4:L4"/>
    <mergeCell ref="M4:N4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94BEE-EBB7-4543-93C4-9DFD1D713A11}">
  <dimension ref="B1:N43"/>
  <sheetViews>
    <sheetView view="pageBreakPreview" topLeftCell="A25" zoomScale="80" zoomScaleNormal="85" zoomScaleSheetLayoutView="80" workbookViewId="0">
      <selection activeCell="D7" sqref="D7:K7"/>
    </sheetView>
  </sheetViews>
  <sheetFormatPr baseColWidth="10" defaultColWidth="11.5546875" defaultRowHeight="14.4"/>
  <cols>
    <col min="1" max="1" width="5.5546875" style="726" customWidth="1"/>
    <col min="2" max="2" width="60.6640625" style="751" customWidth="1"/>
    <col min="3" max="3" width="13.5546875" style="751" customWidth="1"/>
    <col min="4" max="4" width="12.88671875" style="751" customWidth="1"/>
    <col min="5" max="5" width="14.5546875" style="751" customWidth="1"/>
    <col min="6" max="6" width="16.5546875" style="751" customWidth="1"/>
    <col min="7" max="7" width="15.6640625" style="751" customWidth="1"/>
    <col min="8" max="8" width="17" style="751" customWidth="1"/>
    <col min="9" max="9" width="15.44140625" style="751" customWidth="1"/>
    <col min="10" max="13" width="12.33203125" style="751" customWidth="1"/>
    <col min="14" max="14" width="26" style="751" customWidth="1"/>
    <col min="15" max="15" width="7.88671875" style="726" customWidth="1"/>
    <col min="16" max="16384" width="11.5546875" style="726"/>
  </cols>
  <sheetData>
    <row r="1" spans="2:14" ht="42" customHeight="1">
      <c r="B1" s="1892"/>
      <c r="C1" s="1894" t="s">
        <v>1174</v>
      </c>
      <c r="D1" s="1894"/>
      <c r="E1" s="1894"/>
      <c r="F1" s="1894"/>
      <c r="G1" s="1894"/>
      <c r="H1" s="1894"/>
      <c r="I1" s="1894"/>
      <c r="J1" s="1894"/>
      <c r="K1" s="1894"/>
      <c r="L1" s="1894"/>
      <c r="M1" s="725" t="s">
        <v>1175</v>
      </c>
      <c r="N1" s="725" t="s">
        <v>1176</v>
      </c>
    </row>
    <row r="2" spans="2:14" ht="43.95" customHeight="1">
      <c r="B2" s="1893"/>
      <c r="C2" s="1894"/>
      <c r="D2" s="1894"/>
      <c r="E2" s="1894"/>
      <c r="F2" s="1894"/>
      <c r="G2" s="1894"/>
      <c r="H2" s="1894"/>
      <c r="I2" s="1894"/>
      <c r="J2" s="1894"/>
      <c r="K2" s="1894"/>
      <c r="L2" s="1894"/>
      <c r="M2" s="725" t="s">
        <v>1177</v>
      </c>
      <c r="N2" s="725">
        <v>1</v>
      </c>
    </row>
    <row r="3" spans="2:14" ht="27.6" customHeight="1">
      <c r="B3" s="1893"/>
      <c r="C3" s="1894"/>
      <c r="D3" s="1894"/>
      <c r="E3" s="1894"/>
      <c r="F3" s="1894"/>
      <c r="G3" s="1894"/>
      <c r="H3" s="1894"/>
      <c r="I3" s="1894"/>
      <c r="J3" s="1894"/>
      <c r="K3" s="1894"/>
      <c r="L3" s="1894"/>
      <c r="M3" s="1895" t="s">
        <v>1178</v>
      </c>
      <c r="N3" s="1896"/>
    </row>
    <row r="4" spans="2:14" ht="34.200000000000003" customHeight="1">
      <c r="B4" s="1893"/>
      <c r="C4" s="1897" t="s">
        <v>1179</v>
      </c>
      <c r="D4" s="1897"/>
      <c r="E4" s="1897"/>
      <c r="F4" s="1897"/>
      <c r="G4" s="1897"/>
      <c r="H4" s="1897"/>
      <c r="I4" s="1897"/>
      <c r="J4" s="1897"/>
      <c r="K4" s="1897"/>
      <c r="L4" s="1897"/>
      <c r="M4" s="1895"/>
      <c r="N4" s="1896"/>
    </row>
    <row r="5" spans="2:14" ht="70.95" customHeight="1">
      <c r="B5" s="727" t="s">
        <v>702</v>
      </c>
      <c r="C5" s="1888" t="s">
        <v>1165</v>
      </c>
      <c r="D5" s="1889"/>
      <c r="E5" s="1889"/>
      <c r="F5" s="1889"/>
      <c r="G5" s="1889"/>
      <c r="H5" s="1889"/>
      <c r="I5" s="1890"/>
      <c r="J5" s="1891" t="s">
        <v>1180</v>
      </c>
      <c r="K5" s="1891"/>
      <c r="L5" s="1891"/>
      <c r="M5" s="1891"/>
      <c r="N5" s="1891"/>
    </row>
    <row r="6" spans="2:14" ht="40.200000000000003" customHeight="1">
      <c r="B6" s="727" t="s">
        <v>1181</v>
      </c>
      <c r="C6" s="1888" t="s">
        <v>686</v>
      </c>
      <c r="D6" s="1889"/>
      <c r="E6" s="1889"/>
      <c r="F6" s="1889"/>
      <c r="G6" s="1889"/>
      <c r="H6" s="1889"/>
      <c r="I6" s="1890"/>
      <c r="J6" s="1888" t="s">
        <v>1182</v>
      </c>
      <c r="K6" s="1889"/>
      <c r="L6" s="1890"/>
      <c r="M6" s="1888" t="s">
        <v>1183</v>
      </c>
      <c r="N6" s="1890"/>
    </row>
    <row r="7" spans="2:14" ht="36.6" customHeight="1">
      <c r="B7" s="728" t="s">
        <v>1184</v>
      </c>
      <c r="C7" s="729">
        <v>5</v>
      </c>
      <c r="D7" s="1888" t="s">
        <v>1262</v>
      </c>
      <c r="E7" s="1889"/>
      <c r="F7" s="1889"/>
      <c r="G7" s="1889"/>
      <c r="H7" s="1889"/>
      <c r="I7" s="1889"/>
      <c r="J7" s="1889"/>
      <c r="K7" s="1890"/>
      <c r="L7" s="1906" t="s">
        <v>704</v>
      </c>
      <c r="M7" s="1907"/>
      <c r="N7" s="1910" t="s">
        <v>603</v>
      </c>
    </row>
    <row r="8" spans="2:14" ht="36.6" customHeight="1">
      <c r="B8" s="728" t="s">
        <v>703</v>
      </c>
      <c r="C8" s="729">
        <v>5.3</v>
      </c>
      <c r="D8" s="1932" t="s">
        <v>1267</v>
      </c>
      <c r="E8" s="1889"/>
      <c r="F8" s="1889"/>
      <c r="G8" s="1889"/>
      <c r="H8" s="1889"/>
      <c r="I8" s="1889"/>
      <c r="J8" s="1889"/>
      <c r="K8" s="1890"/>
      <c r="L8" s="1908"/>
      <c r="M8" s="1909"/>
      <c r="N8" s="1911"/>
    </row>
    <row r="9" spans="2:14" ht="17.399999999999999">
      <c r="B9" s="1898" t="s">
        <v>1185</v>
      </c>
      <c r="C9" s="1898"/>
      <c r="D9" s="1898"/>
      <c r="E9" s="1898"/>
      <c r="F9" s="1898"/>
      <c r="G9" s="1898"/>
      <c r="H9" s="1898"/>
      <c r="I9" s="1898"/>
      <c r="J9" s="1898"/>
      <c r="K9" s="1898"/>
      <c r="L9" s="1898"/>
      <c r="M9" s="1898"/>
      <c r="N9" s="1898"/>
    </row>
    <row r="10" spans="2:14" ht="60.6" customHeight="1">
      <c r="B10" s="728" t="s">
        <v>1186</v>
      </c>
      <c r="C10" s="730"/>
      <c r="D10" s="731" t="s">
        <v>1187</v>
      </c>
      <c r="E10" s="731" t="s">
        <v>1188</v>
      </c>
      <c r="F10" s="731" t="s">
        <v>1189</v>
      </c>
      <c r="G10" s="730" t="s">
        <v>1190</v>
      </c>
      <c r="H10" s="730" t="s">
        <v>1191</v>
      </c>
      <c r="I10" s="1891" t="s">
        <v>1192</v>
      </c>
      <c r="J10" s="1891"/>
      <c r="K10" s="1891"/>
      <c r="L10" s="1891"/>
      <c r="M10" s="1891"/>
      <c r="N10" s="1891"/>
    </row>
    <row r="11" spans="2:14" ht="17.399999999999999">
      <c r="B11" s="752" t="s">
        <v>1268</v>
      </c>
      <c r="C11" s="736" t="str">
        <f>+N7</f>
        <v>M2</v>
      </c>
      <c r="D11" s="757">
        <v>27.05</v>
      </c>
      <c r="E11" s="757">
        <v>16.95</v>
      </c>
      <c r="F11" s="758"/>
      <c r="G11" s="758"/>
      <c r="H11" s="759">
        <f>+D11*E11</f>
        <v>458.4975</v>
      </c>
      <c r="I11" s="1899"/>
      <c r="J11" s="1899"/>
      <c r="K11" s="1899"/>
      <c r="L11" s="1899"/>
      <c r="M11" s="1899"/>
      <c r="N11" s="1899"/>
    </row>
    <row r="12" spans="2:14" ht="17.399999999999999">
      <c r="B12" s="752"/>
      <c r="C12" s="736"/>
      <c r="D12" s="757"/>
      <c r="E12" s="757"/>
      <c r="F12" s="758"/>
      <c r="G12" s="758"/>
      <c r="H12" s="759"/>
      <c r="I12" s="1899"/>
      <c r="J12" s="1899"/>
      <c r="K12" s="1899"/>
      <c r="L12" s="1899"/>
      <c r="M12" s="1899"/>
      <c r="N12" s="1899"/>
    </row>
    <row r="13" spans="2:14" ht="17.399999999999999">
      <c r="B13" s="752"/>
      <c r="C13" s="736"/>
      <c r="D13" s="757"/>
      <c r="E13" s="757"/>
      <c r="F13" s="758"/>
      <c r="G13" s="758"/>
      <c r="H13" s="759"/>
      <c r="I13" s="1899"/>
      <c r="J13" s="1899"/>
      <c r="K13" s="1899"/>
      <c r="L13" s="1899"/>
      <c r="M13" s="1899"/>
      <c r="N13" s="1899"/>
    </row>
    <row r="14" spans="2:14" ht="17.399999999999999">
      <c r="B14" s="752"/>
      <c r="C14" s="736"/>
      <c r="D14" s="734"/>
      <c r="E14" s="734"/>
      <c r="F14" s="755"/>
      <c r="G14" s="734"/>
      <c r="H14" s="734"/>
      <c r="I14" s="1899"/>
      <c r="J14" s="1899"/>
      <c r="K14" s="1899"/>
      <c r="L14" s="1899"/>
      <c r="M14" s="1899"/>
      <c r="N14" s="1899"/>
    </row>
    <row r="15" spans="2:14" ht="19.5" customHeight="1">
      <c r="B15" s="752"/>
      <c r="C15" s="736"/>
      <c r="D15" s="734"/>
      <c r="E15" s="734"/>
      <c r="F15" s="755"/>
      <c r="G15" s="734"/>
      <c r="H15" s="734"/>
      <c r="I15" s="1899"/>
      <c r="J15" s="1899"/>
      <c r="K15" s="1899"/>
      <c r="L15" s="1899"/>
      <c r="M15" s="1899"/>
      <c r="N15" s="1899"/>
    </row>
    <row r="16" spans="2:14" ht="17.399999999999999">
      <c r="B16" s="752"/>
      <c r="C16" s="736"/>
      <c r="D16" s="575"/>
      <c r="E16" s="575"/>
      <c r="F16" s="575"/>
      <c r="G16" s="576"/>
      <c r="H16" s="734"/>
      <c r="I16" s="1899"/>
      <c r="J16" s="1899"/>
      <c r="K16" s="1899"/>
      <c r="L16" s="1899"/>
      <c r="M16" s="1899"/>
      <c r="N16" s="1899"/>
    </row>
    <row r="17" spans="2:14" ht="17.399999999999999">
      <c r="B17" s="752"/>
      <c r="C17" s="736"/>
      <c r="D17" s="734"/>
      <c r="E17" s="734"/>
      <c r="F17" s="755"/>
      <c r="G17" s="734"/>
      <c r="H17" s="734"/>
      <c r="I17" s="1899"/>
      <c r="J17" s="1899"/>
      <c r="K17" s="1899"/>
      <c r="L17" s="1899"/>
      <c r="M17" s="1899"/>
      <c r="N17" s="1899"/>
    </row>
    <row r="18" spans="2:14" ht="17.399999999999999">
      <c r="B18" s="752"/>
      <c r="C18" s="736"/>
      <c r="D18" s="734"/>
      <c r="E18" s="734"/>
      <c r="F18" s="755"/>
      <c r="G18" s="734"/>
      <c r="H18" s="734"/>
      <c r="I18" s="1899"/>
      <c r="J18" s="1899"/>
      <c r="K18" s="1899"/>
      <c r="L18" s="1899"/>
      <c r="M18" s="1899"/>
      <c r="N18" s="1899"/>
    </row>
    <row r="19" spans="2:14" ht="17.399999999999999">
      <c r="B19" s="752"/>
      <c r="C19" s="736"/>
      <c r="D19" s="734"/>
      <c r="E19" s="734"/>
      <c r="F19" s="755"/>
      <c r="G19" s="734"/>
      <c r="H19" s="734"/>
      <c r="I19" s="1899"/>
      <c r="J19" s="1899"/>
      <c r="K19" s="1899"/>
      <c r="L19" s="1899"/>
      <c r="M19" s="1899"/>
      <c r="N19" s="1899"/>
    </row>
    <row r="20" spans="2:14" ht="17.399999999999999">
      <c r="B20" s="752"/>
      <c r="C20" s="736"/>
      <c r="D20" s="734"/>
      <c r="E20" s="734"/>
      <c r="F20" s="755"/>
      <c r="G20" s="734"/>
      <c r="H20" s="734"/>
      <c r="I20" s="1899"/>
      <c r="J20" s="1899"/>
      <c r="K20" s="1899"/>
      <c r="L20" s="1899"/>
      <c r="M20" s="1899"/>
      <c r="N20" s="1899"/>
    </row>
    <row r="21" spans="2:14" ht="17.399999999999999">
      <c r="B21" s="752"/>
      <c r="C21" s="736"/>
      <c r="D21" s="734"/>
      <c r="E21" s="734"/>
      <c r="F21" s="735"/>
      <c r="G21" s="734"/>
      <c r="H21" s="734"/>
      <c r="I21" s="1899"/>
      <c r="J21" s="1899"/>
      <c r="K21" s="1899"/>
      <c r="L21" s="1899"/>
      <c r="M21" s="1899"/>
      <c r="N21" s="1899"/>
    </row>
    <row r="22" spans="2:14" ht="17.399999999999999">
      <c r="B22" s="752"/>
      <c r="C22" s="736"/>
      <c r="D22" s="734"/>
      <c r="E22" s="734"/>
      <c r="F22" s="735"/>
      <c r="G22" s="734"/>
      <c r="H22" s="734"/>
      <c r="I22" s="1899"/>
      <c r="J22" s="1899"/>
      <c r="K22" s="1899"/>
      <c r="L22" s="1899"/>
      <c r="M22" s="1899"/>
      <c r="N22" s="1899"/>
    </row>
    <row r="23" spans="2:14" ht="17.399999999999999">
      <c r="B23" s="752"/>
      <c r="C23" s="736"/>
      <c r="D23" s="734"/>
      <c r="E23" s="734"/>
      <c r="F23" s="735"/>
      <c r="G23" s="734"/>
      <c r="H23" s="734"/>
      <c r="I23" s="1899"/>
      <c r="J23" s="1899"/>
      <c r="K23" s="1899"/>
      <c r="L23" s="1899"/>
      <c r="M23" s="1899"/>
      <c r="N23" s="1899"/>
    </row>
    <row r="24" spans="2:14" ht="17.399999999999999">
      <c r="B24" s="752"/>
      <c r="C24" s="736"/>
      <c r="D24" s="734"/>
      <c r="E24" s="734"/>
      <c r="F24" s="735"/>
      <c r="G24" s="734"/>
      <c r="H24" s="734"/>
      <c r="I24" s="1899"/>
      <c r="J24" s="1899"/>
      <c r="K24" s="1899"/>
      <c r="L24" s="1899"/>
      <c r="M24" s="1899"/>
      <c r="N24" s="1899"/>
    </row>
    <row r="25" spans="2:14" ht="36" customHeight="1">
      <c r="B25" s="1900" t="s">
        <v>199</v>
      </c>
      <c r="C25" s="1901"/>
      <c r="D25" s="1901"/>
      <c r="E25" s="1901"/>
      <c r="F25" s="1901"/>
      <c r="G25" s="1902"/>
      <c r="H25" s="737">
        <f>+H11+H12+H13+H14+H15+H16+H17+H18+H19+H20</f>
        <v>458.4975</v>
      </c>
      <c r="I25" s="1899"/>
      <c r="J25" s="1899"/>
      <c r="K25" s="1899"/>
      <c r="L25" s="1899"/>
      <c r="M25" s="1899"/>
      <c r="N25" s="1899"/>
    </row>
    <row r="26" spans="2:14" ht="67.2" customHeight="1">
      <c r="B26" s="738" t="s">
        <v>1194</v>
      </c>
      <c r="C26" s="739"/>
      <c r="D26" s="740"/>
      <c r="E26" s="740"/>
      <c r="F26" s="740"/>
      <c r="G26" s="740"/>
      <c r="H26" s="740"/>
      <c r="I26" s="740"/>
      <c r="J26" s="740"/>
      <c r="K26" s="740"/>
      <c r="L26" s="740"/>
      <c r="M26" s="740"/>
      <c r="N26" s="741"/>
    </row>
    <row r="27" spans="2:14" ht="21.6" customHeight="1">
      <c r="B27" s="1903" t="s">
        <v>1195</v>
      </c>
      <c r="C27" s="1904"/>
      <c r="D27" s="1904"/>
      <c r="E27" s="1904"/>
      <c r="F27" s="1904"/>
      <c r="G27" s="1904"/>
      <c r="H27" s="1904"/>
      <c r="I27" s="1904"/>
      <c r="J27" s="1904"/>
      <c r="K27" s="1904"/>
      <c r="L27" s="1904"/>
      <c r="M27" s="1904"/>
      <c r="N27" s="1905"/>
    </row>
    <row r="28" spans="2:14" ht="15.6">
      <c r="B28" s="742"/>
      <c r="C28" s="743"/>
      <c r="D28" s="743"/>
      <c r="E28" s="743"/>
      <c r="F28" s="743"/>
      <c r="G28" s="743"/>
      <c r="H28" s="743"/>
      <c r="I28" s="743"/>
      <c r="J28" s="743"/>
      <c r="K28" s="743"/>
      <c r="L28" s="743"/>
      <c r="M28" s="743"/>
      <c r="N28" s="744"/>
    </row>
    <row r="29" spans="2:14" ht="15.6">
      <c r="B29" s="745"/>
      <c r="C29" s="746"/>
      <c r="D29" s="746"/>
      <c r="E29" s="746"/>
      <c r="F29" s="746"/>
      <c r="G29" s="746"/>
      <c r="H29" s="746"/>
      <c r="I29" s="746"/>
      <c r="J29" s="746"/>
      <c r="K29" s="746"/>
      <c r="L29" s="746"/>
      <c r="M29" s="746"/>
      <c r="N29" s="747"/>
    </row>
    <row r="30" spans="2:14" ht="15.6">
      <c r="B30" s="745"/>
      <c r="C30" s="746"/>
      <c r="D30" s="746"/>
      <c r="E30" s="746"/>
      <c r="F30" s="746"/>
      <c r="G30" s="746"/>
      <c r="H30" s="746"/>
      <c r="I30" s="746"/>
      <c r="J30" s="746"/>
      <c r="K30" s="746"/>
      <c r="L30" s="746"/>
      <c r="M30" s="746"/>
      <c r="N30" s="747"/>
    </row>
    <row r="31" spans="2:14" ht="15.6">
      <c r="B31" s="745"/>
      <c r="C31" s="746"/>
      <c r="D31" s="746"/>
      <c r="E31" s="746"/>
      <c r="F31" s="746"/>
      <c r="G31" s="746"/>
      <c r="H31" s="746"/>
      <c r="I31" s="746"/>
      <c r="J31" s="746"/>
      <c r="K31" s="746"/>
      <c r="L31" s="746"/>
      <c r="M31" s="746"/>
      <c r="N31" s="747"/>
    </row>
    <row r="32" spans="2:14" ht="15.6">
      <c r="B32" s="745"/>
      <c r="C32" s="746"/>
      <c r="D32" s="746"/>
      <c r="E32" s="746"/>
      <c r="F32" s="746"/>
      <c r="G32" s="746"/>
      <c r="H32" s="746"/>
      <c r="I32" s="746"/>
      <c r="J32" s="746"/>
      <c r="K32" s="746"/>
      <c r="L32" s="746"/>
      <c r="M32" s="746"/>
      <c r="N32" s="747"/>
    </row>
    <row r="33" spans="2:14" ht="15.6">
      <c r="B33" s="745"/>
      <c r="C33" s="1914"/>
      <c r="D33" s="1914"/>
      <c r="E33" s="1914"/>
      <c r="F33" s="1914"/>
      <c r="G33" s="746"/>
      <c r="H33" s="746"/>
      <c r="I33" s="1914"/>
      <c r="J33" s="1914"/>
      <c r="K33" s="1914"/>
      <c r="L33" s="1914"/>
      <c r="M33" s="1914"/>
      <c r="N33" s="747"/>
    </row>
    <row r="34" spans="2:14" ht="15.6">
      <c r="B34" s="745"/>
      <c r="C34" s="1912" t="s">
        <v>1024</v>
      </c>
      <c r="D34" s="1912"/>
      <c r="E34" s="1912"/>
      <c r="F34" s="1912"/>
      <c r="G34" s="746"/>
      <c r="H34" s="746"/>
      <c r="I34" s="1912" t="s">
        <v>1196</v>
      </c>
      <c r="J34" s="1912"/>
      <c r="K34" s="1912"/>
      <c r="L34" s="1912"/>
      <c r="M34" s="1912"/>
      <c r="N34" s="747"/>
    </row>
    <row r="35" spans="2:14" ht="15.6">
      <c r="B35" s="748"/>
      <c r="C35" s="1914" t="s">
        <v>1440</v>
      </c>
      <c r="D35" s="1914"/>
      <c r="E35" s="1914"/>
      <c r="F35" s="1914"/>
      <c r="G35" s="749"/>
      <c r="H35" s="749"/>
      <c r="I35" s="1914" t="s">
        <v>1198</v>
      </c>
      <c r="J35" s="1914"/>
      <c r="K35" s="1914"/>
      <c r="L35" s="1914"/>
      <c r="M35" s="1914"/>
      <c r="N35" s="750"/>
    </row>
    <row r="36" spans="2:14" ht="15.6">
      <c r="B36" s="745"/>
      <c r="C36" s="746"/>
      <c r="D36" s="746"/>
      <c r="E36" s="746"/>
      <c r="F36" s="746"/>
      <c r="G36" s="746"/>
      <c r="H36" s="746"/>
      <c r="I36" s="746"/>
      <c r="J36" s="746"/>
      <c r="K36" s="746"/>
      <c r="L36" s="746"/>
      <c r="M36" s="746"/>
      <c r="N36" s="747"/>
    </row>
    <row r="37" spans="2:14" ht="15.6">
      <c r="B37" s="745"/>
      <c r="C37" s="746"/>
      <c r="D37" s="746"/>
      <c r="E37" s="746"/>
      <c r="F37" s="746"/>
      <c r="G37" s="746"/>
      <c r="H37" s="746"/>
      <c r="I37" s="746"/>
      <c r="J37" s="746"/>
      <c r="K37" s="746"/>
      <c r="L37" s="746"/>
      <c r="M37" s="746"/>
      <c r="N37" s="747"/>
    </row>
    <row r="38" spans="2:14" ht="15.6">
      <c r="B38" s="745"/>
      <c r="C38" s="746"/>
      <c r="D38" s="746"/>
      <c r="E38" s="746"/>
      <c r="F38" s="746"/>
      <c r="G38" s="746"/>
      <c r="H38" s="746"/>
      <c r="I38" s="746"/>
      <c r="J38" s="746"/>
      <c r="K38" s="746"/>
      <c r="L38" s="746"/>
      <c r="M38" s="746"/>
      <c r="N38" s="747"/>
    </row>
    <row r="39" spans="2:14" ht="15.6">
      <c r="B39" s="745"/>
      <c r="C39" s="746"/>
      <c r="D39" s="746"/>
      <c r="E39" s="746"/>
      <c r="F39" s="746"/>
      <c r="G39" s="746"/>
      <c r="H39" s="746"/>
      <c r="I39" s="746"/>
      <c r="J39" s="746"/>
      <c r="K39" s="746"/>
      <c r="L39" s="746"/>
      <c r="M39" s="746"/>
      <c r="N39" s="747"/>
    </row>
    <row r="40" spans="2:14" ht="15.6">
      <c r="B40" s="745"/>
      <c r="C40" s="746"/>
      <c r="D40" s="746"/>
      <c r="E40" s="746"/>
      <c r="F40" s="746"/>
      <c r="G40" s="746"/>
      <c r="H40" s="746"/>
      <c r="I40" s="746"/>
      <c r="J40" s="746"/>
      <c r="K40" s="746"/>
      <c r="L40" s="746"/>
      <c r="M40" s="746"/>
      <c r="N40" s="747"/>
    </row>
    <row r="41" spans="2:14" ht="15.6">
      <c r="B41" s="745"/>
      <c r="C41" s="746"/>
      <c r="D41" s="746"/>
      <c r="E41" s="746"/>
      <c r="F41" s="746"/>
      <c r="G41" s="746"/>
      <c r="H41" s="746"/>
      <c r="I41" s="746"/>
      <c r="J41" s="746"/>
      <c r="K41" s="746"/>
      <c r="L41" s="746"/>
      <c r="M41" s="746"/>
      <c r="N41" s="747"/>
    </row>
    <row r="42" spans="2:14" ht="15.6">
      <c r="B42" s="745"/>
      <c r="C42" s="1915"/>
      <c r="D42" s="1915"/>
      <c r="E42" s="746"/>
      <c r="F42" s="1915"/>
      <c r="G42" s="1915"/>
      <c r="H42" s="1915"/>
      <c r="I42" s="746"/>
      <c r="J42" s="746"/>
      <c r="K42" s="746"/>
      <c r="L42" s="746"/>
      <c r="M42" s="746"/>
      <c r="N42" s="747"/>
    </row>
    <row r="43" spans="2:14" ht="15.6">
      <c r="B43" s="748"/>
      <c r="C43" s="749"/>
      <c r="D43" s="749"/>
      <c r="E43" s="749"/>
      <c r="F43" s="749"/>
      <c r="G43" s="749"/>
      <c r="H43" s="749"/>
      <c r="I43" s="749"/>
      <c r="J43" s="749"/>
      <c r="K43" s="749"/>
      <c r="L43" s="749"/>
      <c r="M43" s="749"/>
      <c r="N43" s="750"/>
    </row>
  </sheetData>
  <mergeCells count="28">
    <mergeCell ref="C34:F34"/>
    <mergeCell ref="I34:M34"/>
    <mergeCell ref="C35:F35"/>
    <mergeCell ref="I35:M35"/>
    <mergeCell ref="C42:D42"/>
    <mergeCell ref="F42:H42"/>
    <mergeCell ref="C33:F33"/>
    <mergeCell ref="I33:M33"/>
    <mergeCell ref="C6:I6"/>
    <mergeCell ref="J6:L6"/>
    <mergeCell ref="M6:N6"/>
    <mergeCell ref="D7:K7"/>
    <mergeCell ref="L7:M8"/>
    <mergeCell ref="N7:N8"/>
    <mergeCell ref="D8:K8"/>
    <mergeCell ref="B9:N9"/>
    <mergeCell ref="I10:N10"/>
    <mergeCell ref="I11:N25"/>
    <mergeCell ref="B25:G25"/>
    <mergeCell ref="B27:N27"/>
    <mergeCell ref="C5:I5"/>
    <mergeCell ref="J5:K5"/>
    <mergeCell ref="L5:N5"/>
    <mergeCell ref="B1:B4"/>
    <mergeCell ref="C1:L3"/>
    <mergeCell ref="M3:N3"/>
    <mergeCell ref="C4:L4"/>
    <mergeCell ref="M4:N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8ED9B-95D2-4BD3-B2E1-4F1EB8533B37}">
  <dimension ref="B1:N43"/>
  <sheetViews>
    <sheetView view="pageBreakPreview" topLeftCell="A2" zoomScale="80" zoomScaleNormal="100" zoomScaleSheetLayoutView="80" workbookViewId="0">
      <selection activeCell="D7" sqref="D7:K7"/>
    </sheetView>
  </sheetViews>
  <sheetFormatPr baseColWidth="10" defaultColWidth="11.5546875" defaultRowHeight="14.4"/>
  <cols>
    <col min="1" max="1" width="5.5546875" style="726" customWidth="1"/>
    <col min="2" max="2" width="60.6640625" style="751" customWidth="1"/>
    <col min="3" max="3" width="13.5546875" style="751" customWidth="1"/>
    <col min="4" max="4" width="12.88671875" style="751" customWidth="1"/>
    <col min="5" max="5" width="14.5546875" style="751" customWidth="1"/>
    <col min="6" max="6" width="16.5546875" style="751" customWidth="1"/>
    <col min="7" max="7" width="15.6640625" style="751" customWidth="1"/>
    <col min="8" max="8" width="17" style="751" customWidth="1"/>
    <col min="9" max="9" width="15.44140625" style="751" customWidth="1"/>
    <col min="10" max="13" width="12.33203125" style="751" customWidth="1"/>
    <col min="14" max="14" width="26" style="751" customWidth="1"/>
    <col min="15" max="15" width="7.88671875" style="726" customWidth="1"/>
    <col min="16" max="16384" width="11.5546875" style="726"/>
  </cols>
  <sheetData>
    <row r="1" spans="2:14" ht="42" customHeight="1">
      <c r="B1" s="1892"/>
      <c r="C1" s="1894" t="s">
        <v>1174</v>
      </c>
      <c r="D1" s="1894"/>
      <c r="E1" s="1894"/>
      <c r="F1" s="1894"/>
      <c r="G1" s="1894"/>
      <c r="H1" s="1894"/>
      <c r="I1" s="1894"/>
      <c r="J1" s="1894"/>
      <c r="K1" s="1894"/>
      <c r="L1" s="1894"/>
      <c r="M1" s="725" t="s">
        <v>1175</v>
      </c>
      <c r="N1" s="725" t="s">
        <v>1176</v>
      </c>
    </row>
    <row r="2" spans="2:14" ht="43.95" customHeight="1">
      <c r="B2" s="1893"/>
      <c r="C2" s="1894"/>
      <c r="D2" s="1894"/>
      <c r="E2" s="1894"/>
      <c r="F2" s="1894"/>
      <c r="G2" s="1894"/>
      <c r="H2" s="1894"/>
      <c r="I2" s="1894"/>
      <c r="J2" s="1894"/>
      <c r="K2" s="1894"/>
      <c r="L2" s="1894"/>
      <c r="M2" s="725" t="s">
        <v>1177</v>
      </c>
      <c r="N2" s="725">
        <v>1</v>
      </c>
    </row>
    <row r="3" spans="2:14" ht="27.6" customHeight="1">
      <c r="B3" s="1893"/>
      <c r="C3" s="1894"/>
      <c r="D3" s="1894"/>
      <c r="E3" s="1894"/>
      <c r="F3" s="1894"/>
      <c r="G3" s="1894"/>
      <c r="H3" s="1894"/>
      <c r="I3" s="1894"/>
      <c r="J3" s="1894"/>
      <c r="K3" s="1894"/>
      <c r="L3" s="1894"/>
      <c r="M3" s="1895" t="s">
        <v>1178</v>
      </c>
      <c r="N3" s="1896"/>
    </row>
    <row r="4" spans="2:14" ht="34.200000000000003" customHeight="1">
      <c r="B4" s="1893"/>
      <c r="C4" s="1897" t="s">
        <v>1179</v>
      </c>
      <c r="D4" s="1897"/>
      <c r="E4" s="1897"/>
      <c r="F4" s="1897"/>
      <c r="G4" s="1897"/>
      <c r="H4" s="1897"/>
      <c r="I4" s="1897"/>
      <c r="J4" s="1897"/>
      <c r="K4" s="1897"/>
      <c r="L4" s="1897"/>
      <c r="M4" s="1895"/>
      <c r="N4" s="1896"/>
    </row>
    <row r="5" spans="2:14" ht="70.95" customHeight="1">
      <c r="B5" s="727" t="s">
        <v>702</v>
      </c>
      <c r="C5" s="1888" t="s">
        <v>1165</v>
      </c>
      <c r="D5" s="1889"/>
      <c r="E5" s="1889"/>
      <c r="F5" s="1889"/>
      <c r="G5" s="1889"/>
      <c r="H5" s="1889"/>
      <c r="I5" s="1890"/>
      <c r="J5" s="1891" t="s">
        <v>1180</v>
      </c>
      <c r="K5" s="1891"/>
      <c r="L5" s="1891"/>
      <c r="M5" s="1891"/>
      <c r="N5" s="1891"/>
    </row>
    <row r="6" spans="2:14" ht="40.200000000000003" customHeight="1">
      <c r="B6" s="727" t="s">
        <v>1181</v>
      </c>
      <c r="C6" s="1888" t="s">
        <v>686</v>
      </c>
      <c r="D6" s="1889"/>
      <c r="E6" s="1889"/>
      <c r="F6" s="1889"/>
      <c r="G6" s="1889"/>
      <c r="H6" s="1889"/>
      <c r="I6" s="1890"/>
      <c r="J6" s="1888" t="s">
        <v>1182</v>
      </c>
      <c r="K6" s="1889"/>
      <c r="L6" s="1890"/>
      <c r="M6" s="1888" t="s">
        <v>1183</v>
      </c>
      <c r="N6" s="1890"/>
    </row>
    <row r="7" spans="2:14" ht="36.6" customHeight="1">
      <c r="B7" s="728" t="s">
        <v>1184</v>
      </c>
      <c r="C7" s="729">
        <v>5</v>
      </c>
      <c r="D7" s="1888" t="s">
        <v>1262</v>
      </c>
      <c r="E7" s="1889"/>
      <c r="F7" s="1889"/>
      <c r="G7" s="1889"/>
      <c r="H7" s="1889"/>
      <c r="I7" s="1889"/>
      <c r="J7" s="1889"/>
      <c r="K7" s="1890"/>
      <c r="L7" s="1906" t="s">
        <v>704</v>
      </c>
      <c r="M7" s="1907"/>
      <c r="N7" s="1910" t="s">
        <v>480</v>
      </c>
    </row>
    <row r="8" spans="2:14" ht="36.6" customHeight="1">
      <c r="B8" s="728" t="s">
        <v>703</v>
      </c>
      <c r="C8" s="729">
        <v>5.4</v>
      </c>
      <c r="D8" s="1932" t="s">
        <v>669</v>
      </c>
      <c r="E8" s="1889"/>
      <c r="F8" s="1889"/>
      <c r="G8" s="1889"/>
      <c r="H8" s="1889"/>
      <c r="I8" s="1889"/>
      <c r="J8" s="1889"/>
      <c r="K8" s="1890"/>
      <c r="L8" s="1908"/>
      <c r="M8" s="1909"/>
      <c r="N8" s="1911"/>
    </row>
    <row r="9" spans="2:14" ht="17.399999999999999">
      <c r="B9" s="1898" t="s">
        <v>1185</v>
      </c>
      <c r="C9" s="1898"/>
      <c r="D9" s="1898"/>
      <c r="E9" s="1898"/>
      <c r="F9" s="1898"/>
      <c r="G9" s="1898"/>
      <c r="H9" s="1898"/>
      <c r="I9" s="1898"/>
      <c r="J9" s="1898"/>
      <c r="K9" s="1898"/>
      <c r="L9" s="1898"/>
      <c r="M9" s="1898"/>
      <c r="N9" s="1898"/>
    </row>
    <row r="10" spans="2:14" ht="60.6" customHeight="1">
      <c r="B10" s="728" t="s">
        <v>1186</v>
      </c>
      <c r="C10" s="730"/>
      <c r="D10" s="731" t="s">
        <v>1187</v>
      </c>
      <c r="E10" s="731" t="s">
        <v>1188</v>
      </c>
      <c r="F10" s="731" t="s">
        <v>1189</v>
      </c>
      <c r="G10" s="730" t="s">
        <v>1190</v>
      </c>
      <c r="H10" s="730" t="s">
        <v>1191</v>
      </c>
      <c r="I10" s="1891" t="s">
        <v>1192</v>
      </c>
      <c r="J10" s="1891"/>
      <c r="K10" s="1891"/>
      <c r="L10" s="1891"/>
      <c r="M10" s="1891"/>
      <c r="N10" s="1891"/>
    </row>
    <row r="11" spans="2:14" ht="17.399999999999999">
      <c r="B11" s="752" t="str">
        <f>+D8</f>
        <v>Demarcación de cancha multiple</v>
      </c>
      <c r="C11" s="736" t="str">
        <f>+N7</f>
        <v>ML</v>
      </c>
      <c r="D11" s="757">
        <v>244.29</v>
      </c>
      <c r="E11" s="757"/>
      <c r="F11" s="758"/>
      <c r="G11" s="758">
        <v>1</v>
      </c>
      <c r="H11" s="757">
        <f>D11</f>
        <v>244.29</v>
      </c>
      <c r="I11" s="1899"/>
      <c r="J11" s="1899"/>
      <c r="K11" s="1899"/>
      <c r="L11" s="1899"/>
      <c r="M11" s="1899"/>
      <c r="N11" s="1899"/>
    </row>
    <row r="12" spans="2:14" ht="17.399999999999999">
      <c r="B12" s="752"/>
      <c r="C12" s="736"/>
      <c r="D12" s="757"/>
      <c r="E12" s="757"/>
      <c r="F12" s="758"/>
      <c r="G12" s="758"/>
      <c r="H12" s="759"/>
      <c r="I12" s="1899"/>
      <c r="J12" s="1899"/>
      <c r="K12" s="1899"/>
      <c r="L12" s="1899"/>
      <c r="M12" s="1899"/>
      <c r="N12" s="1899"/>
    </row>
    <row r="13" spans="2:14" ht="17.399999999999999">
      <c r="B13" s="752"/>
      <c r="C13" s="736"/>
      <c r="D13" s="757"/>
      <c r="E13" s="757"/>
      <c r="F13" s="758"/>
      <c r="G13" s="758"/>
      <c r="H13" s="759"/>
      <c r="I13" s="1899"/>
      <c r="J13" s="1899"/>
      <c r="K13" s="1899"/>
      <c r="L13" s="1899"/>
      <c r="M13" s="1899"/>
      <c r="N13" s="1899"/>
    </row>
    <row r="14" spans="2:14" ht="17.399999999999999">
      <c r="B14" s="752"/>
      <c r="C14" s="736"/>
      <c r="D14" s="734"/>
      <c r="E14" s="734"/>
      <c r="F14" s="755"/>
      <c r="G14" s="734"/>
      <c r="H14" s="734"/>
      <c r="I14" s="1899"/>
      <c r="J14" s="1899"/>
      <c r="K14" s="1899"/>
      <c r="L14" s="1899"/>
      <c r="M14" s="1899"/>
      <c r="N14" s="1899"/>
    </row>
    <row r="15" spans="2:14" ht="19.5" customHeight="1">
      <c r="B15" s="752"/>
      <c r="C15" s="736"/>
      <c r="D15" s="734"/>
      <c r="E15" s="734"/>
      <c r="F15" s="755"/>
      <c r="G15" s="734"/>
      <c r="H15" s="734"/>
      <c r="I15" s="1899"/>
      <c r="J15" s="1899"/>
      <c r="K15" s="1899"/>
      <c r="L15" s="1899"/>
      <c r="M15" s="1899"/>
      <c r="N15" s="1899"/>
    </row>
    <row r="16" spans="2:14" ht="17.399999999999999">
      <c r="B16" s="752"/>
      <c r="C16" s="736"/>
      <c r="D16" s="575"/>
      <c r="E16" s="575"/>
      <c r="F16" s="575"/>
      <c r="G16" s="576"/>
      <c r="H16" s="734"/>
      <c r="I16" s="1899"/>
      <c r="J16" s="1899"/>
      <c r="K16" s="1899"/>
      <c r="L16" s="1899"/>
      <c r="M16" s="1899"/>
      <c r="N16" s="1899"/>
    </row>
    <row r="17" spans="2:14" ht="17.399999999999999">
      <c r="B17" s="752"/>
      <c r="C17" s="736"/>
      <c r="D17" s="734"/>
      <c r="E17" s="734"/>
      <c r="F17" s="755"/>
      <c r="G17" s="734"/>
      <c r="H17" s="734"/>
      <c r="I17" s="1899"/>
      <c r="J17" s="1899"/>
      <c r="K17" s="1899"/>
      <c r="L17" s="1899"/>
      <c r="M17" s="1899"/>
      <c r="N17" s="1899"/>
    </row>
    <row r="18" spans="2:14" ht="17.399999999999999">
      <c r="B18" s="752"/>
      <c r="C18" s="736"/>
      <c r="D18" s="734"/>
      <c r="E18" s="734"/>
      <c r="F18" s="755"/>
      <c r="G18" s="734"/>
      <c r="H18" s="734"/>
      <c r="I18" s="1899"/>
      <c r="J18" s="1899"/>
      <c r="K18" s="1899"/>
      <c r="L18" s="1899"/>
      <c r="M18" s="1899"/>
      <c r="N18" s="1899"/>
    </row>
    <row r="19" spans="2:14" ht="17.399999999999999">
      <c r="B19" s="752"/>
      <c r="C19" s="736"/>
      <c r="D19" s="734"/>
      <c r="E19" s="734"/>
      <c r="F19" s="755"/>
      <c r="G19" s="734"/>
      <c r="H19" s="734"/>
      <c r="I19" s="1899"/>
      <c r="J19" s="1899"/>
      <c r="K19" s="1899"/>
      <c r="L19" s="1899"/>
      <c r="M19" s="1899"/>
      <c r="N19" s="1899"/>
    </row>
    <row r="20" spans="2:14" ht="17.399999999999999">
      <c r="B20" s="752"/>
      <c r="C20" s="736"/>
      <c r="D20" s="734"/>
      <c r="E20" s="734"/>
      <c r="F20" s="755"/>
      <c r="G20" s="734"/>
      <c r="H20" s="734"/>
      <c r="I20" s="1899"/>
      <c r="J20" s="1899"/>
      <c r="K20" s="1899"/>
      <c r="L20" s="1899"/>
      <c r="M20" s="1899"/>
      <c r="N20" s="1899"/>
    </row>
    <row r="21" spans="2:14" ht="17.399999999999999">
      <c r="B21" s="752"/>
      <c r="C21" s="736"/>
      <c r="D21" s="734"/>
      <c r="E21" s="734"/>
      <c r="F21" s="735"/>
      <c r="G21" s="734"/>
      <c r="H21" s="734"/>
      <c r="I21" s="1899"/>
      <c r="J21" s="1899"/>
      <c r="K21" s="1899"/>
      <c r="L21" s="1899"/>
      <c r="M21" s="1899"/>
      <c r="N21" s="1899"/>
    </row>
    <row r="22" spans="2:14" ht="17.399999999999999">
      <c r="B22" s="752"/>
      <c r="C22" s="736"/>
      <c r="D22" s="734"/>
      <c r="E22" s="734"/>
      <c r="F22" s="735"/>
      <c r="G22" s="734"/>
      <c r="H22" s="734"/>
      <c r="I22" s="1899"/>
      <c r="J22" s="1899"/>
      <c r="K22" s="1899"/>
      <c r="L22" s="1899"/>
      <c r="M22" s="1899"/>
      <c r="N22" s="1899"/>
    </row>
    <row r="23" spans="2:14" ht="17.399999999999999">
      <c r="B23" s="752"/>
      <c r="C23" s="736"/>
      <c r="D23" s="734"/>
      <c r="E23" s="734"/>
      <c r="F23" s="735"/>
      <c r="G23" s="734"/>
      <c r="H23" s="734"/>
      <c r="I23" s="1899"/>
      <c r="J23" s="1899"/>
      <c r="K23" s="1899"/>
      <c r="L23" s="1899"/>
      <c r="M23" s="1899"/>
      <c r="N23" s="1899"/>
    </row>
    <row r="24" spans="2:14" ht="17.399999999999999">
      <c r="B24" s="752"/>
      <c r="C24" s="736"/>
      <c r="D24" s="734"/>
      <c r="E24" s="734"/>
      <c r="F24" s="735"/>
      <c r="G24" s="734"/>
      <c r="H24" s="734"/>
      <c r="I24" s="1899"/>
      <c r="J24" s="1899"/>
      <c r="K24" s="1899"/>
      <c r="L24" s="1899"/>
      <c r="M24" s="1899"/>
      <c r="N24" s="1899"/>
    </row>
    <row r="25" spans="2:14" ht="36" customHeight="1">
      <c r="B25" s="1900" t="s">
        <v>199</v>
      </c>
      <c r="C25" s="1901"/>
      <c r="D25" s="1901"/>
      <c r="E25" s="1901"/>
      <c r="F25" s="1901"/>
      <c r="G25" s="1902"/>
      <c r="H25" s="737">
        <f>+H11+H12+H13+H14+H15+H16+H17+H18+H19+H20</f>
        <v>244.29</v>
      </c>
      <c r="I25" s="1899"/>
      <c r="J25" s="1899"/>
      <c r="K25" s="1899"/>
      <c r="L25" s="1899"/>
      <c r="M25" s="1899"/>
      <c r="N25" s="1899"/>
    </row>
    <row r="26" spans="2:14" ht="67.2" customHeight="1">
      <c r="B26" s="738" t="s">
        <v>1194</v>
      </c>
      <c r="C26" s="739"/>
      <c r="D26" s="740"/>
      <c r="E26" s="740"/>
      <c r="F26" s="740"/>
      <c r="G26" s="740"/>
      <c r="H26" s="740"/>
      <c r="I26" s="740"/>
      <c r="J26" s="740"/>
      <c r="K26" s="740"/>
      <c r="L26" s="740"/>
      <c r="M26" s="740"/>
      <c r="N26" s="741"/>
    </row>
    <row r="27" spans="2:14" ht="21.6" customHeight="1">
      <c r="B27" s="1903" t="s">
        <v>1195</v>
      </c>
      <c r="C27" s="1904"/>
      <c r="D27" s="1904"/>
      <c r="E27" s="1904"/>
      <c r="F27" s="1904"/>
      <c r="G27" s="1904"/>
      <c r="H27" s="1904"/>
      <c r="I27" s="1904"/>
      <c r="J27" s="1904"/>
      <c r="K27" s="1904"/>
      <c r="L27" s="1904"/>
      <c r="M27" s="1904"/>
      <c r="N27" s="1905"/>
    </row>
    <row r="28" spans="2:14" ht="15.6">
      <c r="B28" s="742"/>
      <c r="C28" s="743"/>
      <c r="D28" s="743"/>
      <c r="E28" s="743"/>
      <c r="F28" s="743"/>
      <c r="G28" s="743"/>
      <c r="H28" s="743"/>
      <c r="I28" s="743"/>
      <c r="J28" s="743"/>
      <c r="K28" s="743"/>
      <c r="L28" s="743"/>
      <c r="M28" s="743"/>
      <c r="N28" s="744"/>
    </row>
    <row r="29" spans="2:14" ht="15.6">
      <c r="B29" s="745"/>
      <c r="C29" s="746"/>
      <c r="D29" s="746"/>
      <c r="E29" s="746"/>
      <c r="F29" s="746"/>
      <c r="G29" s="746"/>
      <c r="H29" s="746"/>
      <c r="I29" s="746"/>
      <c r="J29" s="746"/>
      <c r="K29" s="746"/>
      <c r="L29" s="746"/>
      <c r="M29" s="746"/>
      <c r="N29" s="747"/>
    </row>
    <row r="30" spans="2:14" ht="15.6">
      <c r="B30" s="745"/>
      <c r="C30" s="746"/>
      <c r="D30" s="746"/>
      <c r="E30" s="746"/>
      <c r="F30" s="746"/>
      <c r="G30" s="746"/>
      <c r="H30" s="746"/>
      <c r="I30" s="746"/>
      <c r="J30" s="746"/>
      <c r="K30" s="746"/>
      <c r="L30" s="746"/>
      <c r="M30" s="746"/>
      <c r="N30" s="747"/>
    </row>
    <row r="31" spans="2:14" ht="15.6">
      <c r="B31" s="745"/>
      <c r="C31" s="746"/>
      <c r="D31" s="746"/>
      <c r="E31" s="746"/>
      <c r="F31" s="746"/>
      <c r="G31" s="746"/>
      <c r="H31" s="746"/>
      <c r="I31" s="746"/>
      <c r="J31" s="746"/>
      <c r="K31" s="746"/>
      <c r="L31" s="746"/>
      <c r="M31" s="746"/>
      <c r="N31" s="747"/>
    </row>
    <row r="32" spans="2:14" ht="15.6">
      <c r="B32" s="745"/>
      <c r="C32" s="746"/>
      <c r="D32" s="746"/>
      <c r="E32" s="746"/>
      <c r="F32" s="746"/>
      <c r="G32" s="746"/>
      <c r="H32" s="746"/>
      <c r="I32" s="746"/>
      <c r="J32" s="746"/>
      <c r="K32" s="746"/>
      <c r="L32" s="746"/>
      <c r="M32" s="746"/>
      <c r="N32" s="747"/>
    </row>
    <row r="33" spans="2:14" ht="15.6">
      <c r="B33" s="745"/>
      <c r="C33" s="1914"/>
      <c r="D33" s="1914"/>
      <c r="E33" s="1914"/>
      <c r="F33" s="1914"/>
      <c r="G33" s="746"/>
      <c r="H33" s="746"/>
      <c r="I33" s="1914"/>
      <c r="J33" s="1914"/>
      <c r="K33" s="1914"/>
      <c r="L33" s="1914"/>
      <c r="M33" s="1914"/>
      <c r="N33" s="747"/>
    </row>
    <row r="34" spans="2:14" ht="15.6">
      <c r="B34" s="745"/>
      <c r="C34" s="1912" t="s">
        <v>1024</v>
      </c>
      <c r="D34" s="1912"/>
      <c r="E34" s="1912"/>
      <c r="F34" s="1912"/>
      <c r="G34" s="746"/>
      <c r="H34" s="746"/>
      <c r="I34" s="1912" t="s">
        <v>1196</v>
      </c>
      <c r="J34" s="1912"/>
      <c r="K34" s="1912"/>
      <c r="L34" s="1912"/>
      <c r="M34" s="1912"/>
      <c r="N34" s="747"/>
    </row>
    <row r="35" spans="2:14" ht="15.6">
      <c r="B35" s="748"/>
      <c r="C35" s="1914" t="s">
        <v>1440</v>
      </c>
      <c r="D35" s="1914"/>
      <c r="E35" s="1914"/>
      <c r="F35" s="1914"/>
      <c r="G35" s="749"/>
      <c r="H35" s="749"/>
      <c r="I35" s="1914" t="s">
        <v>1198</v>
      </c>
      <c r="J35" s="1914"/>
      <c r="K35" s="1914"/>
      <c r="L35" s="1914"/>
      <c r="M35" s="1914"/>
      <c r="N35" s="750"/>
    </row>
    <row r="36" spans="2:14" ht="15.6">
      <c r="B36" s="745"/>
      <c r="C36" s="746"/>
      <c r="D36" s="746"/>
      <c r="E36" s="746"/>
      <c r="F36" s="746"/>
      <c r="G36" s="746"/>
      <c r="H36" s="746"/>
      <c r="I36" s="746"/>
      <c r="J36" s="746"/>
      <c r="K36" s="746"/>
      <c r="L36" s="746"/>
      <c r="M36" s="746"/>
      <c r="N36" s="747"/>
    </row>
    <row r="37" spans="2:14" ht="15.6">
      <c r="B37" s="745"/>
      <c r="C37" s="746"/>
      <c r="D37" s="746"/>
      <c r="E37" s="746"/>
      <c r="F37" s="746"/>
      <c r="G37" s="746"/>
      <c r="H37" s="746"/>
      <c r="I37" s="746"/>
      <c r="J37" s="746"/>
      <c r="K37" s="746"/>
      <c r="L37" s="746"/>
      <c r="M37" s="746"/>
      <c r="N37" s="747"/>
    </row>
    <row r="38" spans="2:14" ht="15.6">
      <c r="B38" s="745"/>
      <c r="C38" s="746"/>
      <c r="D38" s="746"/>
      <c r="E38" s="746"/>
      <c r="F38" s="746"/>
      <c r="G38" s="746"/>
      <c r="H38" s="746"/>
      <c r="I38" s="746"/>
      <c r="J38" s="746"/>
      <c r="K38" s="746"/>
      <c r="L38" s="746"/>
      <c r="M38" s="746"/>
      <c r="N38" s="747"/>
    </row>
    <row r="39" spans="2:14" ht="15.6">
      <c r="B39" s="745"/>
      <c r="C39" s="746"/>
      <c r="D39" s="746"/>
      <c r="E39" s="746"/>
      <c r="F39" s="746"/>
      <c r="G39" s="746"/>
      <c r="H39" s="746"/>
      <c r="I39" s="746"/>
      <c r="J39" s="746"/>
      <c r="K39" s="746"/>
      <c r="L39" s="746"/>
      <c r="M39" s="746"/>
      <c r="N39" s="747"/>
    </row>
    <row r="40" spans="2:14" ht="15.6">
      <c r="B40" s="745"/>
      <c r="C40" s="746"/>
      <c r="D40" s="746"/>
      <c r="E40" s="746"/>
      <c r="F40" s="746"/>
      <c r="G40" s="746"/>
      <c r="H40" s="746"/>
      <c r="I40" s="746"/>
      <c r="J40" s="746"/>
      <c r="K40" s="746"/>
      <c r="L40" s="746"/>
      <c r="M40" s="746"/>
      <c r="N40" s="747"/>
    </row>
    <row r="41" spans="2:14" ht="15.6">
      <c r="B41" s="745"/>
      <c r="C41" s="746"/>
      <c r="D41" s="746"/>
      <c r="E41" s="746"/>
      <c r="F41" s="746"/>
      <c r="G41" s="746"/>
      <c r="H41" s="746"/>
      <c r="I41" s="746"/>
      <c r="J41" s="746"/>
      <c r="K41" s="746"/>
      <c r="L41" s="746"/>
      <c r="M41" s="746"/>
      <c r="N41" s="747"/>
    </row>
    <row r="42" spans="2:14" ht="15.6">
      <c r="B42" s="745"/>
      <c r="C42" s="1915"/>
      <c r="D42" s="1915"/>
      <c r="E42" s="746"/>
      <c r="F42" s="1915"/>
      <c r="G42" s="1915"/>
      <c r="H42" s="1915"/>
      <c r="I42" s="746"/>
      <c r="J42" s="746"/>
      <c r="K42" s="746"/>
      <c r="L42" s="746"/>
      <c r="M42" s="746"/>
      <c r="N42" s="747"/>
    </row>
    <row r="43" spans="2:14" ht="15.6">
      <c r="B43" s="748"/>
      <c r="C43" s="749"/>
      <c r="D43" s="749"/>
      <c r="E43" s="749"/>
      <c r="F43" s="749"/>
      <c r="G43" s="749"/>
      <c r="H43" s="749"/>
      <c r="I43" s="749"/>
      <c r="J43" s="749"/>
      <c r="K43" s="749"/>
      <c r="L43" s="749"/>
      <c r="M43" s="749"/>
      <c r="N43" s="750"/>
    </row>
  </sheetData>
  <mergeCells count="28">
    <mergeCell ref="C34:F34"/>
    <mergeCell ref="I34:M34"/>
    <mergeCell ref="C35:F35"/>
    <mergeCell ref="I35:M35"/>
    <mergeCell ref="C42:D42"/>
    <mergeCell ref="F42:H42"/>
    <mergeCell ref="C33:F33"/>
    <mergeCell ref="I33:M33"/>
    <mergeCell ref="C6:I6"/>
    <mergeCell ref="J6:L6"/>
    <mergeCell ref="M6:N6"/>
    <mergeCell ref="D7:K7"/>
    <mergeCell ref="L7:M8"/>
    <mergeCell ref="N7:N8"/>
    <mergeCell ref="D8:K8"/>
    <mergeCell ref="B9:N9"/>
    <mergeCell ref="I10:N10"/>
    <mergeCell ref="I11:N25"/>
    <mergeCell ref="B25:G25"/>
    <mergeCell ref="B27:N27"/>
    <mergeCell ref="C5:I5"/>
    <mergeCell ref="J5:K5"/>
    <mergeCell ref="L5:N5"/>
    <mergeCell ref="B1:B4"/>
    <mergeCell ref="C1:L3"/>
    <mergeCell ref="M3:N3"/>
    <mergeCell ref="C4:L4"/>
    <mergeCell ref="M4:N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D62C3-8146-49E8-AC96-3BD40D70E04C}">
  <dimension ref="B1:N44"/>
  <sheetViews>
    <sheetView view="pageBreakPreview" topLeftCell="A7" zoomScale="80" zoomScaleNormal="100" zoomScaleSheetLayoutView="80" workbookViewId="0">
      <selection activeCell="D7" sqref="D7:K7"/>
    </sheetView>
  </sheetViews>
  <sheetFormatPr baseColWidth="10" defaultColWidth="11.5546875" defaultRowHeight="14.4"/>
  <cols>
    <col min="1" max="1" width="5.5546875" style="726" customWidth="1"/>
    <col min="2" max="2" width="60.6640625" style="751" customWidth="1"/>
    <col min="3" max="3" width="13.5546875" style="751" customWidth="1"/>
    <col min="4" max="4" width="12.88671875" style="751" customWidth="1"/>
    <col min="5" max="5" width="14.5546875" style="751" customWidth="1"/>
    <col min="6" max="6" width="16.5546875" style="751" customWidth="1"/>
    <col min="7" max="7" width="15.6640625" style="751" customWidth="1"/>
    <col min="8" max="8" width="17" style="751" customWidth="1"/>
    <col min="9" max="9" width="15.44140625" style="751" customWidth="1"/>
    <col min="10" max="13" width="12.33203125" style="751" customWidth="1"/>
    <col min="14" max="14" width="26" style="751" customWidth="1"/>
    <col min="15" max="15" width="7.88671875" style="726" customWidth="1"/>
    <col min="16" max="16384" width="11.5546875" style="726"/>
  </cols>
  <sheetData>
    <row r="1" spans="2:14" ht="42" customHeight="1">
      <c r="B1" s="1892"/>
      <c r="C1" s="1894" t="s">
        <v>1174</v>
      </c>
      <c r="D1" s="1894"/>
      <c r="E1" s="1894"/>
      <c r="F1" s="1894"/>
      <c r="G1" s="1894"/>
      <c r="H1" s="1894"/>
      <c r="I1" s="1894"/>
      <c r="J1" s="1894"/>
      <c r="K1" s="1894"/>
      <c r="L1" s="1894"/>
      <c r="M1" s="725" t="s">
        <v>1175</v>
      </c>
      <c r="N1" s="725" t="s">
        <v>1176</v>
      </c>
    </row>
    <row r="2" spans="2:14" ht="43.95" customHeight="1">
      <c r="B2" s="1893"/>
      <c r="C2" s="1894"/>
      <c r="D2" s="1894"/>
      <c r="E2" s="1894"/>
      <c r="F2" s="1894"/>
      <c r="G2" s="1894"/>
      <c r="H2" s="1894"/>
      <c r="I2" s="1894"/>
      <c r="J2" s="1894"/>
      <c r="K2" s="1894"/>
      <c r="L2" s="1894"/>
      <c r="M2" s="725" t="s">
        <v>1177</v>
      </c>
      <c r="N2" s="725">
        <v>1</v>
      </c>
    </row>
    <row r="3" spans="2:14" ht="27.6" customHeight="1">
      <c r="B3" s="1893"/>
      <c r="C3" s="1894"/>
      <c r="D3" s="1894"/>
      <c r="E3" s="1894"/>
      <c r="F3" s="1894"/>
      <c r="G3" s="1894"/>
      <c r="H3" s="1894"/>
      <c r="I3" s="1894"/>
      <c r="J3" s="1894"/>
      <c r="K3" s="1894"/>
      <c r="L3" s="1894"/>
      <c r="M3" s="1895" t="s">
        <v>1178</v>
      </c>
      <c r="N3" s="1896"/>
    </row>
    <row r="4" spans="2:14" ht="34.200000000000003" customHeight="1">
      <c r="B4" s="1893"/>
      <c r="C4" s="1897" t="s">
        <v>1179</v>
      </c>
      <c r="D4" s="1897"/>
      <c r="E4" s="1897"/>
      <c r="F4" s="1897"/>
      <c r="G4" s="1897"/>
      <c r="H4" s="1897"/>
      <c r="I4" s="1897"/>
      <c r="J4" s="1897"/>
      <c r="K4" s="1897"/>
      <c r="L4" s="1897"/>
      <c r="M4" s="1895"/>
      <c r="N4" s="1896"/>
    </row>
    <row r="5" spans="2:14" ht="70.95" customHeight="1">
      <c r="B5" s="727" t="s">
        <v>702</v>
      </c>
      <c r="C5" s="1888" t="s">
        <v>1165</v>
      </c>
      <c r="D5" s="1889"/>
      <c r="E5" s="1889"/>
      <c r="F5" s="1889"/>
      <c r="G5" s="1889"/>
      <c r="H5" s="1889"/>
      <c r="I5" s="1890"/>
      <c r="J5" s="1891" t="s">
        <v>1180</v>
      </c>
      <c r="K5" s="1891"/>
      <c r="L5" s="1891"/>
      <c r="M5" s="1891"/>
      <c r="N5" s="1891"/>
    </row>
    <row r="6" spans="2:14" ht="40.200000000000003" customHeight="1">
      <c r="B6" s="727" t="s">
        <v>1181</v>
      </c>
      <c r="C6" s="1888" t="s">
        <v>686</v>
      </c>
      <c r="D6" s="1889"/>
      <c r="E6" s="1889"/>
      <c r="F6" s="1889"/>
      <c r="G6" s="1889"/>
      <c r="H6" s="1889"/>
      <c r="I6" s="1890"/>
      <c r="J6" s="1888" t="s">
        <v>1182</v>
      </c>
      <c r="K6" s="1889"/>
      <c r="L6" s="1890"/>
      <c r="M6" s="1888" t="s">
        <v>1183</v>
      </c>
      <c r="N6" s="1890"/>
    </row>
    <row r="7" spans="2:14" ht="36.6" customHeight="1">
      <c r="B7" s="728" t="s">
        <v>1184</v>
      </c>
      <c r="C7" s="729">
        <v>5</v>
      </c>
      <c r="D7" s="1888" t="s">
        <v>1262</v>
      </c>
      <c r="E7" s="1889"/>
      <c r="F7" s="1889"/>
      <c r="G7" s="1889"/>
      <c r="H7" s="1889"/>
      <c r="I7" s="1889"/>
      <c r="J7" s="1889"/>
      <c r="K7" s="1890"/>
      <c r="L7" s="1906" t="s">
        <v>704</v>
      </c>
      <c r="M7" s="1907"/>
      <c r="N7" s="1910" t="s">
        <v>497</v>
      </c>
    </row>
    <row r="8" spans="2:14" ht="36.6" customHeight="1">
      <c r="B8" s="728" t="s">
        <v>703</v>
      </c>
      <c r="C8" s="729">
        <v>5.5</v>
      </c>
      <c r="D8" s="1932" t="str">
        <f>+'Presupuesto INDERHUILA'!B66</f>
        <v xml:space="preserve">Suministro e instalación de tableros acrílicos. Incluye: Aro, malla, tornillos y todo lo necesario para su correcto funcionamiento </v>
      </c>
      <c r="E8" s="1889"/>
      <c r="F8" s="1889"/>
      <c r="G8" s="1889"/>
      <c r="H8" s="1889"/>
      <c r="I8" s="1889"/>
      <c r="J8" s="1889"/>
      <c r="K8" s="1890"/>
      <c r="L8" s="1908"/>
      <c r="M8" s="1909"/>
      <c r="N8" s="1911"/>
    </row>
    <row r="9" spans="2:14" ht="17.399999999999999">
      <c r="B9" s="1898" t="s">
        <v>1185</v>
      </c>
      <c r="C9" s="1898"/>
      <c r="D9" s="1898"/>
      <c r="E9" s="1898"/>
      <c r="F9" s="1898"/>
      <c r="G9" s="1898"/>
      <c r="H9" s="1898"/>
      <c r="I9" s="1898"/>
      <c r="J9" s="1898"/>
      <c r="K9" s="1898"/>
      <c r="L9" s="1898"/>
      <c r="M9" s="1898"/>
      <c r="N9" s="1898"/>
    </row>
    <row r="10" spans="2:14" ht="60.6" customHeight="1">
      <c r="B10" s="728" t="s">
        <v>1186</v>
      </c>
      <c r="C10" s="730"/>
      <c r="D10" s="731" t="s">
        <v>1187</v>
      </c>
      <c r="E10" s="731" t="s">
        <v>1188</v>
      </c>
      <c r="F10" s="731" t="s">
        <v>1189</v>
      </c>
      <c r="G10" s="730" t="s">
        <v>1190</v>
      </c>
      <c r="H10" s="730" t="s">
        <v>1191</v>
      </c>
      <c r="I10" s="1891" t="s">
        <v>1192</v>
      </c>
      <c r="J10" s="1891"/>
      <c r="K10" s="1891"/>
      <c r="L10" s="1891"/>
      <c r="M10" s="1891"/>
      <c r="N10" s="1891"/>
    </row>
    <row r="11" spans="2:14" ht="52.2">
      <c r="B11" s="752" t="str">
        <f>+D8</f>
        <v xml:space="preserve">Suministro e instalación de tableros acrílicos. Incluye: Aro, malla, tornillos y todo lo necesario para su correcto funcionamiento </v>
      </c>
      <c r="C11" s="736" t="str">
        <f>+N7</f>
        <v>UND</v>
      </c>
      <c r="D11" s="757"/>
      <c r="E11" s="757"/>
      <c r="F11" s="758"/>
      <c r="G11" s="758">
        <v>2</v>
      </c>
      <c r="H11" s="759">
        <f>+G11</f>
        <v>2</v>
      </c>
      <c r="I11" s="1899"/>
      <c r="J11" s="1899"/>
      <c r="K11" s="1899"/>
      <c r="L11" s="1899"/>
      <c r="M11" s="1899"/>
      <c r="N11" s="1899"/>
    </row>
    <row r="12" spans="2:14" ht="17.399999999999999">
      <c r="B12" s="752"/>
      <c r="C12" s="736"/>
      <c r="D12" s="757"/>
      <c r="E12" s="757"/>
      <c r="F12" s="758"/>
      <c r="G12" s="758"/>
      <c r="H12" s="759"/>
      <c r="I12" s="1899"/>
      <c r="J12" s="1899"/>
      <c r="K12" s="1899"/>
      <c r="L12" s="1899"/>
      <c r="M12" s="1899"/>
      <c r="N12" s="1899"/>
    </row>
    <row r="13" spans="2:14" ht="17.399999999999999">
      <c r="B13" s="752"/>
      <c r="C13" s="736"/>
      <c r="D13" s="757"/>
      <c r="E13" s="757"/>
      <c r="F13" s="758"/>
      <c r="G13" s="758"/>
      <c r="H13" s="759"/>
      <c r="I13" s="1899"/>
      <c r="J13" s="1899"/>
      <c r="K13" s="1899"/>
      <c r="L13" s="1899"/>
      <c r="M13" s="1899"/>
      <c r="N13" s="1899"/>
    </row>
    <row r="14" spans="2:14" ht="17.399999999999999">
      <c r="B14" s="752"/>
      <c r="C14" s="736"/>
      <c r="D14" s="734"/>
      <c r="E14" s="734"/>
      <c r="F14" s="755"/>
      <c r="G14" s="734"/>
      <c r="H14" s="734"/>
      <c r="I14" s="1899"/>
      <c r="J14" s="1899"/>
      <c r="K14" s="1899"/>
      <c r="L14" s="1899"/>
      <c r="M14" s="1899"/>
      <c r="N14" s="1899"/>
    </row>
    <row r="15" spans="2:14" ht="19.5" customHeight="1">
      <c r="B15" s="752"/>
      <c r="C15" s="736"/>
      <c r="D15" s="734"/>
      <c r="E15" s="734"/>
      <c r="F15" s="755"/>
      <c r="G15" s="734"/>
      <c r="H15" s="734"/>
      <c r="I15" s="1899"/>
      <c r="J15" s="1899"/>
      <c r="K15" s="1899"/>
      <c r="L15" s="1899"/>
      <c r="M15" s="1899"/>
      <c r="N15" s="1899"/>
    </row>
    <row r="16" spans="2:14" ht="17.399999999999999">
      <c r="B16" s="752"/>
      <c r="C16" s="736"/>
      <c r="D16" s="575"/>
      <c r="E16" s="575"/>
      <c r="F16" s="575"/>
      <c r="G16" s="576"/>
      <c r="H16" s="734"/>
      <c r="I16" s="1899"/>
      <c r="J16" s="1899"/>
      <c r="K16" s="1899"/>
      <c r="L16" s="1899"/>
      <c r="M16" s="1899"/>
      <c r="N16" s="1899"/>
    </row>
    <row r="17" spans="2:14" ht="17.399999999999999">
      <c r="B17" s="752"/>
      <c r="C17" s="736"/>
      <c r="D17" s="734"/>
      <c r="E17" s="734"/>
      <c r="F17" s="755"/>
      <c r="G17" s="734"/>
      <c r="H17" s="734"/>
      <c r="I17" s="1899"/>
      <c r="J17" s="1899"/>
      <c r="K17" s="1899"/>
      <c r="L17" s="1899"/>
      <c r="M17" s="1899"/>
      <c r="N17" s="1899"/>
    </row>
    <row r="18" spans="2:14" ht="17.399999999999999">
      <c r="B18" s="752"/>
      <c r="C18" s="736"/>
      <c r="D18" s="734"/>
      <c r="E18" s="734"/>
      <c r="F18" s="755"/>
      <c r="G18" s="734"/>
      <c r="H18" s="734"/>
      <c r="I18" s="1899"/>
      <c r="J18" s="1899"/>
      <c r="K18" s="1899"/>
      <c r="L18" s="1899"/>
      <c r="M18" s="1899"/>
      <c r="N18" s="1899"/>
    </row>
    <row r="19" spans="2:14" ht="17.399999999999999">
      <c r="B19" s="752"/>
      <c r="C19" s="736"/>
      <c r="D19" s="734"/>
      <c r="E19" s="734"/>
      <c r="F19" s="755"/>
      <c r="G19" s="734"/>
      <c r="H19" s="734"/>
      <c r="I19" s="1899"/>
      <c r="J19" s="1899"/>
      <c r="K19" s="1899"/>
      <c r="L19" s="1899"/>
      <c r="M19" s="1899"/>
      <c r="N19" s="1899"/>
    </row>
    <row r="20" spans="2:14" ht="17.399999999999999">
      <c r="B20" s="752"/>
      <c r="C20" s="736"/>
      <c r="D20" s="734"/>
      <c r="E20" s="734"/>
      <c r="F20" s="755"/>
      <c r="G20" s="734"/>
      <c r="H20" s="734"/>
      <c r="I20" s="1899"/>
      <c r="J20" s="1899"/>
      <c r="K20" s="1899"/>
      <c r="L20" s="1899"/>
      <c r="M20" s="1899"/>
      <c r="N20" s="1899"/>
    </row>
    <row r="21" spans="2:14" ht="17.399999999999999">
      <c r="B21" s="752"/>
      <c r="C21" s="736"/>
      <c r="D21" s="734"/>
      <c r="E21" s="734"/>
      <c r="F21" s="735"/>
      <c r="G21" s="734"/>
      <c r="H21" s="734"/>
      <c r="I21" s="1899"/>
      <c r="J21" s="1899"/>
      <c r="K21" s="1899"/>
      <c r="L21" s="1899"/>
      <c r="M21" s="1899"/>
      <c r="N21" s="1899"/>
    </row>
    <row r="22" spans="2:14" ht="17.399999999999999">
      <c r="B22" s="752"/>
      <c r="C22" s="736"/>
      <c r="D22" s="734"/>
      <c r="E22" s="734"/>
      <c r="F22" s="735"/>
      <c r="G22" s="734"/>
      <c r="H22" s="734"/>
      <c r="I22" s="1899"/>
      <c r="J22" s="1899"/>
      <c r="K22" s="1899"/>
      <c r="L22" s="1899"/>
      <c r="M22" s="1899"/>
      <c r="N22" s="1899"/>
    </row>
    <row r="23" spans="2:14" ht="17.399999999999999">
      <c r="B23" s="752"/>
      <c r="C23" s="736"/>
      <c r="D23" s="734"/>
      <c r="E23" s="734"/>
      <c r="F23" s="735"/>
      <c r="G23" s="734"/>
      <c r="H23" s="734"/>
      <c r="I23" s="1899"/>
      <c r="J23" s="1899"/>
      <c r="K23" s="1899"/>
      <c r="L23" s="1899"/>
      <c r="M23" s="1899"/>
      <c r="N23" s="1899"/>
    </row>
    <row r="24" spans="2:14" ht="17.399999999999999">
      <c r="B24" s="752"/>
      <c r="C24" s="736"/>
      <c r="D24" s="734"/>
      <c r="E24" s="734"/>
      <c r="F24" s="735"/>
      <c r="G24" s="734"/>
      <c r="H24" s="734"/>
      <c r="I24" s="1899"/>
      <c r="J24" s="1899"/>
      <c r="K24" s="1899"/>
      <c r="L24" s="1899"/>
      <c r="M24" s="1899"/>
      <c r="N24" s="1899"/>
    </row>
    <row r="25" spans="2:14" ht="28.2" customHeight="1">
      <c r="B25" s="1900" t="s">
        <v>199</v>
      </c>
      <c r="C25" s="1901"/>
      <c r="D25" s="1901"/>
      <c r="E25" s="1901"/>
      <c r="F25" s="1901"/>
      <c r="G25" s="1902"/>
      <c r="H25" s="737">
        <f>+H11+H12+H13+H14+H15+H16+H17+H18+H19+H20</f>
        <v>2</v>
      </c>
      <c r="I25" s="1899"/>
      <c r="J25" s="1899"/>
      <c r="K25" s="1899"/>
      <c r="L25" s="1899"/>
      <c r="M25" s="1899"/>
      <c r="N25" s="1899"/>
    </row>
    <row r="26" spans="2:14" ht="31.8" customHeight="1">
      <c r="B26" s="738" t="s">
        <v>1194</v>
      </c>
      <c r="C26" s="739"/>
      <c r="D26" s="740"/>
      <c r="E26" s="740"/>
      <c r="F26" s="740"/>
      <c r="G26" s="740"/>
      <c r="H26" s="740"/>
      <c r="I26" s="740"/>
      <c r="J26" s="740"/>
      <c r="K26" s="740"/>
      <c r="L26" s="740"/>
      <c r="M26" s="740"/>
      <c r="N26" s="741"/>
    </row>
    <row r="27" spans="2:14" ht="21.6" customHeight="1">
      <c r="B27" s="1903" t="s">
        <v>1195</v>
      </c>
      <c r="C27" s="1904"/>
      <c r="D27" s="1904"/>
      <c r="E27" s="1904"/>
      <c r="F27" s="1904"/>
      <c r="G27" s="1904"/>
      <c r="H27" s="1904"/>
      <c r="I27" s="1904"/>
      <c r="J27" s="1904"/>
      <c r="K27" s="1904"/>
      <c r="L27" s="1904"/>
      <c r="M27" s="1904"/>
      <c r="N27" s="1905"/>
    </row>
    <row r="28" spans="2:14" ht="15.6">
      <c r="B28" s="742"/>
      <c r="C28" s="743"/>
      <c r="D28" s="743"/>
      <c r="E28" s="743"/>
      <c r="F28" s="743"/>
      <c r="G28" s="743"/>
      <c r="H28" s="743"/>
      <c r="I28" s="743"/>
      <c r="J28" s="743"/>
      <c r="K28" s="743"/>
      <c r="L28" s="743"/>
      <c r="M28" s="743"/>
      <c r="N28" s="744"/>
    </row>
    <row r="29" spans="2:14" ht="15.6">
      <c r="B29" s="745"/>
      <c r="C29" s="746"/>
      <c r="D29" s="746"/>
      <c r="E29" s="746"/>
      <c r="F29" s="746"/>
      <c r="G29" s="746"/>
      <c r="H29" s="746"/>
      <c r="I29" s="746"/>
      <c r="J29" s="746"/>
      <c r="K29" s="746"/>
      <c r="L29" s="746"/>
      <c r="M29" s="746"/>
      <c r="N29" s="747"/>
    </row>
    <row r="30" spans="2:14" ht="15.6">
      <c r="B30" s="745"/>
      <c r="C30" s="746"/>
      <c r="D30" s="746"/>
      <c r="E30" s="746"/>
      <c r="F30" s="746"/>
      <c r="G30" s="746"/>
      <c r="H30" s="746"/>
      <c r="I30" s="746"/>
      <c r="J30" s="746"/>
      <c r="K30" s="746"/>
      <c r="L30" s="746"/>
      <c r="M30" s="746"/>
      <c r="N30" s="747"/>
    </row>
    <row r="31" spans="2:14" ht="15.6">
      <c r="B31" s="745"/>
      <c r="C31" s="746"/>
      <c r="D31" s="746"/>
      <c r="E31" s="746"/>
      <c r="F31" s="746"/>
      <c r="G31" s="746"/>
      <c r="H31" s="746"/>
      <c r="I31" s="746"/>
      <c r="J31" s="746"/>
      <c r="K31" s="746"/>
      <c r="L31" s="746"/>
      <c r="M31" s="746"/>
      <c r="N31" s="747"/>
    </row>
    <row r="32" spans="2:14" ht="15.6">
      <c r="B32" s="745"/>
      <c r="C32" s="746"/>
      <c r="D32" s="746"/>
      <c r="E32" s="746"/>
      <c r="F32" s="746"/>
      <c r="G32" s="746"/>
      <c r="H32" s="746"/>
      <c r="I32" s="746"/>
      <c r="J32" s="746"/>
      <c r="K32" s="746"/>
      <c r="L32" s="746"/>
      <c r="M32" s="746"/>
      <c r="N32" s="747"/>
    </row>
    <row r="33" spans="2:14" ht="15.6">
      <c r="B33" s="745"/>
      <c r="C33" s="746"/>
      <c r="D33" s="746"/>
      <c r="E33" s="746"/>
      <c r="F33" s="746"/>
      <c r="G33" s="746"/>
      <c r="H33" s="746"/>
      <c r="I33" s="746"/>
      <c r="J33" s="746"/>
      <c r="K33" s="746"/>
      <c r="L33" s="746"/>
      <c r="M33" s="746"/>
      <c r="N33" s="747"/>
    </row>
    <row r="34" spans="2:14" ht="15.6">
      <c r="B34" s="745"/>
      <c r="C34" s="1914"/>
      <c r="D34" s="1914"/>
      <c r="E34" s="1914"/>
      <c r="F34" s="1914"/>
      <c r="G34" s="746"/>
      <c r="H34" s="746"/>
      <c r="I34" s="1914"/>
      <c r="J34" s="1914"/>
      <c r="K34" s="1914"/>
      <c r="L34" s="1914"/>
      <c r="M34" s="1914"/>
      <c r="N34" s="747"/>
    </row>
    <row r="35" spans="2:14" ht="15.6">
      <c r="B35" s="745"/>
      <c r="C35" s="1912" t="s">
        <v>1024</v>
      </c>
      <c r="D35" s="1912"/>
      <c r="E35" s="1912"/>
      <c r="F35" s="1912"/>
      <c r="G35" s="746"/>
      <c r="H35" s="746"/>
      <c r="I35" s="1912" t="s">
        <v>1196</v>
      </c>
      <c r="J35" s="1912"/>
      <c r="K35" s="1912"/>
      <c r="L35" s="1912"/>
      <c r="M35" s="1912"/>
      <c r="N35" s="747"/>
    </row>
    <row r="36" spans="2:14" ht="15.6">
      <c r="B36" s="748"/>
      <c r="C36" s="1914" t="s">
        <v>1440</v>
      </c>
      <c r="D36" s="1914"/>
      <c r="E36" s="1914"/>
      <c r="F36" s="1914"/>
      <c r="G36" s="749"/>
      <c r="H36" s="749"/>
      <c r="I36" s="1914" t="s">
        <v>1198</v>
      </c>
      <c r="J36" s="1914"/>
      <c r="K36" s="1914"/>
      <c r="L36" s="1914"/>
      <c r="M36" s="1914"/>
      <c r="N36" s="750"/>
    </row>
    <row r="37" spans="2:14" ht="15.6">
      <c r="B37" s="745"/>
      <c r="C37" s="746"/>
      <c r="D37" s="746"/>
      <c r="E37" s="746"/>
      <c r="F37" s="746"/>
      <c r="G37" s="746"/>
      <c r="H37" s="746"/>
      <c r="I37" s="746"/>
      <c r="J37" s="746"/>
      <c r="K37" s="746"/>
      <c r="L37" s="746"/>
      <c r="M37" s="746"/>
      <c r="N37" s="747"/>
    </row>
    <row r="38" spans="2:14" ht="15.6">
      <c r="B38" s="745"/>
      <c r="C38" s="746"/>
      <c r="D38" s="746"/>
      <c r="E38" s="746"/>
      <c r="F38" s="746"/>
      <c r="G38" s="746"/>
      <c r="H38" s="746"/>
      <c r="I38" s="746"/>
      <c r="J38" s="746"/>
      <c r="K38" s="746"/>
      <c r="L38" s="746"/>
      <c r="M38" s="746"/>
      <c r="N38" s="747"/>
    </row>
    <row r="39" spans="2:14" ht="15.6">
      <c r="B39" s="745"/>
      <c r="C39" s="746"/>
      <c r="D39" s="746"/>
      <c r="E39" s="746"/>
      <c r="F39" s="746"/>
      <c r="G39" s="746"/>
      <c r="H39" s="746"/>
      <c r="I39" s="746"/>
      <c r="J39" s="746"/>
      <c r="K39" s="746"/>
      <c r="L39" s="746"/>
      <c r="M39" s="746"/>
      <c r="N39" s="747"/>
    </row>
    <row r="40" spans="2:14" ht="15.6">
      <c r="B40" s="745"/>
      <c r="C40" s="746"/>
      <c r="D40" s="746"/>
      <c r="E40" s="746"/>
      <c r="F40" s="746"/>
      <c r="G40" s="746"/>
      <c r="H40" s="746"/>
      <c r="I40" s="746"/>
      <c r="J40" s="746"/>
      <c r="K40" s="746"/>
      <c r="L40" s="746"/>
      <c r="M40" s="746"/>
      <c r="N40" s="747"/>
    </row>
    <row r="41" spans="2:14" ht="15.6">
      <c r="B41" s="745"/>
      <c r="C41" s="746"/>
      <c r="D41" s="746"/>
      <c r="E41" s="746"/>
      <c r="F41" s="746"/>
      <c r="G41" s="746"/>
      <c r="H41" s="746"/>
      <c r="I41" s="746"/>
      <c r="J41" s="746"/>
      <c r="K41" s="746"/>
      <c r="L41" s="746"/>
      <c r="M41" s="746"/>
      <c r="N41" s="747"/>
    </row>
    <row r="42" spans="2:14" ht="15.6">
      <c r="B42" s="745"/>
      <c r="C42" s="746"/>
      <c r="D42" s="746"/>
      <c r="E42" s="746"/>
      <c r="F42" s="746"/>
      <c r="G42" s="746"/>
      <c r="H42" s="746"/>
      <c r="I42" s="746"/>
      <c r="J42" s="746"/>
      <c r="K42" s="746"/>
      <c r="L42" s="746"/>
      <c r="M42" s="746"/>
      <c r="N42" s="747"/>
    </row>
    <row r="43" spans="2:14" ht="15.6">
      <c r="B43" s="745"/>
      <c r="C43" s="1915"/>
      <c r="D43" s="1915"/>
      <c r="E43" s="746"/>
      <c r="F43" s="1915"/>
      <c r="G43" s="1915"/>
      <c r="H43" s="1915"/>
      <c r="I43" s="746"/>
      <c r="J43" s="746"/>
      <c r="K43" s="746"/>
      <c r="L43" s="746"/>
      <c r="M43" s="746"/>
      <c r="N43" s="747"/>
    </row>
    <row r="44" spans="2:14" ht="15.6">
      <c r="B44" s="748"/>
      <c r="C44" s="749"/>
      <c r="D44" s="749"/>
      <c r="E44" s="749"/>
      <c r="F44" s="749"/>
      <c r="G44" s="749"/>
      <c r="H44" s="749"/>
      <c r="I44" s="749"/>
      <c r="J44" s="749"/>
      <c r="K44" s="749"/>
      <c r="L44" s="749"/>
      <c r="M44" s="749"/>
      <c r="N44" s="750"/>
    </row>
  </sheetData>
  <mergeCells count="28">
    <mergeCell ref="C35:F35"/>
    <mergeCell ref="I35:M35"/>
    <mergeCell ref="C36:F36"/>
    <mergeCell ref="I36:M36"/>
    <mergeCell ref="C43:D43"/>
    <mergeCell ref="F43:H43"/>
    <mergeCell ref="C34:F34"/>
    <mergeCell ref="I34:M34"/>
    <mergeCell ref="C6:I6"/>
    <mergeCell ref="J6:L6"/>
    <mergeCell ref="M6:N6"/>
    <mergeCell ref="D7:K7"/>
    <mergeCell ref="L7:M8"/>
    <mergeCell ref="N7:N8"/>
    <mergeCell ref="D8:K8"/>
    <mergeCell ref="B9:N9"/>
    <mergeCell ref="I10:N10"/>
    <mergeCell ref="I11:N25"/>
    <mergeCell ref="B25:G25"/>
    <mergeCell ref="B27:N27"/>
    <mergeCell ref="C5:I5"/>
    <mergeCell ref="J5:K5"/>
    <mergeCell ref="L5:N5"/>
    <mergeCell ref="B1:B4"/>
    <mergeCell ref="C1:L3"/>
    <mergeCell ref="M3:N3"/>
    <mergeCell ref="C4:L4"/>
    <mergeCell ref="M4:N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D132B-0D1B-4AA0-81EF-A71094651CDC}">
  <dimension ref="B1:N46"/>
  <sheetViews>
    <sheetView view="pageBreakPreview" topLeftCell="A10" zoomScale="80" zoomScaleNormal="100" zoomScaleSheetLayoutView="80" workbookViewId="0">
      <selection activeCell="D7" sqref="D7:K7"/>
    </sheetView>
  </sheetViews>
  <sheetFormatPr baseColWidth="10" defaultColWidth="11.5546875" defaultRowHeight="14.4"/>
  <cols>
    <col min="1" max="1" width="5.5546875" style="726" customWidth="1"/>
    <col min="2" max="2" width="60.6640625" style="751" customWidth="1"/>
    <col min="3" max="3" width="13.5546875" style="751" customWidth="1"/>
    <col min="4" max="4" width="12.88671875" style="751" customWidth="1"/>
    <col min="5" max="5" width="14.5546875" style="751" customWidth="1"/>
    <col min="6" max="6" width="16.5546875" style="751" customWidth="1"/>
    <col min="7" max="7" width="15.6640625" style="751" customWidth="1"/>
    <col min="8" max="8" width="17" style="751" customWidth="1"/>
    <col min="9" max="9" width="15.44140625" style="751" customWidth="1"/>
    <col min="10" max="13" width="12.33203125" style="751" customWidth="1"/>
    <col min="14" max="14" width="26" style="751" customWidth="1"/>
    <col min="15" max="15" width="7.88671875" style="726" customWidth="1"/>
    <col min="16" max="16384" width="11.5546875" style="726"/>
  </cols>
  <sheetData>
    <row r="1" spans="2:14" ht="42" customHeight="1">
      <c r="B1" s="1892"/>
      <c r="C1" s="1894" t="s">
        <v>1174</v>
      </c>
      <c r="D1" s="1894"/>
      <c r="E1" s="1894"/>
      <c r="F1" s="1894"/>
      <c r="G1" s="1894"/>
      <c r="H1" s="1894"/>
      <c r="I1" s="1894"/>
      <c r="J1" s="1894"/>
      <c r="K1" s="1894"/>
      <c r="L1" s="1894"/>
      <c r="M1" s="725" t="s">
        <v>1175</v>
      </c>
      <c r="N1" s="725" t="s">
        <v>1176</v>
      </c>
    </row>
    <row r="2" spans="2:14" ht="43.95" customHeight="1">
      <c r="B2" s="1893"/>
      <c r="C2" s="1894"/>
      <c r="D2" s="1894"/>
      <c r="E2" s="1894"/>
      <c r="F2" s="1894"/>
      <c r="G2" s="1894"/>
      <c r="H2" s="1894"/>
      <c r="I2" s="1894"/>
      <c r="J2" s="1894"/>
      <c r="K2" s="1894"/>
      <c r="L2" s="1894"/>
      <c r="M2" s="725" t="s">
        <v>1177</v>
      </c>
      <c r="N2" s="725">
        <v>1</v>
      </c>
    </row>
    <row r="3" spans="2:14" ht="27.6" customHeight="1">
      <c r="B3" s="1893"/>
      <c r="C3" s="1894"/>
      <c r="D3" s="1894"/>
      <c r="E3" s="1894"/>
      <c r="F3" s="1894"/>
      <c r="G3" s="1894"/>
      <c r="H3" s="1894"/>
      <c r="I3" s="1894"/>
      <c r="J3" s="1894"/>
      <c r="K3" s="1894"/>
      <c r="L3" s="1894"/>
      <c r="M3" s="1895" t="s">
        <v>1178</v>
      </c>
      <c r="N3" s="1896"/>
    </row>
    <row r="4" spans="2:14" ht="34.200000000000003" customHeight="1">
      <c r="B4" s="1893"/>
      <c r="C4" s="1897" t="s">
        <v>1179</v>
      </c>
      <c r="D4" s="1897"/>
      <c r="E4" s="1897"/>
      <c r="F4" s="1897"/>
      <c r="G4" s="1897"/>
      <c r="H4" s="1897"/>
      <c r="I4" s="1897"/>
      <c r="J4" s="1897"/>
      <c r="K4" s="1897"/>
      <c r="L4" s="1897"/>
      <c r="M4" s="1895"/>
      <c r="N4" s="1896"/>
    </row>
    <row r="5" spans="2:14" ht="70.95" customHeight="1">
      <c r="B5" s="727" t="s">
        <v>702</v>
      </c>
      <c r="C5" s="1888" t="s">
        <v>1165</v>
      </c>
      <c r="D5" s="1889"/>
      <c r="E5" s="1889"/>
      <c r="F5" s="1889"/>
      <c r="G5" s="1889"/>
      <c r="H5" s="1889"/>
      <c r="I5" s="1890"/>
      <c r="J5" s="1891" t="s">
        <v>1180</v>
      </c>
      <c r="K5" s="1891"/>
      <c r="L5" s="1891"/>
      <c r="M5" s="1891"/>
      <c r="N5" s="1891"/>
    </row>
    <row r="6" spans="2:14" ht="40.200000000000003" customHeight="1">
      <c r="B6" s="727" t="s">
        <v>1181</v>
      </c>
      <c r="C6" s="1888" t="s">
        <v>686</v>
      </c>
      <c r="D6" s="1889"/>
      <c r="E6" s="1889"/>
      <c r="F6" s="1889"/>
      <c r="G6" s="1889"/>
      <c r="H6" s="1889"/>
      <c r="I6" s="1890"/>
      <c r="J6" s="1888" t="s">
        <v>1182</v>
      </c>
      <c r="K6" s="1889"/>
      <c r="L6" s="1890"/>
      <c r="M6" s="1888" t="s">
        <v>1183</v>
      </c>
      <c r="N6" s="1890"/>
    </row>
    <row r="7" spans="2:14" ht="36.6" customHeight="1">
      <c r="B7" s="728" t="s">
        <v>1184</v>
      </c>
      <c r="C7" s="729">
        <v>5</v>
      </c>
      <c r="D7" s="1888" t="s">
        <v>1262</v>
      </c>
      <c r="E7" s="1889"/>
      <c r="F7" s="1889"/>
      <c r="G7" s="1889"/>
      <c r="H7" s="1889"/>
      <c r="I7" s="1889"/>
      <c r="J7" s="1889"/>
      <c r="K7" s="1890"/>
      <c r="L7" s="1906" t="s">
        <v>704</v>
      </c>
      <c r="M7" s="1907"/>
      <c r="N7" s="1910" t="s">
        <v>480</v>
      </c>
    </row>
    <row r="8" spans="2:14" ht="36.6" customHeight="1">
      <c r="B8" s="728" t="s">
        <v>703</v>
      </c>
      <c r="C8" s="729">
        <v>5.6</v>
      </c>
      <c r="D8" s="1932" t="str">
        <f>+'Presupuesto INDERHUILA'!B67</f>
        <v>Suministro y aplicación de pintura en esmalte para portería existente</v>
      </c>
      <c r="E8" s="1889"/>
      <c r="F8" s="1889"/>
      <c r="G8" s="1889"/>
      <c r="H8" s="1889"/>
      <c r="I8" s="1889"/>
      <c r="J8" s="1889"/>
      <c r="K8" s="1890"/>
      <c r="L8" s="1908"/>
      <c r="M8" s="1909"/>
      <c r="N8" s="1911"/>
    </row>
    <row r="9" spans="2:14" ht="17.399999999999999">
      <c r="B9" s="1898" t="s">
        <v>1185</v>
      </c>
      <c r="C9" s="1898"/>
      <c r="D9" s="1898"/>
      <c r="E9" s="1898"/>
      <c r="F9" s="1898"/>
      <c r="G9" s="1898"/>
      <c r="H9" s="1898"/>
      <c r="I9" s="1898"/>
      <c r="J9" s="1898"/>
      <c r="K9" s="1898"/>
      <c r="L9" s="1898"/>
      <c r="M9" s="1898"/>
      <c r="N9" s="1898"/>
    </row>
    <row r="10" spans="2:14" ht="60.6" customHeight="1">
      <c r="B10" s="728" t="s">
        <v>1186</v>
      </c>
      <c r="C10" s="730"/>
      <c r="D10" s="731" t="s">
        <v>1187</v>
      </c>
      <c r="E10" s="731" t="s">
        <v>1188</v>
      </c>
      <c r="F10" s="731" t="s">
        <v>1189</v>
      </c>
      <c r="G10" s="730" t="s">
        <v>1190</v>
      </c>
      <c r="H10" s="730" t="s">
        <v>1191</v>
      </c>
      <c r="I10" s="1891" t="s">
        <v>1192</v>
      </c>
      <c r="J10" s="1891"/>
      <c r="K10" s="1891"/>
      <c r="L10" s="1891"/>
      <c r="M10" s="1891"/>
      <c r="N10" s="1891"/>
    </row>
    <row r="11" spans="2:14" ht="17.399999999999999">
      <c r="B11" s="752" t="s">
        <v>1325</v>
      </c>
      <c r="C11" s="736" t="s">
        <v>425</v>
      </c>
      <c r="D11" s="757">
        <v>2</v>
      </c>
      <c r="E11" s="757"/>
      <c r="F11" s="758"/>
      <c r="G11" s="758">
        <v>2</v>
      </c>
      <c r="H11" s="759">
        <f>+D11*G11</f>
        <v>4</v>
      </c>
      <c r="I11" s="1899"/>
      <c r="J11" s="1899"/>
      <c r="K11" s="1899"/>
      <c r="L11" s="1899"/>
      <c r="M11" s="1899"/>
      <c r="N11" s="1899"/>
    </row>
    <row r="12" spans="2:14" ht="17.399999999999999">
      <c r="B12" s="752" t="s">
        <v>1326</v>
      </c>
      <c r="C12" s="736" t="s">
        <v>425</v>
      </c>
      <c r="D12" s="757">
        <v>3</v>
      </c>
      <c r="E12" s="757"/>
      <c r="F12" s="758"/>
      <c r="G12" s="758">
        <v>2</v>
      </c>
      <c r="H12" s="759">
        <f t="shared" ref="H12:H19" si="0">+D12*G12</f>
        <v>6</v>
      </c>
      <c r="I12" s="1899"/>
      <c r="J12" s="1899"/>
      <c r="K12" s="1899"/>
      <c r="L12" s="1899"/>
      <c r="M12" s="1899"/>
      <c r="N12" s="1899"/>
    </row>
    <row r="13" spans="2:14" ht="17.399999999999999">
      <c r="B13" s="752" t="s">
        <v>1331</v>
      </c>
      <c r="C13" s="736" t="s">
        <v>425</v>
      </c>
      <c r="D13" s="757">
        <v>2</v>
      </c>
      <c r="E13" s="757"/>
      <c r="F13" s="758"/>
      <c r="G13" s="758">
        <v>2</v>
      </c>
      <c r="H13" s="759">
        <f t="shared" si="0"/>
        <v>4</v>
      </c>
      <c r="I13" s="1899"/>
      <c r="J13" s="1899"/>
      <c r="K13" s="1899"/>
      <c r="L13" s="1899"/>
      <c r="M13" s="1899"/>
      <c r="N13" s="1899"/>
    </row>
    <row r="14" spans="2:14" ht="17.399999999999999">
      <c r="B14" s="752" t="s">
        <v>1327</v>
      </c>
      <c r="C14" s="736" t="s">
        <v>425</v>
      </c>
      <c r="D14" s="757">
        <v>3.2</v>
      </c>
      <c r="E14" s="757"/>
      <c r="F14" s="758"/>
      <c r="G14" s="758">
        <v>2</v>
      </c>
      <c r="H14" s="759">
        <f t="shared" si="0"/>
        <v>6.4</v>
      </c>
      <c r="I14" s="1899"/>
      <c r="J14" s="1899"/>
      <c r="K14" s="1899"/>
      <c r="L14" s="1899"/>
      <c r="M14" s="1899"/>
      <c r="N14" s="1899"/>
    </row>
    <row r="15" spans="2:14" ht="17.399999999999999">
      <c r="B15" s="752" t="s">
        <v>1328</v>
      </c>
      <c r="C15" s="736" t="s">
        <v>425</v>
      </c>
      <c r="D15" s="757">
        <v>1.55</v>
      </c>
      <c r="E15" s="734"/>
      <c r="F15" s="755"/>
      <c r="G15" s="758">
        <v>2</v>
      </c>
      <c r="H15" s="759">
        <f t="shared" si="0"/>
        <v>3.1</v>
      </c>
      <c r="I15" s="1899"/>
      <c r="J15" s="1899"/>
      <c r="K15" s="1899"/>
      <c r="L15" s="1899"/>
      <c r="M15" s="1899"/>
      <c r="N15" s="1899"/>
    </row>
    <row r="16" spans="2:14" ht="19.5" customHeight="1">
      <c r="B16" s="752" t="s">
        <v>1329</v>
      </c>
      <c r="C16" s="736" t="s">
        <v>425</v>
      </c>
      <c r="D16" s="757">
        <v>2.1</v>
      </c>
      <c r="E16" s="734"/>
      <c r="F16" s="755"/>
      <c r="G16" s="758">
        <v>2</v>
      </c>
      <c r="H16" s="759">
        <f t="shared" si="0"/>
        <v>4.2</v>
      </c>
      <c r="I16" s="1899"/>
      <c r="J16" s="1899"/>
      <c r="K16" s="1899"/>
      <c r="L16" s="1899"/>
      <c r="M16" s="1899"/>
      <c r="N16" s="1899"/>
    </row>
    <row r="17" spans="2:14" ht="17.399999999999999">
      <c r="B17" s="752" t="s">
        <v>1332</v>
      </c>
      <c r="C17" s="736" t="s">
        <v>425</v>
      </c>
      <c r="D17" s="757">
        <v>0.95</v>
      </c>
      <c r="E17" s="575"/>
      <c r="F17" s="575"/>
      <c r="G17" s="758">
        <v>2</v>
      </c>
      <c r="H17" s="759">
        <f t="shared" si="0"/>
        <v>1.9</v>
      </c>
      <c r="I17" s="1899"/>
      <c r="J17" s="1899"/>
      <c r="K17" s="1899"/>
      <c r="L17" s="1899"/>
      <c r="M17" s="1899"/>
      <c r="N17" s="1899"/>
    </row>
    <row r="18" spans="2:14" ht="17.399999999999999">
      <c r="B18" s="752" t="s">
        <v>1330</v>
      </c>
      <c r="C18" s="736" t="s">
        <v>425</v>
      </c>
      <c r="D18" s="757">
        <v>6</v>
      </c>
      <c r="E18" s="734"/>
      <c r="F18" s="755"/>
      <c r="G18" s="758">
        <v>1</v>
      </c>
      <c r="H18" s="759">
        <f t="shared" si="0"/>
        <v>6</v>
      </c>
      <c r="I18" s="1899"/>
      <c r="J18" s="1899"/>
      <c r="K18" s="1899"/>
      <c r="L18" s="1899"/>
      <c r="M18" s="1899"/>
      <c r="N18" s="1899"/>
    </row>
    <row r="19" spans="2:14" ht="17.399999999999999">
      <c r="B19" s="752" t="s">
        <v>1333</v>
      </c>
      <c r="C19" s="736" t="s">
        <v>425</v>
      </c>
      <c r="D19" s="757">
        <v>1.2</v>
      </c>
      <c r="E19" s="734"/>
      <c r="F19" s="755"/>
      <c r="G19" s="758">
        <v>2</v>
      </c>
      <c r="H19" s="759">
        <f t="shared" si="0"/>
        <v>2.4</v>
      </c>
      <c r="I19" s="1899"/>
      <c r="J19" s="1899"/>
      <c r="K19" s="1899"/>
      <c r="L19" s="1899"/>
      <c r="M19" s="1899"/>
      <c r="N19" s="1899"/>
    </row>
    <row r="20" spans="2:14" ht="17.399999999999999">
      <c r="B20" s="752"/>
      <c r="C20" s="736"/>
      <c r="D20" s="734"/>
      <c r="E20" s="734"/>
      <c r="F20" s="755"/>
      <c r="G20" s="734"/>
      <c r="H20" s="734"/>
      <c r="I20" s="1899"/>
      <c r="J20" s="1899"/>
      <c r="K20" s="1899"/>
      <c r="L20" s="1899"/>
      <c r="M20" s="1899"/>
      <c r="N20" s="1899"/>
    </row>
    <row r="21" spans="2:14" ht="17.399999999999999">
      <c r="B21" s="752"/>
      <c r="C21" s="736"/>
      <c r="D21" s="734"/>
      <c r="E21" s="734"/>
      <c r="F21" s="755"/>
      <c r="G21" s="734"/>
      <c r="H21" s="734"/>
      <c r="I21" s="1899"/>
      <c r="J21" s="1899"/>
      <c r="K21" s="1899"/>
      <c r="L21" s="1899"/>
      <c r="M21" s="1899"/>
      <c r="N21" s="1899"/>
    </row>
    <row r="22" spans="2:14" ht="17.399999999999999">
      <c r="B22" s="752"/>
      <c r="C22" s="736"/>
      <c r="D22" s="734"/>
      <c r="E22" s="734"/>
      <c r="F22" s="735"/>
      <c r="G22" s="734"/>
      <c r="H22" s="734"/>
      <c r="I22" s="1899"/>
      <c r="J22" s="1899"/>
      <c r="K22" s="1899"/>
      <c r="L22" s="1899"/>
      <c r="M22" s="1899"/>
      <c r="N22" s="1899"/>
    </row>
    <row r="23" spans="2:14" ht="17.399999999999999">
      <c r="B23" s="752"/>
      <c r="C23" s="736"/>
      <c r="D23" s="734"/>
      <c r="E23" s="734"/>
      <c r="F23" s="735"/>
      <c r="G23" s="734"/>
      <c r="H23" s="734"/>
      <c r="I23" s="1899"/>
      <c r="J23" s="1899"/>
      <c r="K23" s="1899"/>
      <c r="L23" s="1899"/>
      <c r="M23" s="1899"/>
      <c r="N23" s="1899"/>
    </row>
    <row r="24" spans="2:14" ht="17.399999999999999">
      <c r="B24" s="752"/>
      <c r="C24" s="736"/>
      <c r="D24" s="734"/>
      <c r="E24" s="734"/>
      <c r="F24" s="735"/>
      <c r="G24" s="734"/>
      <c r="H24" s="734"/>
      <c r="I24" s="1899"/>
      <c r="J24" s="1899"/>
      <c r="K24" s="1899"/>
      <c r="L24" s="1899"/>
      <c r="M24" s="1899"/>
      <c r="N24" s="1899"/>
    </row>
    <row r="25" spans="2:14" ht="17.399999999999999">
      <c r="B25" s="752"/>
      <c r="C25" s="736"/>
      <c r="D25" s="734"/>
      <c r="E25" s="734"/>
      <c r="F25" s="735"/>
      <c r="G25" s="734"/>
      <c r="H25" s="734"/>
      <c r="I25" s="1899"/>
      <c r="J25" s="1899"/>
      <c r="K25" s="1899"/>
      <c r="L25" s="1899"/>
      <c r="M25" s="1899"/>
      <c r="N25" s="1899"/>
    </row>
    <row r="26" spans="2:14" ht="27.6" customHeight="1">
      <c r="B26" s="1900" t="s">
        <v>199</v>
      </c>
      <c r="C26" s="1901"/>
      <c r="D26" s="1901"/>
      <c r="E26" s="1901"/>
      <c r="F26" s="1901"/>
      <c r="G26" s="1902"/>
      <c r="H26" s="737">
        <f>+H11+H12+H14+H15+H16+H17+H18+H19+H20+H13</f>
        <v>38</v>
      </c>
      <c r="I26" s="1899"/>
      <c r="J26" s="1899"/>
      <c r="K26" s="1899"/>
      <c r="L26" s="1899"/>
      <c r="M26" s="1899"/>
      <c r="N26" s="1899"/>
    </row>
    <row r="27" spans="2:14" ht="32.4" customHeight="1">
      <c r="B27" s="738" t="s">
        <v>1194</v>
      </c>
      <c r="C27" s="739"/>
      <c r="D27" s="740"/>
      <c r="E27" s="740"/>
      <c r="F27" s="740"/>
      <c r="G27" s="740"/>
      <c r="H27" s="740"/>
      <c r="I27" s="740"/>
      <c r="J27" s="740"/>
      <c r="K27" s="740"/>
      <c r="L27" s="740"/>
      <c r="M27" s="740"/>
      <c r="N27" s="741"/>
    </row>
    <row r="28" spans="2:14" ht="21.6" customHeight="1">
      <c r="B28" s="1903" t="s">
        <v>1195</v>
      </c>
      <c r="C28" s="1904"/>
      <c r="D28" s="1904"/>
      <c r="E28" s="1904"/>
      <c r="F28" s="1904"/>
      <c r="G28" s="1904"/>
      <c r="H28" s="1904"/>
      <c r="I28" s="1904"/>
      <c r="J28" s="1904"/>
      <c r="K28" s="1904"/>
      <c r="L28" s="1904"/>
      <c r="M28" s="1904"/>
      <c r="N28" s="1905"/>
    </row>
    <row r="29" spans="2:14" ht="15.6">
      <c r="B29" s="742"/>
      <c r="C29" s="743"/>
      <c r="D29" s="743"/>
      <c r="E29" s="743"/>
      <c r="F29" s="743"/>
      <c r="G29" s="743"/>
      <c r="H29" s="743"/>
      <c r="I29" s="743"/>
      <c r="J29" s="743"/>
      <c r="K29" s="743"/>
      <c r="L29" s="743"/>
      <c r="M29" s="743"/>
      <c r="N29" s="744"/>
    </row>
    <row r="30" spans="2:14" ht="15.6">
      <c r="B30" s="745"/>
      <c r="C30" s="746"/>
      <c r="D30" s="746"/>
      <c r="E30" s="746"/>
      <c r="F30" s="746"/>
      <c r="G30" s="746"/>
      <c r="H30" s="746"/>
      <c r="I30" s="746"/>
      <c r="J30" s="746"/>
      <c r="K30" s="746"/>
      <c r="L30" s="746"/>
      <c r="M30" s="746"/>
      <c r="N30" s="747"/>
    </row>
    <row r="31" spans="2:14" ht="15.6">
      <c r="B31" s="745"/>
      <c r="C31" s="746"/>
      <c r="D31" s="746"/>
      <c r="E31" s="746"/>
      <c r="F31" s="746"/>
      <c r="G31" s="746"/>
      <c r="H31" s="746"/>
      <c r="I31" s="746"/>
      <c r="J31" s="746"/>
      <c r="K31" s="746"/>
      <c r="L31" s="746"/>
      <c r="M31" s="746"/>
      <c r="N31" s="747"/>
    </row>
    <row r="32" spans="2:14" ht="15.6">
      <c r="B32" s="745"/>
      <c r="C32" s="746"/>
      <c r="D32" s="746"/>
      <c r="E32" s="746"/>
      <c r="F32" s="746"/>
      <c r="G32" s="746"/>
      <c r="H32" s="746"/>
      <c r="I32" s="746"/>
      <c r="J32" s="746"/>
      <c r="K32" s="746"/>
      <c r="L32" s="746"/>
      <c r="M32" s="746"/>
      <c r="N32" s="747"/>
    </row>
    <row r="33" spans="2:14" ht="15.6">
      <c r="B33" s="745"/>
      <c r="C33" s="746"/>
      <c r="D33" s="746"/>
      <c r="E33" s="746"/>
      <c r="F33" s="746"/>
      <c r="G33" s="746"/>
      <c r="H33" s="746"/>
      <c r="I33" s="746"/>
      <c r="J33" s="746"/>
      <c r="K33" s="746"/>
      <c r="L33" s="746"/>
      <c r="M33" s="746"/>
      <c r="N33" s="747"/>
    </row>
    <row r="34" spans="2:14" ht="15.6">
      <c r="B34" s="745"/>
      <c r="C34" s="746"/>
      <c r="D34" s="746"/>
      <c r="E34" s="746"/>
      <c r="F34" s="746"/>
      <c r="G34" s="746"/>
      <c r="H34" s="746"/>
      <c r="I34" s="746"/>
      <c r="J34" s="746"/>
      <c r="K34" s="746"/>
      <c r="L34" s="746"/>
      <c r="M34" s="746"/>
      <c r="N34" s="747"/>
    </row>
    <row r="35" spans="2:14" ht="15.6">
      <c r="B35" s="745"/>
      <c r="C35" s="746"/>
      <c r="D35" s="746"/>
      <c r="E35" s="746"/>
      <c r="F35" s="746"/>
      <c r="G35" s="746"/>
      <c r="H35" s="746"/>
      <c r="I35" s="746"/>
      <c r="J35" s="746"/>
      <c r="K35" s="746"/>
      <c r="L35" s="746"/>
      <c r="M35" s="746"/>
      <c r="N35" s="747"/>
    </row>
    <row r="36" spans="2:14" ht="15.6">
      <c r="B36" s="745"/>
      <c r="C36" s="1914"/>
      <c r="D36" s="1914"/>
      <c r="E36" s="1914"/>
      <c r="F36" s="1914"/>
      <c r="G36" s="746"/>
      <c r="H36" s="746"/>
      <c r="I36" s="1914"/>
      <c r="J36" s="1914"/>
      <c r="K36" s="1914"/>
      <c r="L36" s="1914"/>
      <c r="M36" s="1914"/>
      <c r="N36" s="747"/>
    </row>
    <row r="37" spans="2:14" ht="15.6">
      <c r="B37" s="745"/>
      <c r="C37" s="1912" t="s">
        <v>1024</v>
      </c>
      <c r="D37" s="1912"/>
      <c r="E37" s="1912"/>
      <c r="F37" s="1912"/>
      <c r="G37" s="746"/>
      <c r="H37" s="746"/>
      <c r="I37" s="1912" t="s">
        <v>1196</v>
      </c>
      <c r="J37" s="1912"/>
      <c r="K37" s="1912"/>
      <c r="L37" s="1912"/>
      <c r="M37" s="1912"/>
      <c r="N37" s="747"/>
    </row>
    <row r="38" spans="2:14" ht="15.6">
      <c r="B38" s="748"/>
      <c r="C38" s="1914" t="s">
        <v>1440</v>
      </c>
      <c r="D38" s="1914"/>
      <c r="E38" s="1914"/>
      <c r="F38" s="1914"/>
      <c r="G38" s="749"/>
      <c r="H38" s="749"/>
      <c r="I38" s="1914" t="s">
        <v>1198</v>
      </c>
      <c r="J38" s="1914"/>
      <c r="K38" s="1914"/>
      <c r="L38" s="1914"/>
      <c r="M38" s="1914"/>
      <c r="N38" s="750"/>
    </row>
    <row r="39" spans="2:14" ht="15.6">
      <c r="B39" s="745"/>
      <c r="C39" s="746"/>
      <c r="D39" s="746"/>
      <c r="E39" s="746"/>
      <c r="F39" s="746"/>
      <c r="G39" s="746"/>
      <c r="H39" s="746"/>
      <c r="I39" s="746"/>
      <c r="J39" s="746"/>
      <c r="K39" s="746"/>
      <c r="L39" s="746"/>
      <c r="M39" s="746"/>
      <c r="N39" s="747"/>
    </row>
    <row r="40" spans="2:14" ht="15.6">
      <c r="B40" s="745"/>
      <c r="C40" s="746"/>
      <c r="D40" s="746"/>
      <c r="E40" s="746"/>
      <c r="F40" s="746"/>
      <c r="G40" s="746"/>
      <c r="H40" s="746"/>
      <c r="I40" s="746"/>
      <c r="J40" s="746"/>
      <c r="K40" s="746"/>
      <c r="L40" s="746"/>
      <c r="M40" s="746"/>
      <c r="N40" s="747"/>
    </row>
    <row r="41" spans="2:14" ht="15.6">
      <c r="B41" s="745"/>
      <c r="C41" s="746"/>
      <c r="D41" s="746"/>
      <c r="E41" s="746"/>
      <c r="F41" s="746"/>
      <c r="G41" s="746"/>
      <c r="H41" s="746"/>
      <c r="I41" s="746"/>
      <c r="J41" s="746"/>
      <c r="K41" s="746"/>
      <c r="L41" s="746"/>
      <c r="M41" s="746"/>
      <c r="N41" s="747"/>
    </row>
    <row r="42" spans="2:14" ht="15.6">
      <c r="B42" s="745"/>
      <c r="C42" s="746"/>
      <c r="D42" s="746"/>
      <c r="E42" s="746"/>
      <c r="F42" s="746"/>
      <c r="G42" s="746"/>
      <c r="H42" s="746"/>
      <c r="I42" s="746"/>
      <c r="J42" s="746"/>
      <c r="K42" s="746"/>
      <c r="L42" s="746"/>
      <c r="M42" s="746"/>
      <c r="N42" s="747"/>
    </row>
    <row r="43" spans="2:14" ht="15.6">
      <c r="B43" s="745"/>
      <c r="C43" s="746"/>
      <c r="D43" s="746"/>
      <c r="E43" s="746"/>
      <c r="F43" s="746"/>
      <c r="G43" s="746"/>
      <c r="H43" s="746"/>
      <c r="I43" s="746"/>
      <c r="J43" s="746"/>
      <c r="K43" s="746"/>
      <c r="L43" s="746"/>
      <c r="M43" s="746"/>
      <c r="N43" s="747"/>
    </row>
    <row r="44" spans="2:14" ht="15.6">
      <c r="B44" s="745"/>
      <c r="C44" s="746"/>
      <c r="D44" s="746"/>
      <c r="E44" s="746"/>
      <c r="F44" s="746"/>
      <c r="G44" s="746"/>
      <c r="H44" s="746"/>
      <c r="I44" s="746"/>
      <c r="J44" s="746"/>
      <c r="K44" s="746"/>
      <c r="L44" s="746"/>
      <c r="M44" s="746"/>
      <c r="N44" s="747"/>
    </row>
    <row r="45" spans="2:14" ht="15.6">
      <c r="B45" s="745"/>
      <c r="C45" s="1915"/>
      <c r="D45" s="1915"/>
      <c r="E45" s="746"/>
      <c r="F45" s="1915"/>
      <c r="G45" s="1915"/>
      <c r="H45" s="1915"/>
      <c r="I45" s="746"/>
      <c r="J45" s="746"/>
      <c r="K45" s="746"/>
      <c r="L45" s="746"/>
      <c r="M45" s="746"/>
      <c r="N45" s="747"/>
    </row>
    <row r="46" spans="2:14" ht="15.6">
      <c r="B46" s="748"/>
      <c r="C46" s="749"/>
      <c r="D46" s="749"/>
      <c r="E46" s="749"/>
      <c r="F46" s="749"/>
      <c r="G46" s="749"/>
      <c r="H46" s="749"/>
      <c r="I46" s="749"/>
      <c r="J46" s="749"/>
      <c r="K46" s="749"/>
      <c r="L46" s="749"/>
      <c r="M46" s="749"/>
      <c r="N46" s="750"/>
    </row>
  </sheetData>
  <mergeCells count="28">
    <mergeCell ref="C37:F37"/>
    <mergeCell ref="I37:M37"/>
    <mergeCell ref="C38:F38"/>
    <mergeCell ref="I38:M38"/>
    <mergeCell ref="C45:D45"/>
    <mergeCell ref="F45:H45"/>
    <mergeCell ref="C36:F36"/>
    <mergeCell ref="I36:M36"/>
    <mergeCell ref="C6:I6"/>
    <mergeCell ref="J6:L6"/>
    <mergeCell ref="M6:N6"/>
    <mergeCell ref="D7:K7"/>
    <mergeCell ref="L7:M8"/>
    <mergeCell ref="N7:N8"/>
    <mergeCell ref="D8:K8"/>
    <mergeCell ref="B9:N9"/>
    <mergeCell ref="I10:N10"/>
    <mergeCell ref="I11:N26"/>
    <mergeCell ref="B26:G26"/>
    <mergeCell ref="B28:N28"/>
    <mergeCell ref="C5:I5"/>
    <mergeCell ref="J5:K5"/>
    <mergeCell ref="L5:N5"/>
    <mergeCell ref="B1:B4"/>
    <mergeCell ref="C1:L3"/>
    <mergeCell ref="M3:N3"/>
    <mergeCell ref="C4:L4"/>
    <mergeCell ref="M4:N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93</vt:i4>
      </vt:variant>
      <vt:variant>
        <vt:lpstr>Rangos con nombre</vt:lpstr>
      </vt:variant>
      <vt:variant>
        <vt:i4>99</vt:i4>
      </vt:variant>
    </vt:vector>
  </HeadingPairs>
  <TitlesOfParts>
    <vt:vector size="192" baseType="lpstr">
      <vt:lpstr>F.M.</vt:lpstr>
      <vt:lpstr>INTERVENTORIA</vt:lpstr>
      <vt:lpstr>Presupuesto INDERHUILA</vt:lpstr>
      <vt:lpstr>A.I.U.</vt:lpstr>
      <vt:lpstr>INSUMOS</vt:lpstr>
      <vt:lpstr>Presta</vt:lpstr>
      <vt:lpstr>PRESTACIONES</vt:lpstr>
      <vt:lpstr>BASICOS</vt:lpstr>
      <vt:lpstr>EST MERCADO</vt:lpstr>
      <vt:lpstr>Mano de obra - Cargos</vt:lpstr>
      <vt:lpstr>Presupuesto</vt:lpstr>
      <vt:lpstr>CANTIDADES OBRA</vt:lpstr>
      <vt:lpstr>CRONOGRAMA DE FLUJO</vt:lpstr>
      <vt:lpstr>APU1.1</vt:lpstr>
      <vt:lpstr>APU1.2</vt:lpstr>
      <vt:lpstr>APU1.3</vt:lpstr>
      <vt:lpstr>APU1.4</vt:lpstr>
      <vt:lpstr>APU1.5</vt:lpstr>
      <vt:lpstr>APU1.6</vt:lpstr>
      <vt:lpstr>APU1.7</vt:lpstr>
      <vt:lpstr>APU2.1</vt:lpstr>
      <vt:lpstr>APU2.2</vt:lpstr>
      <vt:lpstr>APU2.3</vt:lpstr>
      <vt:lpstr>APU2.4</vt:lpstr>
      <vt:lpstr>APU2.5</vt:lpstr>
      <vt:lpstr>APU2.6</vt:lpstr>
      <vt:lpstr>APU2.7</vt:lpstr>
      <vt:lpstr>APU2.8</vt:lpstr>
      <vt:lpstr>APU2.9</vt:lpstr>
      <vt:lpstr>APU2.10</vt:lpstr>
      <vt:lpstr>APU2.11</vt:lpstr>
      <vt:lpstr>APU3.1</vt:lpstr>
      <vt:lpstr>APU3.2</vt:lpstr>
      <vt:lpstr>APU3.3</vt:lpstr>
      <vt:lpstr>APU3.4</vt:lpstr>
      <vt:lpstr>APU3.5</vt:lpstr>
      <vt:lpstr>APU4.1.1</vt:lpstr>
      <vt:lpstr>APU4.1.2</vt:lpstr>
      <vt:lpstr>APU4.1.3</vt:lpstr>
      <vt:lpstr>APU4.1.4</vt:lpstr>
      <vt:lpstr>APU4.1.5</vt:lpstr>
      <vt:lpstr>APU4.1.6</vt:lpstr>
      <vt:lpstr>APU4.2.1</vt:lpstr>
      <vt:lpstr>APU4.2.2</vt:lpstr>
      <vt:lpstr>APU4.2.3</vt:lpstr>
      <vt:lpstr>APU4.2.4</vt:lpstr>
      <vt:lpstr>APU4.2.5</vt:lpstr>
      <vt:lpstr>APU4.2.6</vt:lpstr>
      <vt:lpstr>APU4.2.7</vt:lpstr>
      <vt:lpstr>APU4.2.8</vt:lpstr>
      <vt:lpstr>APU4.3.1</vt:lpstr>
      <vt:lpstr>APU4.4.1</vt:lpstr>
      <vt:lpstr>APU4.4.2</vt:lpstr>
      <vt:lpstr>APU5.1</vt:lpstr>
      <vt:lpstr>APU5.2</vt:lpstr>
      <vt:lpstr>APU5.3</vt:lpstr>
      <vt:lpstr>APU5.4</vt:lpstr>
      <vt:lpstr>APU5.5</vt:lpstr>
      <vt:lpstr>APU5.6</vt:lpstr>
      <vt:lpstr>M1,1</vt:lpstr>
      <vt:lpstr>M1,2</vt:lpstr>
      <vt:lpstr>M1,3</vt:lpstr>
      <vt:lpstr>M1,4</vt:lpstr>
      <vt:lpstr>M1,5</vt:lpstr>
      <vt:lpstr>M1,6</vt:lpstr>
      <vt:lpstr>M1,7</vt:lpstr>
      <vt:lpstr>M2,1</vt:lpstr>
      <vt:lpstr>M2,2</vt:lpstr>
      <vt:lpstr>M2,3</vt:lpstr>
      <vt:lpstr>M2,4</vt:lpstr>
      <vt:lpstr>M2,5</vt:lpstr>
      <vt:lpstr>M2,6</vt:lpstr>
      <vt:lpstr>2,7a</vt:lpstr>
      <vt:lpstr>M2,7</vt:lpstr>
      <vt:lpstr>M2,8</vt:lpstr>
      <vt:lpstr>M2,9</vt:lpstr>
      <vt:lpstr>M2,10</vt:lpstr>
      <vt:lpstr>M2,11</vt:lpstr>
      <vt:lpstr>M3,1</vt:lpstr>
      <vt:lpstr>M3,2</vt:lpstr>
      <vt:lpstr>M3,3</vt:lpstr>
      <vt:lpstr>M3,4</vt:lpstr>
      <vt:lpstr>M3,5</vt:lpstr>
      <vt:lpstr>M4,1</vt:lpstr>
      <vt:lpstr>M4,2</vt:lpstr>
      <vt:lpstr>M4,3</vt:lpstr>
      <vt:lpstr>M4,4</vt:lpstr>
      <vt:lpstr>M5,1</vt:lpstr>
      <vt:lpstr>M5,2</vt:lpstr>
      <vt:lpstr>M5,3</vt:lpstr>
      <vt:lpstr>M5,4</vt:lpstr>
      <vt:lpstr>M5,5</vt:lpstr>
      <vt:lpstr>M5,6</vt:lpstr>
      <vt:lpstr>'2,7a'!Área_de_impresión</vt:lpstr>
      <vt:lpstr>A.I.U.!Área_de_impresión</vt:lpstr>
      <vt:lpstr>APU1.1!Área_de_impresión</vt:lpstr>
      <vt:lpstr>APU1.2!Área_de_impresión</vt:lpstr>
      <vt:lpstr>APU1.3!Área_de_impresión</vt:lpstr>
      <vt:lpstr>APU1.4!Área_de_impresión</vt:lpstr>
      <vt:lpstr>APU1.5!Área_de_impresión</vt:lpstr>
      <vt:lpstr>APU1.6!Área_de_impresión</vt:lpstr>
      <vt:lpstr>APU1.7!Área_de_impresión</vt:lpstr>
      <vt:lpstr>APU2.1!Área_de_impresión</vt:lpstr>
      <vt:lpstr>APU2.10!Área_de_impresión</vt:lpstr>
      <vt:lpstr>APU2.11!Área_de_impresión</vt:lpstr>
      <vt:lpstr>APU2.2!Área_de_impresión</vt:lpstr>
      <vt:lpstr>APU2.3!Área_de_impresión</vt:lpstr>
      <vt:lpstr>APU2.4!Área_de_impresión</vt:lpstr>
      <vt:lpstr>APU2.5!Área_de_impresión</vt:lpstr>
      <vt:lpstr>APU2.6!Área_de_impresión</vt:lpstr>
      <vt:lpstr>APU2.7!Área_de_impresión</vt:lpstr>
      <vt:lpstr>APU2.8!Área_de_impresión</vt:lpstr>
      <vt:lpstr>APU2.9!Área_de_impresión</vt:lpstr>
      <vt:lpstr>APU3.1!Área_de_impresión</vt:lpstr>
      <vt:lpstr>APU3.2!Área_de_impresión</vt:lpstr>
      <vt:lpstr>APU3.3!Área_de_impresión</vt:lpstr>
      <vt:lpstr>APU3.4!Área_de_impresión</vt:lpstr>
      <vt:lpstr>APU3.5!Área_de_impresión</vt:lpstr>
      <vt:lpstr>APU4.1.1!Área_de_impresión</vt:lpstr>
      <vt:lpstr>APU4.1.2!Área_de_impresión</vt:lpstr>
      <vt:lpstr>APU4.1.3!Área_de_impresión</vt:lpstr>
      <vt:lpstr>APU4.1.4!Área_de_impresión</vt:lpstr>
      <vt:lpstr>APU4.1.5!Área_de_impresión</vt:lpstr>
      <vt:lpstr>APU4.1.6!Área_de_impresión</vt:lpstr>
      <vt:lpstr>APU4.2.1!Área_de_impresión</vt:lpstr>
      <vt:lpstr>APU4.2.2!Área_de_impresión</vt:lpstr>
      <vt:lpstr>APU4.2.3!Área_de_impresión</vt:lpstr>
      <vt:lpstr>APU4.2.4!Área_de_impresión</vt:lpstr>
      <vt:lpstr>APU4.2.5!Área_de_impresión</vt:lpstr>
      <vt:lpstr>APU4.2.6!Área_de_impresión</vt:lpstr>
      <vt:lpstr>APU4.2.7!Área_de_impresión</vt:lpstr>
      <vt:lpstr>APU4.2.8!Área_de_impresión</vt:lpstr>
      <vt:lpstr>APU4.3.1!Área_de_impresión</vt:lpstr>
      <vt:lpstr>APU4.4.1!Área_de_impresión</vt:lpstr>
      <vt:lpstr>APU4.4.2!Área_de_impresión</vt:lpstr>
      <vt:lpstr>APU5.1!Área_de_impresión</vt:lpstr>
      <vt:lpstr>APU5.2!Área_de_impresión</vt:lpstr>
      <vt:lpstr>APU5.3!Área_de_impresión</vt:lpstr>
      <vt:lpstr>APU5.4!Área_de_impresión</vt:lpstr>
      <vt:lpstr>APU5.5!Área_de_impresión</vt:lpstr>
      <vt:lpstr>APU5.6!Área_de_impresión</vt:lpstr>
      <vt:lpstr>BASICOS!Área_de_impresión</vt:lpstr>
      <vt:lpstr>'CANTIDADES OBRA'!Área_de_impresión</vt:lpstr>
      <vt:lpstr>'CRONOGRAMA DE FLUJO'!Área_de_impresión</vt:lpstr>
      <vt:lpstr>'EST MERCADO'!Área_de_impresión</vt:lpstr>
      <vt:lpstr>F.M.!Área_de_impresión</vt:lpstr>
      <vt:lpstr>INSUMOS!Área_de_impresión</vt:lpstr>
      <vt:lpstr>INTERVENTORIA!Área_de_impresión</vt:lpstr>
      <vt:lpstr>'M1,1'!Área_de_impresión</vt:lpstr>
      <vt:lpstr>'M1,2'!Área_de_impresión</vt:lpstr>
      <vt:lpstr>'M1,3'!Área_de_impresión</vt:lpstr>
      <vt:lpstr>'M1,4'!Área_de_impresión</vt:lpstr>
      <vt:lpstr>'M1,5'!Área_de_impresión</vt:lpstr>
      <vt:lpstr>'M1,6'!Área_de_impresión</vt:lpstr>
      <vt:lpstr>'M1,7'!Área_de_impresión</vt:lpstr>
      <vt:lpstr>'M2,1'!Área_de_impresión</vt:lpstr>
      <vt:lpstr>'M2,10'!Área_de_impresión</vt:lpstr>
      <vt:lpstr>'M2,11'!Área_de_impresión</vt:lpstr>
      <vt:lpstr>'M2,2'!Área_de_impresión</vt:lpstr>
      <vt:lpstr>'M2,3'!Área_de_impresión</vt:lpstr>
      <vt:lpstr>'M2,4'!Área_de_impresión</vt:lpstr>
      <vt:lpstr>'M2,5'!Área_de_impresión</vt:lpstr>
      <vt:lpstr>'M2,6'!Área_de_impresión</vt:lpstr>
      <vt:lpstr>'M2,7'!Área_de_impresión</vt:lpstr>
      <vt:lpstr>'M2,8'!Área_de_impresión</vt:lpstr>
      <vt:lpstr>'M2,9'!Área_de_impresión</vt:lpstr>
      <vt:lpstr>'M3,1'!Área_de_impresión</vt:lpstr>
      <vt:lpstr>'M3,2'!Área_de_impresión</vt:lpstr>
      <vt:lpstr>'M3,3'!Área_de_impresión</vt:lpstr>
      <vt:lpstr>'M3,4'!Área_de_impresión</vt:lpstr>
      <vt:lpstr>'M3,5'!Área_de_impresión</vt:lpstr>
      <vt:lpstr>'M4,1'!Área_de_impresión</vt:lpstr>
      <vt:lpstr>'M4,2'!Área_de_impresión</vt:lpstr>
      <vt:lpstr>'M4,3'!Área_de_impresión</vt:lpstr>
      <vt:lpstr>'M4,4'!Área_de_impresión</vt:lpstr>
      <vt:lpstr>'M5,1'!Área_de_impresión</vt:lpstr>
      <vt:lpstr>'M5,2'!Área_de_impresión</vt:lpstr>
      <vt:lpstr>'M5,3'!Área_de_impresión</vt:lpstr>
      <vt:lpstr>'M5,4'!Área_de_impresión</vt:lpstr>
      <vt:lpstr>'M5,5'!Área_de_impresión</vt:lpstr>
      <vt:lpstr>'M5,6'!Área_de_impresión</vt:lpstr>
      <vt:lpstr>'Mano de obra - Cargos'!Área_de_impresión</vt:lpstr>
      <vt:lpstr>Presta!Área_de_impresión</vt:lpstr>
      <vt:lpstr>PRESTACIONES!Área_de_impresión</vt:lpstr>
      <vt:lpstr>Presupuesto!Área_de_impresión</vt:lpstr>
      <vt:lpstr>'Presupuesto INDERHUILA'!Área_de_impresión</vt:lpstr>
      <vt:lpstr>'CANTIDADES OBRA'!Títulos_a_imprimir</vt:lpstr>
      <vt:lpstr>'CRONOGRAMA DE FLUJO'!Títulos_a_imprimir</vt:lpstr>
      <vt:lpstr>'EST MERCADO'!Títulos_a_imprimir</vt:lpstr>
      <vt:lpstr>INSUMOS!Títulos_a_imprimir</vt:lpstr>
      <vt:lpstr>INTERVENTORIA!Títulos_a_imprimir</vt:lpstr>
      <vt:lpstr>'Presupuesto INDERHUILA'!Títulos_a_imprimir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pcadmin</cp:lastModifiedBy>
  <cp:lastPrinted>2026-06-04T15:27:39Z</cp:lastPrinted>
  <dcterms:created xsi:type="dcterms:W3CDTF">2025-06-23T01:23:14Z</dcterms:created>
  <dcterms:modified xsi:type="dcterms:W3CDTF">2026-10-07T16:17:31Z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2025-06-23T00:00:00Z</vt:filetime>
  </property>
  <property fmtid="{D5CDD505-2E9C-101B-9397-08002B2CF9AE}" pid="3" name="LastSaved">
    <vt:filetime>2025-06-23T00:00:00Z</vt:filetime>
  </property>
  <property fmtid="{D5CDD505-2E9C-101B-9397-08002B2CF9AE}" pid="4" name="Producer">
    <vt:lpwstr>iLovePDF</vt:lpwstr>
  </property>
</Properties>
</file>