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Mi unidad\Procesos 2026\01 - Procesos\35 - Tanques - 2026\"/>
    </mc:Choice>
  </mc:AlternateContent>
  <xr:revisionPtr revIDLastSave="0" documentId="13_ncr:1_{37B47481-1163-45E1-A5E8-3246C9025495}" xr6:coauthVersionLast="47" xr6:coauthVersionMax="47" xr10:uidLastSave="{00000000-0000-0000-0000-000000000000}"/>
  <bookViews>
    <workbookView xWindow="-108" yWindow="-108" windowWidth="23256" windowHeight="12456" tabRatio="803" activeTab="1" xr2:uid="{46725546-F4BB-4884-90D7-8F2902C0715E}"/>
  </bookViews>
  <sheets>
    <sheet name="Formato de cotizacion" sheetId="5" r:id="rId1"/>
    <sheet name="Estudio de mercado" sheetId="10" r:id="rId2"/>
    <sheet name="Estudio de mercado definitivo" sheetId="11" state="hidden" r:id="rId3"/>
    <sheet name="EAI" sheetId="6" r:id="rId4"/>
    <sheet name="RHARQ" sheetId="7" r:id="rId5"/>
    <sheet name="MAYALA" sheetId="8"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3" hidden="1">{0,#N/A,FALSE,0;0,#N/A,FALSE,0;0,#N/A,FALSE,0;0,#N/A,FALSE,0;0,#N/A,FALSE,0;0,#N/A,FALSE,0}</definedName>
    <definedName name="_456" localSheetId="0" hidden="1">{0,#N/A,FALSE,0;0,#N/A,FALSE,0;0,#N/A,FALSE,0;0,#N/A,FALSE,0;0,#N/A,FALSE,0;0,#N/A,FALSE,0}</definedName>
    <definedName name="_456" localSheetId="5" hidden="1">{0,#N/A,FALSE,0;0,#N/A,FALSE,0;0,#N/A,FALSE,0;0,#N/A,FALSE,0;0,#N/A,FALSE,0;0,#N/A,FALSE,0}</definedName>
    <definedName name="_456" localSheetId="4" hidden="1">{0,#N/A,FALSE,0;0,#N/A,FALSE,0;0,#N/A,FALSE,0;0,#N/A,FALSE,0;0,#N/A,FALSE,0;0,#N/A,FALSE,0}</definedName>
    <definedName name="_456" hidden="1">{0,#N/A,FALSE,0;0,#N/A,FALSE,0;0,#N/A,FALSE,0;0,#N/A,FALSE,0;0,#N/A,FALSE,0;0,#N/A,FALSE,0}</definedName>
    <definedName name="_Fill" hidden="1">#REF!</definedName>
    <definedName name="_xlnm._FilterDatabase" hidden="1">#REF!</definedName>
    <definedName name="_NDC1" localSheetId="3" hidden="1">{"'内訳表'!$B$2:$N$64"}</definedName>
    <definedName name="_NDC1" localSheetId="0" hidden="1">{"'内訳表'!$B$2:$N$64"}</definedName>
    <definedName name="_NDC1" localSheetId="5" hidden="1">{"'内訳表'!$B$2:$N$64"}</definedName>
    <definedName name="_NDC1" localSheetId="4" hidden="1">{"'内訳表'!$B$2:$N$64"}</definedName>
    <definedName name="_NDC1" hidden="1">{"'内訳表'!$B$2:$N$64"}</definedName>
    <definedName name="_Order1" hidden="1">0</definedName>
    <definedName name="_Order2" hidden="1">255</definedName>
    <definedName name="_r3d" localSheetId="3" hidden="1">{#N/A,#N/A,FALSE,"POLONNA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5" hidden="1">{#N/A,#N/A,FALSE,"POLONNA 8";#N/A,#N/A,FALSE,"POLONNA 7";#N/A,#N/A,FALSE,"POLONNA 6";#N/A,#N/A,FALSE,"POLONNA 5 ";#N/A,#N/A,FALSE,"POLONNA 3";#N/A,#N/A,FALSE,"POLONNA 4";#N/A,#N/A,FALSE,"POLONNA 2";#N/A,#N/A,FALSE,"POLONNA 1"}</definedName>
    <definedName name="_r3d" localSheetId="4"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localSheetId="3" hidden="1">{#N/A,#N/A,TRUE,"Report"}</definedName>
    <definedName name="afdgbva" localSheetId="0" hidden="1">{#N/A,#N/A,TRUE,"Report"}</definedName>
    <definedName name="afdgbva" localSheetId="5" hidden="1">{#N/A,#N/A,TRUE,"Report"}</definedName>
    <definedName name="afdgbva" localSheetId="4" hidden="1">{#N/A,#N/A,TRUE,"Report"}</definedName>
    <definedName name="afdgbva" hidden="1">{#N/A,#N/A,TRUE,"Report"}</definedName>
    <definedName name="aga" localSheetId="3" hidden="1">{#N/A,#N/A,TRUE,"Report"}</definedName>
    <definedName name="aga" localSheetId="0" hidden="1">{#N/A,#N/A,TRUE,"Report"}</definedName>
    <definedName name="aga" localSheetId="5" hidden="1">{#N/A,#N/A,TRUE,"Report"}</definedName>
    <definedName name="aga" localSheetId="4"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_xlnm.Print_Area" localSheetId="3">EAI!$A$1:$K$95</definedName>
    <definedName name="_xlnm.Print_Area" localSheetId="1">'Estudio de mercado'!$A$1:$AI$77</definedName>
    <definedName name="_xlnm.Print_Area" localSheetId="2">'Estudio de mercado definitivo'!$A$1:$AI$75</definedName>
    <definedName name="_xlnm.Print_Area" localSheetId="0">'Formato de cotizacion'!$A$1:$K$95</definedName>
    <definedName name="_xlnm.Print_Area" localSheetId="5">MAYALA!$A$1:$K$95</definedName>
    <definedName name="_xlnm.Print_Area" localSheetId="4">RHARQ!$A$1:$K$95</definedName>
    <definedName name="ATGHH" hidden="1">#REF!</definedName>
    <definedName name="AVBC" hidden="1">#REF!</definedName>
    <definedName name="AXCC" hidden="1">#REF!</definedName>
    <definedName name="AXX" hidden="1">#REF!</definedName>
    <definedName name="Aグラフ" hidden="1">#REF!</definedName>
    <definedName name="badb" localSheetId="3" hidden="1">{"MG-2002-F1",#N/A,FALSE,"PPU-Telemig";"MG-2002-F2",#N/A,FALSE,"PPU-Telemig";"MG-2002-F3",#N/A,FALSE,"PPU-Telemig";"MG-2002-F4",#N/A,FALSE,"PPU-Telemig";"MG-2003-F1",#N/A,FALSE,"PPU-Telemig";"MG-2004-F1",#N/A,FALSE,"PPU-Telemig"}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5" hidden="1">{"MG-2002-F1",#N/A,FALSE,"PPU-Telemig";"MG-2002-F2",#N/A,FALSE,"PPU-Telemig";"MG-2002-F3",#N/A,FALSE,"PPU-Telemig";"MG-2002-F4",#N/A,FALSE,"PPU-Telemig";"MG-2003-F1",#N/A,FALSE,"PPU-Telemig";"MG-2004-F1",#N/A,FALSE,"PPU-Telemig"}</definedName>
    <definedName name="badb" localSheetId="4"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3" hidden="1">{"'内訳表'!$B$2:$N$64"}</definedName>
    <definedName name="bn" localSheetId="0" hidden="1">{"'内訳表'!$B$2:$N$64"}</definedName>
    <definedName name="bn" localSheetId="5" hidden="1">{"'内訳表'!$B$2:$N$64"}</definedName>
    <definedName name="bn" localSheetId="4" hidden="1">{"'内訳表'!$B$2:$N$64"}</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hidden="1">#REF!</definedName>
    <definedName name="dfgd56" localSheetId="3" hidden="1">{0,#N/A,FALSE,0;0,#N/A,FALSE,0;0,#N/A,FALSE,0;0,#N/A,FALSE,0;0,#N/A,FALSE,0;0,#N/A,FALSE,0}</definedName>
    <definedName name="dfgd56" localSheetId="0" hidden="1">{0,#N/A,FALSE,0;0,#N/A,FALSE,0;0,#N/A,FALSE,0;0,#N/A,FALSE,0;0,#N/A,FALSE,0;0,#N/A,FALSE,0}</definedName>
    <definedName name="dfgd56" localSheetId="5" hidden="1">{0,#N/A,FALSE,0;0,#N/A,FALSE,0;0,#N/A,FALSE,0;0,#N/A,FALSE,0;0,#N/A,FALSE,0;0,#N/A,FALSE,0}</definedName>
    <definedName name="dfgd56" localSheetId="4" hidden="1">{0,#N/A,FALSE,0;0,#N/A,FALSE,0;0,#N/A,FALSE,0;0,#N/A,FALSE,0;0,#N/A,FALSE,0;0,#N/A,FALSE,0}</definedName>
    <definedName name="dfgd56" hidden="1">{0,#N/A,FALSE,0;0,#N/A,FALSE,0;0,#N/A,FALSE,0;0,#N/A,FALSE,0;0,#N/A,FALSE,0;0,#N/A,FALSE,0}</definedName>
    <definedName name="DFGH" hidden="1">#REF!</definedName>
    <definedName name="DFSG" hidden="1">#REF!</definedName>
    <definedName name="dgb" localSheetId="3" hidden="1">{"'内訳表'!$B$2:$N$64"}</definedName>
    <definedName name="dgb" localSheetId="0" hidden="1">{"'内訳表'!$B$2:$N$64"}</definedName>
    <definedName name="dgb" localSheetId="5" hidden="1">{"'内訳表'!$B$2:$N$64"}</definedName>
    <definedName name="dgb" localSheetId="4" hidden="1">{"'内訳表'!$B$2:$N$64"}</definedName>
    <definedName name="dgb" hidden="1">{"'内訳表'!$B$2:$N$64"}</definedName>
    <definedName name="dhb" localSheetId="3" hidden="1">{"'内訳表'!$B$2:$N$64"}</definedName>
    <definedName name="dhb" localSheetId="0" hidden="1">{"'内訳表'!$B$2:$N$64"}</definedName>
    <definedName name="dhb" localSheetId="5" hidden="1">{"'内訳表'!$B$2:$N$64"}</definedName>
    <definedName name="dhb" localSheetId="4" hidden="1">{"'内訳表'!$B$2:$N$64"}</definedName>
    <definedName name="dhb" hidden="1">{"'内訳表'!$B$2:$N$64"}</definedName>
    <definedName name="dszgre" localSheetId="3" hidden="1">{"MG-2002-F1",#N/A,FALSE,"PPU-Telemig";"MG-2002-F2",#N/A,FALSE,"PPU-Telemig";"MG-2002-F3",#N/A,FALSE,"PPU-Telemig";"MG-2002-F4",#N/A,FALSE,"PPU-Telemig";"MG-2003-F1",#N/A,FALSE,"PPU-Telemig";"MG-2004-F1",#N/A,FALSE,"PPU-Telemig"}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5" hidden="1">{"MG-2002-F1",#N/A,FALSE,"PPU-Telemig";"MG-2002-F2",#N/A,FALSE,"PPU-Telemig";"MG-2002-F3",#N/A,FALSE,"PPU-Telemig";"MG-2002-F4",#N/A,FALSE,"PPU-Telemig";"MG-2003-F1",#N/A,FALSE,"PPU-Telemig";"MG-2004-F1",#N/A,FALSE,"PPU-Telemig"}</definedName>
    <definedName name="dszgre" localSheetId="4"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3"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5" hidden="1">{"MG-2002-F1",#N/A,FALSE,"PPU-Telemig";"MG-2002-F2",#N/A,FALSE,"PPU-Telemig";"MG-2002-F3",#N/A,FALSE,"PPU-Telemig";"MG-2002-F4",#N/A,FALSE,"PPU-Telemig";"MG-2003-F1",#N/A,FALSE,"PPU-Telemig";"MG-2004-F1",#N/A,FALSE,"PPU-Telemig"}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localSheetId="3" hidden="1">{"'内訳表'!$B$2:$N$64"}</definedName>
    <definedName name="eagrbve" localSheetId="0" hidden="1">{"'内訳表'!$B$2:$N$64"}</definedName>
    <definedName name="eagrbve" localSheetId="5" hidden="1">{"'内訳表'!$B$2:$N$64"}</definedName>
    <definedName name="eagrbve" localSheetId="4" hidden="1">{"'内訳表'!$B$2:$N$64"}</definedName>
    <definedName name="eagrbve" hidden="1">{"'内訳表'!$B$2:$N$64"}</definedName>
    <definedName name="eargbwrg" localSheetId="3" hidden="1">{"'内訳表'!$B$2:$N$64"}</definedName>
    <definedName name="eargbwrg" localSheetId="0" hidden="1">{"'内訳表'!$B$2:$N$64"}</definedName>
    <definedName name="eargbwrg" localSheetId="5" hidden="1">{"'内訳表'!$B$2:$N$64"}</definedName>
    <definedName name="eargbwrg" localSheetId="4" hidden="1">{"'内訳表'!$B$2:$N$64"}</definedName>
    <definedName name="eargbwrg" hidden="1">{"'内訳表'!$B$2:$N$64"}</definedName>
    <definedName name="EE" localSheetId="3" hidden="1">{"MG-2002-F1",#N/A,FALSE,"PPU-Telemig";"MG-2002-F2",#N/A,FALSE,"PPU-Telemig";"MG-2002-F3",#N/A,FALSE,"PPU-Telemig";"MG-2002-F4",#N/A,FALSE,"PPU-Telemig";"MG-2003-F1",#N/A,FALSE,"PPU-Telemig";"MG-2004-F1",#N/A,FALSE,"PPU-Telemig"}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5" hidden="1">{"MG-2002-F1",#N/A,FALSE,"PPU-Telemig";"MG-2002-F2",#N/A,FALSE,"PPU-Telemig";"MG-2002-F3",#N/A,FALSE,"PPU-Telemig";"MG-2002-F4",#N/A,FALSE,"PPU-Telemig";"MG-2003-F1",#N/A,FALSE,"PPU-Telemig";"MG-2004-F1",#N/A,FALSE,"PPU-Telemig"}</definedName>
    <definedName name="EE" localSheetId="4"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3" hidden="1">{"MG-2002-F1",#N/A,FALSE,"PPU-Telemig";"MG-2002-F2",#N/A,FALSE,"PPU-Telemig";"MG-2002-F3",#N/A,FALSE,"PPU-Telemig";"MG-2002-F4",#N/A,FALSE,"PPU-Telemig";"MG-2003-F1",#N/A,FALSE,"PPU-Telemig";"MG-2004-F1",#N/A,FALSE,"PPU-Telemig"}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5" hidden="1">{"MG-2002-F1",#N/A,FALSE,"PPU-Telemig";"MG-2002-F2",#N/A,FALSE,"PPU-Telemig";"MG-2002-F3",#N/A,FALSE,"PPU-Telemig";"MG-2002-F4",#N/A,FALSE,"PPU-Telemig";"MG-2003-F1",#N/A,FALSE,"PPU-Telemig";"MG-2004-F1",#N/A,FALSE,"PPU-Telemig"}</definedName>
    <definedName name="ET" localSheetId="4"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localSheetId="3" hidden="1">{"MG-2002-F1",#N/A,FALSE,"PPU-Telemig";"MG-2002-F2",#N/A,FALSE,"PPU-Telemig";"MG-2002-F3",#N/A,FALSE,"PPU-Telemig";"MG-2002-F4",#N/A,FALSE,"PPU-Telemig";"MG-2003-F1",#N/A,FALSE,"PPU-Telemig";"MG-2004-F1",#N/A,FALSE,"PPU-Telemig"}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5" hidden="1">{"MG-2002-F1",#N/A,FALSE,"PPU-Telemig";"MG-2002-F2",#N/A,FALSE,"PPU-Telemig";"MG-2002-F3",#N/A,FALSE,"PPU-Telemig";"MG-2002-F4",#N/A,FALSE,"PPU-Telemig";"MG-2003-F1",#N/A,FALSE,"PPU-Telemig";"MG-2004-F1",#N/A,FALSE,"PPU-Telemig"}</definedName>
    <definedName name="fbvdv" localSheetId="4"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3"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5" hidden="1">{"MG-2002-F1",#N/A,FALSE,"PPU-Telemig";"MG-2002-F2",#N/A,FALSE,"PPU-Telemig";"MG-2002-F3",#N/A,FALSE,"PPU-Telemig";"MG-2002-F4",#N/A,FALSE,"PPU-Telemig";"MG-2003-F1",#N/A,FALSE,"PPU-Telemig";"MG-2004-F1",#N/A,FALSE,"PPU-Telemig"}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localSheetId="3" hidden="1">{#N/A,#N/A,TRUE,"Report"}</definedName>
    <definedName name="ff" localSheetId="0" hidden="1">{#N/A,#N/A,TRUE,"Report"}</definedName>
    <definedName name="ff" localSheetId="5" hidden="1">{#N/A,#N/A,TRUE,"Report"}</definedName>
    <definedName name="ff" localSheetId="4" hidden="1">{#N/A,#N/A,TRUE,"Report"}</definedName>
    <definedName name="ff" hidden="1">{#N/A,#N/A,TRUE,"Report"}</definedName>
    <definedName name="FFF" localSheetId="3" hidden="1">{"MG-2002-F1",#N/A,FALSE,"PPU-Telemig";"MG-2002-F2",#N/A,FALSE,"PPU-Telemig";"MG-2002-F3",#N/A,FALSE,"PPU-Telemig";"MG-2002-F4",#N/A,FALSE,"PPU-Telemig";"MG-2003-F1",#N/A,FALSE,"PPU-Telemig";"MG-2004-F1",#N/A,FALSE,"PPU-Telemig"}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5" hidden="1">{"MG-2002-F1",#N/A,FALSE,"PPU-Telemig";"MG-2002-F2",#N/A,FALSE,"PPU-Telemig";"MG-2002-F3",#N/A,FALSE,"PPU-Telemig";"MG-2002-F4",#N/A,FALSE,"PPU-Telemig";"MG-2003-F1",#N/A,FALSE,"PPU-Telemig";"MG-2004-F1",#N/A,FALSE,"PPU-Telemig"}</definedName>
    <definedName name="FFF" localSheetId="4"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3" hidden="1">{"'内訳表'!$B$2:$N$64"}</definedName>
    <definedName name="fgsznzfd" localSheetId="0" hidden="1">{"'内訳表'!$B$2:$N$64"}</definedName>
    <definedName name="fgsznzfd" localSheetId="5" hidden="1">{"'内訳表'!$B$2:$N$64"}</definedName>
    <definedName name="fgsznzfd" localSheetId="4" hidden="1">{"'内訳表'!$B$2:$N$64"}</definedName>
    <definedName name="fgsznzfd" hidden="1">{"'内訳表'!$B$2:$N$64"}</definedName>
    <definedName name="fgxnbf" localSheetId="3" hidden="1">{"MG-2002-F1",#N/A,FALSE,"PPU-Telemig";"MG-2002-F2",#N/A,FALSE,"PPU-Telemig";"MG-2002-F3",#N/A,FALSE,"PPU-Telemig";"MG-2002-F4",#N/A,FALSE,"PPU-Telemig";"MG-2003-F1",#N/A,FALSE,"PPU-Telemig";"MG-2004-F1",#N/A,FALSE,"PPU-Telemig"}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5" hidden="1">{"MG-2002-F1",#N/A,FALSE,"PPU-Telemig";"MG-2002-F2",#N/A,FALSE,"PPU-Telemig";"MG-2002-F3",#N/A,FALSE,"PPU-Telemig";"MG-2002-F4",#N/A,FALSE,"PPU-Telemig";"MG-2003-F1",#N/A,FALSE,"PPU-Telemig";"MG-2004-F1",#N/A,FALSE,"PPU-Telemig"}</definedName>
    <definedName name="fgxnbf" localSheetId="4"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3" hidden="1">{0,#N/A,FALSE,0;0,#N/A,FALSE,0;0,#N/A,FALSE,0;0,#N/A,FALSE,0;0,#N/A,FALSE,0;0,#N/A,FALSE,0}</definedName>
    <definedName name="FSDFSD" localSheetId="0" hidden="1">{0,#N/A,FALSE,0;0,#N/A,FALSE,0;0,#N/A,FALSE,0;0,#N/A,FALSE,0;0,#N/A,FALSE,0;0,#N/A,FALSE,0}</definedName>
    <definedName name="FSDFSD" localSheetId="5" hidden="1">{0,#N/A,FALSE,0;0,#N/A,FALSE,0;0,#N/A,FALSE,0;0,#N/A,FALSE,0;0,#N/A,FALSE,0;0,#N/A,FALSE,0}</definedName>
    <definedName name="FSDFSD" localSheetId="4" hidden="1">{0,#N/A,FALSE,0;0,#N/A,FALSE,0;0,#N/A,FALSE,0;0,#N/A,FALSE,0;0,#N/A,FALSE,0;0,#N/A,FALSE,0}</definedName>
    <definedName name="FSDFSD" hidden="1">{0,#N/A,FALSE,0;0,#N/A,FALSE,0;0,#N/A,FALSE,0;0,#N/A,FALSE,0;0,#N/A,FALSE,0;0,#N/A,FALSE,0}</definedName>
    <definedName name="fsmnfs" localSheetId="3" hidden="1">{"MG-2002-F1",#N/A,FALSE,"PPU-Telemig";"MG-2002-F2",#N/A,FALSE,"PPU-Telemig";"MG-2002-F3",#N/A,FALSE,"PPU-Telemig";"MG-2002-F4",#N/A,FALSE,"PPU-Telemig";"MG-2003-F1",#N/A,FALSE,"PPU-Telemig";"MG-2004-F1",#N/A,FALSE,"PPU-Telemig"}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5" hidden="1">{"MG-2002-F1",#N/A,FALSE,"PPU-Telemig";"MG-2002-F2",#N/A,FALSE,"PPU-Telemig";"MG-2002-F3",#N/A,FALSE,"PPU-Telemig";"MG-2002-F4",#N/A,FALSE,"PPU-Telemig";"MG-2003-F1",#N/A,FALSE,"PPU-Telemig";"MG-2004-F1",#N/A,FALSE,"PPU-Telemig"}</definedName>
    <definedName name="fsmnfs" localSheetId="4"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hidden="1">#REF!</definedName>
    <definedName name="gbvREDSAb" localSheetId="3" hidden="1">{"MG-2002-F1",#N/A,FALSE,"PPU-Telemig";"MG-2002-F2",#N/A,FALSE,"PPU-Telemig";"MG-2002-F3",#N/A,FALSE,"PPU-Telemig";"MG-2002-F4",#N/A,FALSE,"PPU-Telemig";"MG-2003-F1",#N/A,FALSE,"PPU-Telemig";"MG-2004-F1",#N/A,FALSE,"PPU-Telemig"}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5" hidden="1">{"MG-2002-F1",#N/A,FALSE,"PPU-Telemig";"MG-2002-F2",#N/A,FALSE,"PPU-Telemig";"MG-2002-F3",#N/A,FALSE,"PPU-Telemig";"MG-2002-F4",#N/A,FALSE,"PPU-Telemig";"MG-2003-F1",#N/A,FALSE,"PPU-Telemig";"MG-2004-F1",#N/A,FALSE,"PPU-Telemig"}</definedName>
    <definedName name="gbvREDSAb" localSheetId="4"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3"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5" hidden="1">{"MG-2002-F1",#N/A,FALSE,"PPU-Telemig";"MG-2002-F2",#N/A,FALSE,"PPU-Telemig";"MG-2002-F3",#N/A,FALSE,"PPU-Telemig";"MG-2002-F4",#N/A,FALSE,"PPU-Telemig";"MG-2003-F1",#N/A,FALSE,"PPU-Telemig";"MG-2004-F1",#N/A,FALSE,"PPU-Telemig"}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localSheetId="3" hidden="1">{"MG-2002-F1",#N/A,FALSE,"PPU-Telemig";"MG-2002-F2",#N/A,FALSE,"PPU-Telemig";"MG-2002-F3",#N/A,FALSE,"PPU-Telemig";"MG-2002-F4",#N/A,FALSE,"PPU-Telemig";"MG-2003-F1",#N/A,FALSE,"PPU-Telemig";"MG-2004-F1",#N/A,FALSE,"PPU-Telemig"}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5" hidden="1">{"MG-2002-F1",#N/A,FALSE,"PPU-Telemig";"MG-2002-F2",#N/A,FALSE,"PPU-Telemig";"MG-2002-F3",#N/A,FALSE,"PPU-Telemig";"MG-2002-F4",#N/A,FALSE,"PPU-Telemig";"MG-2003-F1",#N/A,FALSE,"PPU-Telemig";"MG-2004-F1",#N/A,FALSE,"PPU-Telemig"}</definedName>
    <definedName name="hhjn" localSheetId="4"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 hidden="1">{#N/A,#N/A,FALSE,"KEGELLE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5" hidden="1">{#N/A,#N/A,FALSE,"KEGELLE 1 (3)";#N/A,#N/A,FALSE,"KEGELLE 2 (3)";#N/A,#N/A,FALSE,"KEGELLE 3 (3)";#N/A,#N/A,FALSE,"KEGELLE 4 (3)";#N/A,#N/A,FALSE,"KEGELLE 5 (3)";#N/A,#N/A,FALSE,"KEGELLE 6 (3)";#N/A,#N/A,FALSE,"KEGELLE 7 (3)"}</definedName>
    <definedName name="hjm" localSheetId="4"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3" hidden="1">{#N/A,#N/A,FALSE,"KEGELLE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5" hidden="1">{#N/A,#N/A,FALSE,"KEGELLE 1 (2)";#N/A,#N/A,FALSE,"KEGELLE 2 (2)";#N/A,#N/A,FALSE,"KEGELLE 3 (2)";#N/A,#N/A,FALSE,"KEGELLE 4 (2)";#N/A,#N/A,FALSE,"KEGELLE 5 (2)";#N/A,#N/A,FALSE,"KEGELLE 6 (2)";#N/A,#N/A,FALSE,"KEGELLE 7 (2)"}</definedName>
    <definedName name="hjmhg" localSheetId="4"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3" hidden="1">{#N/A,#N/A,TRUE,"Report"}</definedName>
    <definedName name="hmstj" localSheetId="0" hidden="1">{#N/A,#N/A,TRUE,"Report"}</definedName>
    <definedName name="hmstj" localSheetId="5" hidden="1">{#N/A,#N/A,TRUE,"Report"}</definedName>
    <definedName name="hmstj" localSheetId="4" hidden="1">{#N/A,#N/A,TRUE,"Report"}</definedName>
    <definedName name="hmstj" hidden="1">{#N/A,#N/A,TRUE,"Report"}</definedName>
    <definedName name="hnfg" localSheetId="3" hidden="1">{"MG-2002-F1",#N/A,FALSE,"PPU-Telemig";"MG-2002-F2",#N/A,FALSE,"PPU-Telemig";"MG-2002-F3",#N/A,FALSE,"PPU-Telemig";"MG-2002-F4",#N/A,FALSE,"PPU-Telemig";"MG-2003-F1",#N/A,FALSE,"PPU-Telemig";"MG-2004-F1",#N/A,FALSE,"PPU-Telemig"}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5" hidden="1">{"MG-2002-F1",#N/A,FALSE,"PPU-Telemig";"MG-2002-F2",#N/A,FALSE,"PPU-Telemig";"MG-2002-F3",#N/A,FALSE,"PPU-Telemig";"MG-2002-F4",#N/A,FALSE,"PPU-Telemig";"MG-2003-F1",#N/A,FALSE,"PPU-Telemig";"MG-2004-F1",#N/A,FALSE,"PPU-Telemig"}</definedName>
    <definedName name="hnfg" localSheetId="4"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3" hidden="1">{"'内訳表'!$B$2:$N$64"}</definedName>
    <definedName name="hsf" localSheetId="0" hidden="1">{"'内訳表'!$B$2:$N$64"}</definedName>
    <definedName name="hsf" localSheetId="5" hidden="1">{"'内訳表'!$B$2:$N$64"}</definedName>
    <definedName name="hsf" localSheetId="4" hidden="1">{"'内訳表'!$B$2:$N$64"}</definedName>
    <definedName name="hsf" hidden="1">{"'内訳表'!$B$2:$N$64"}</definedName>
    <definedName name="HTML_CodePage" hidden="1">932</definedName>
    <definedName name="HTML_Control" localSheetId="3" hidden="1">{"'内訳表'!$B$2:$N$64"}</definedName>
    <definedName name="HTML_Control" localSheetId="0" hidden="1">{"'内訳表'!$B$2:$N$64"}</definedName>
    <definedName name="HTML_Control" localSheetId="5" hidden="1">{"'内訳表'!$B$2:$N$64"}</definedName>
    <definedName name="HTML_Control" localSheetId="4"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3" hidden="1">{"'内訳表'!$B$2:$N$64"}</definedName>
    <definedName name="ii" localSheetId="0" hidden="1">{"'内訳表'!$B$2:$N$64"}</definedName>
    <definedName name="ii" localSheetId="5" hidden="1">{"'内訳表'!$B$2:$N$64"}</definedName>
    <definedName name="ii" localSheetId="4" hidden="1">{"'内訳表'!$B$2:$N$64"}</definedName>
    <definedName name="ii" hidden="1">{"'内訳表'!$B$2:$N$64"}</definedName>
    <definedName name="Info_Prazo_do_contrato">[9]Seletor!$C$13</definedName>
    <definedName name="IVASobreUtilidad">[5]IMPUESTOS!$E$16</definedName>
    <definedName name="JGJ" localSheetId="3" hidden="1">{0,#N/A,FALSE,0;0,#N/A,FALSE,0;0,#N/A,FALSE,0;0,#N/A,FALSE,0;0,#N/A,FALSE,0;0,#N/A,FALSE,0}</definedName>
    <definedName name="JGJ" localSheetId="0" hidden="1">{0,#N/A,FALSE,0;0,#N/A,FALSE,0;0,#N/A,FALSE,0;0,#N/A,FALSE,0;0,#N/A,FALSE,0;0,#N/A,FALSE,0}</definedName>
    <definedName name="JGJ" localSheetId="5" hidden="1">{0,#N/A,FALSE,0;0,#N/A,FALSE,0;0,#N/A,FALSE,0;0,#N/A,FALSE,0;0,#N/A,FALSE,0;0,#N/A,FALSE,0}</definedName>
    <definedName name="JGJ" localSheetId="4" hidden="1">{0,#N/A,FALSE,0;0,#N/A,FALSE,0;0,#N/A,FALSE,0;0,#N/A,FALSE,0;0,#N/A,FALSE,0;0,#N/A,FALSE,0}</definedName>
    <definedName name="JGJ" hidden="1">{0,#N/A,FALSE,0;0,#N/A,FALSE,0;0,#N/A,FALSE,0;0,#N/A,FALSE,0;0,#N/A,FALSE,0;0,#N/A,FALSE,0}</definedName>
    <definedName name="l" localSheetId="3" hidden="1">{"MG-2002-F1",#N/A,FALSE,"PPU-Telemig";"MG-2002-F2",#N/A,FALSE,"PPU-Telemig";"MG-2002-F3",#N/A,FALSE,"PPU-Telemig";"MG-2002-F4",#N/A,FALSE,"PPU-Telemig";"MG-2003-F1",#N/A,FALSE,"PPU-Telemig";"MG-2004-F1",#N/A,FALSE,"PPU-Telemig"}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5" hidden="1">{"MG-2002-F1",#N/A,FALSE,"PPU-Telemig";"MG-2002-F2",#N/A,FALSE,"PPU-Telemig";"MG-2002-F3",#N/A,FALSE,"PPU-Telemig";"MG-2002-F4",#N/A,FALSE,"PPU-Telemig";"MG-2003-F1",#N/A,FALSE,"PPU-Telemig";"MG-2004-F1",#N/A,FALSE,"PPU-Telemig"}</definedName>
    <definedName name="l" localSheetId="4"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3" hidden="1">{"'内訳表'!$B$2:$N$64"}</definedName>
    <definedName name="mdgh" localSheetId="0" hidden="1">{"'内訳表'!$B$2:$N$64"}</definedName>
    <definedName name="mdgh" localSheetId="5" hidden="1">{"'内訳表'!$B$2:$N$64"}</definedName>
    <definedName name="mdgh" localSheetId="4"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[10]DATOS!$B$2:$B$2</definedName>
    <definedName name="MmExcelLinker_A12B55A7_9F67_4A31_8ABE_1C1F4218B5AF" localSheetId="1">BASE DE [10]DATOS!$B$2:$B$2</definedName>
    <definedName name="MmExcelLinker_A12B55A7_9F67_4A31_8ABE_1C1F4218B5AF" localSheetId="2">BASE DE [10]DATOS!$B$2:$B$2</definedName>
    <definedName name="MmExcelLinker_A12B55A7_9F67_4A31_8ABE_1C1F4218B5AF" localSheetId="0">BASE DE [10]DATOS!$B$2:$B$2</definedName>
    <definedName name="MmExcelLinker_A12B55A7_9F67_4A31_8ABE_1C1F4218B5AF" localSheetId="5">BASE DE [10]DATOS!$B$2:$B$2</definedName>
    <definedName name="MmExcelLinker_A12B55A7_9F67_4A31_8ABE_1C1F4218B5AF" localSheetId="4">BASE DE [10]DATOS!$B$2:$B$2</definedName>
    <definedName name="MmExcelLinker_A12B55A7_9F67_4A31_8ABE_1C1F4218B5AF">BASE DE [10]DATOS!$B$2:$B$2</definedName>
    <definedName name="mmm" localSheetId="3" hidden="1">{"MG-2002-F1",#N/A,FALSE,"PPU-Telemig";"MG-2002-F2",#N/A,FALSE,"PPU-Telemig";"MG-2002-F3",#N/A,FALSE,"PPU-Telemig";"MG-2002-F4",#N/A,FALSE,"PPU-Telemig";"MG-2003-F1",#N/A,FALSE,"PPU-Telemig";"MG-2004-F1",#N/A,FALSE,"PPU-Telemig"}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5" hidden="1">{"MG-2002-F1",#N/A,FALSE,"PPU-Telemig";"MG-2002-F2",#N/A,FALSE,"PPU-Telemig";"MG-2002-F3",#N/A,FALSE,"PPU-Telemig";"MG-2002-F4",#N/A,FALSE,"PPU-Telemig";"MG-2003-F1",#N/A,FALSE,"PPU-Telemig";"MG-2004-F1",#N/A,FALSE,"PPU-Telemig"}</definedName>
    <definedName name="mmm" localSheetId="4"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3"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5" hidden="1">{"MG-2002-F1",#N/A,FALSE,"PPU-Telemig";"MG-2002-F2",#N/A,FALSE,"PPU-Telemig";"MG-2002-F3",#N/A,FALSE,"PPU-Telemig";"MG-2002-F4",#N/A,FALSE,"PPU-Telemig";"MG-2003-F1",#N/A,FALSE,"PPU-Telemig";"MG-2004-F1",#N/A,FALSE,"PPU-Telemig"}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localSheetId="3" hidden="1">{"'内訳表'!$B$2:$N$64"}</definedName>
    <definedName name="ndc" localSheetId="0" hidden="1">{"'内訳表'!$B$2:$N$64"}</definedName>
    <definedName name="ndc" localSheetId="5" hidden="1">{"'内訳表'!$B$2:$N$64"}</definedName>
    <definedName name="ndc" localSheetId="4" hidden="1">{"'内訳表'!$B$2:$N$64"}</definedName>
    <definedName name="ndc" hidden="1">{"'内訳表'!$B$2:$N$64"}</definedName>
    <definedName name="NO_APLICA">#REF!</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[6]OCULTAR!$F$14:$F$17</definedName>
    <definedName name="Objetivos">[8]Tablas!$E$2:$E$17</definedName>
    <definedName name="Oficina">[5]PERSONAL!$P$69</definedName>
    <definedName name="oo" localSheetId="3" hidden="1">{"'内訳表'!$B$2:$N$64"}</definedName>
    <definedName name="oo" localSheetId="0" hidden="1">{"'内訳表'!$B$2:$N$64"}</definedName>
    <definedName name="oo" localSheetId="5" hidden="1">{"'内訳表'!$B$2:$N$64"}</definedName>
    <definedName name="oo" localSheetId="4"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localSheetId="3" hidden="1">{"'内訳表'!$B$2:$N$64"}</definedName>
    <definedName name="reahgbaerg" localSheetId="0" hidden="1">{"'内訳表'!$B$2:$N$64"}</definedName>
    <definedName name="reahgbaerg" localSheetId="5" hidden="1">{"'内訳表'!$B$2:$N$64"}</definedName>
    <definedName name="reahgbaerg" localSheetId="4" hidden="1">{"'内訳表'!$B$2:$N$64"}</definedName>
    <definedName name="reahgbaerg" hidden="1">{"'内訳表'!$B$2:$N$64"}</definedName>
    <definedName name="res" localSheetId="3" hidden="1">{"MG-2002-F1",#N/A,FALSE,"PPU-Telemig";"MG-2002-F2",#N/A,FALSE,"PPU-Telemig";"MG-2002-F3",#N/A,FALSE,"PPU-Telemig";"MG-2002-F4",#N/A,FALSE,"PPU-Telemig";"MG-2003-F1",#N/A,FALSE,"PPU-Telemig";"MG-2004-F1",#N/A,FALSE,"PPU-Telemig"}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5" hidden="1">{"MG-2002-F1",#N/A,FALSE,"PPU-Telemig";"MG-2002-F2",#N/A,FALSE,"PPU-Telemig";"MG-2002-F3",#N/A,FALSE,"PPU-Telemig";"MG-2002-F4",#N/A,FALSE,"PPU-Telemig";"MG-2003-F1",#N/A,FALSE,"PPU-Telemig";"MG-2004-F1",#N/A,FALSE,"PPU-Telemig"}</definedName>
    <definedName name="res" localSheetId="4"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#REF!</definedName>
    <definedName name="rggvs" localSheetId="3" hidden="1">{"'内訳表'!$B$2:$N$64"}</definedName>
    <definedName name="rggvs" localSheetId="0" hidden="1">{"'内訳表'!$B$2:$N$64"}</definedName>
    <definedName name="rggvs" localSheetId="5" hidden="1">{"'内訳表'!$B$2:$N$64"}</definedName>
    <definedName name="rggvs" localSheetId="4" hidden="1">{"'内訳表'!$B$2:$N$64"}</definedName>
    <definedName name="rggvs" hidden="1">{"'内訳表'!$B$2:$N$64"}</definedName>
    <definedName name="rnrsy" localSheetId="3" hidden="1">{#N/A,#N/A,TRUE,"Report"}</definedName>
    <definedName name="rnrsy" localSheetId="0" hidden="1">{#N/A,#N/A,TRUE,"Report"}</definedName>
    <definedName name="rnrsy" localSheetId="5" hidden="1">{#N/A,#N/A,TRUE,"Report"}</definedName>
    <definedName name="rnrsy" localSheetId="4" hidden="1">{#N/A,#N/A,TRUE,"Report"}</definedName>
    <definedName name="rnrsy" hidden="1">{#N/A,#N/A,TRUE,"Report"}</definedName>
    <definedName name="rrr" localSheetId="3" hidden="1">{"MG-2002-F1",#N/A,FALSE,"PPU-Telemig";"MG-2002-F2",#N/A,FALSE,"PPU-Telemig";"MG-2002-F3",#N/A,FALSE,"PPU-Telemig";"MG-2002-F4",#N/A,FALSE,"PPU-Telemig";"MG-2003-F1",#N/A,FALSE,"PPU-Telemig";"MG-2004-F1",#N/A,FALSE,"PPU-Telemig"}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5" hidden="1">{"MG-2002-F1",#N/A,FALSE,"PPU-Telemig";"MG-2002-F2",#N/A,FALSE,"PPU-Telemig";"MG-2002-F3",#N/A,FALSE,"PPU-Telemig";"MG-2002-F4",#N/A,FALSE,"PPU-Telemig";"MG-2003-F1",#N/A,FALSE,"PPU-Telemig";"MG-2004-F1",#N/A,FALSE,"PPU-Telemig"}</definedName>
    <definedName name="rrr" localSheetId="4"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3"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5" hidden="1">{"MG-2002-F1",#N/A,FALSE,"PPU-Telemig";"MG-2002-F2",#N/A,FALSE,"PPU-Telemig";"MG-2002-F3",#N/A,FALSE,"PPU-Telemig";"MG-2002-F4",#N/A,FALSE,"PPU-Telemig";"MG-2003-F1",#N/A,FALSE,"PPU-Telemig";"MG-2004-F1",#N/A,FALSE,"PPU-Telemig"}</definedName>
    <definedName name="RY" localSheetId="4"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3" hidden="1">{#N/A,#N/A,TRUE,"Report"}</definedName>
    <definedName name="sfgm" localSheetId="0" hidden="1">{#N/A,#N/A,TRUE,"Report"}</definedName>
    <definedName name="sfgm" localSheetId="5" hidden="1">{#N/A,#N/A,TRUE,"Report"}</definedName>
    <definedName name="sfgm" localSheetId="4" hidden="1">{#N/A,#N/A,TRUE,"Report"}</definedName>
    <definedName name="sfgm" hidden="1">{#N/A,#N/A,TRUE,"Report"}</definedName>
    <definedName name="su" localSheetId="3" hidden="1">{"MG-2002-F1",#N/A,FALSE,"PPU-Telemig";"MG-2002-F2",#N/A,FALSE,"PPU-Telemig";"MG-2002-F3",#N/A,FALSE,"PPU-Telemig";"MG-2002-F4",#N/A,FALSE,"PPU-Telemig";"MG-2003-F1",#N/A,FALSE,"PPU-Telemig";"MG-2004-F1",#N/A,FALSE,"PPU-Telemig"}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5" hidden="1">{"MG-2002-F1",#N/A,FALSE,"PPU-Telemig";"MG-2002-F2",#N/A,FALSE,"PPU-Telemig";"MG-2002-F3",#N/A,FALSE,"PPU-Telemig";"MG-2002-F4",#N/A,FALSE,"PPU-Telemig";"MG-2003-F1",#N/A,FALSE,"PPU-Telemig";"MG-2004-F1",#N/A,FALSE,"PPU-Telemig"}</definedName>
    <definedName name="su" localSheetId="4"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3" hidden="1">{"'内訳表'!$B$2:$N$64"}</definedName>
    <definedName name="sugiura" localSheetId="0" hidden="1">{"'内訳表'!$B$2:$N$64"}</definedName>
    <definedName name="sugiura" localSheetId="5" hidden="1">{"'内訳表'!$B$2:$N$64"}</definedName>
    <definedName name="sugiura" localSheetId="4" hidden="1">{"'内訳表'!$B$2:$N$64"}</definedName>
    <definedName name="sugiura" hidden="1">{"'内訳表'!$B$2:$N$64"}</definedName>
    <definedName name="Tamaño">[6]OCULTAR!$A$14:$A$17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3" hidden="1">{"MG-2002-F1",#N/A,FALSE,"PPU-Telemig";"MG-2002-F2",#N/A,FALSE,"PPU-Telemig";"MG-2002-F3",#N/A,FALSE,"PPU-Telemig";"MG-2002-F4",#N/A,FALSE,"PPU-Telemig";"MG-2003-F1",#N/A,FALSE,"PPU-Telemig";"MG-2004-F1",#N/A,FALSE,"PPU-Telemig"}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5" hidden="1">{"MG-2002-F1",#N/A,FALSE,"PPU-Telemig";"MG-2002-F2",#N/A,FALSE,"PPU-Telemig";"MG-2002-F3",#N/A,FALSE,"PPU-Telemig";"MG-2002-F4",#N/A,FALSE,"PPU-Telemig";"MG-2003-F1",#N/A,FALSE,"PPU-Telemig";"MG-2004-F1",#N/A,FALSE,"PPU-Telemig"}</definedName>
    <definedName name="tta" localSheetId="4"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localSheetId="3" hidden="1">{"'内訳表'!$B$2:$N$64"}</definedName>
    <definedName name="whrt" localSheetId="0" hidden="1">{"'内訳表'!$B$2:$N$64"}</definedName>
    <definedName name="whrt" localSheetId="5" hidden="1">{"'内訳表'!$B$2:$N$64"}</definedName>
    <definedName name="whrt" localSheetId="4" hidden="1">{"'内訳表'!$B$2:$N$64"}</definedName>
    <definedName name="whrt" hidden="1">{"'内訳表'!$B$2:$N$64"}</definedName>
    <definedName name="wrn.100." localSheetId="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5"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5"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5"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5"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 hidden="1">{#N/A,#N/A,FALSE,"KEGELLE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5" hidden="1">{#N/A,#N/A,FALSE,"KEGELLE 1 (2)";#N/A,#N/A,FALSE,"KEGELLE 2 (2)";#N/A,#N/A,FALSE,"KEGELLE 3 (2)";#N/A,#N/A,FALSE,"KEGELLE 4 (2)";#N/A,#N/A,FALSE,"KEGELLE 5 (2)";#N/A,#N/A,FALSE,"KEGELLE 6 (2)";#N/A,#N/A,FALSE,"KEGELLE 7 (2)"}</definedName>
    <definedName name="wrn.55." localSheetId="4"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3" hidden="1">{#N/A,#N/A,FALSE,"KEGELLE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5" hidden="1">{#N/A,#N/A,FALSE,"KEGELLE 1 (3)";#N/A,#N/A,FALSE,"KEGELLE 2 (3)";#N/A,#N/A,FALSE,"KEGELLE 3 (3)";#N/A,#N/A,FALSE,"KEGELLE 4 (3)";#N/A,#N/A,FALSE,"KEGELLE 5 (3)";#N/A,#N/A,FALSE,"KEGELLE 6 (3)";#N/A,#N/A,FALSE,"KEGELLE 7 (3)"}</definedName>
    <definedName name="wrn.66." localSheetId="4"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3" hidden="1">{#N/A,#N/A,FALSE,"KEGELLE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5" hidden="1">{#N/A,#N/A,FALSE,"KEGELLE 2";#N/A,#N/A,FALSE,"KEGELLE 3";#N/A,#N/A,FALSE,"KEGELLE 4";#N/A,#N/A,FALSE,"KEGELLE 5";#N/A,#N/A,FALSE,"KEGELLE 6";#N/A,#N/A,FALSE,"KEGELLE 7"}</definedName>
    <definedName name="wrn.89." localSheetId="4"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5"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 hidden="1">{#N/A,#N/A,TRUE,"Report"}</definedName>
    <definedName name="wrn.Capacity._.Calculations._.for._.FM3." localSheetId="0" hidden="1">{#N/A,#N/A,TRUE,"Report"}</definedName>
    <definedName name="wrn.Capacity._.Calculations._.for._.FM3." localSheetId="5" hidden="1">{#N/A,#N/A,TRUE,"Report"}</definedName>
    <definedName name="wrn.Capacity._.Calculations._.for._.FM3." localSheetId="4" hidden="1">{#N/A,#N/A,TRUE,"Report"}</definedName>
    <definedName name="wrn.Capacity._.Calculations._.for._.FM3." hidden="1">{#N/A,#N/A,TRUE,"Report"}</definedName>
    <definedName name="wrn.GGP1." localSheetId="3" hidden="1">{#N/A,#N/A,TRUE,"TOT-GGRAL";#N/A,#N/A,TRUE,"G1000";#N/A,#N/A,TRUE,"G1200";#N/A,#N/A,TRUE,"G1400"}</definedName>
    <definedName name="wrn.GGP1." localSheetId="0" hidden="1">{#N/A,#N/A,TRUE,"TOT-GGRAL";#N/A,#N/A,TRUE,"G1000";#N/A,#N/A,TRUE,"G1200";#N/A,#N/A,TRUE,"G1400"}</definedName>
    <definedName name="wrn.GGP1." localSheetId="5" hidden="1">{#N/A,#N/A,TRUE,"TOT-GGRAL";#N/A,#N/A,TRUE,"G1000";#N/A,#N/A,TRUE,"G1200";#N/A,#N/A,TRUE,"G1400"}</definedName>
    <definedName name="wrn.GGP1." localSheetId="4" hidden="1">{#N/A,#N/A,TRUE,"TOT-GGRAL";#N/A,#N/A,TRUE,"G1000";#N/A,#N/A,TRUE,"G1200";#N/A,#N/A,TRUE,"G1400"}</definedName>
    <definedName name="wrn.GGP1." hidden="1">{#N/A,#N/A,TRUE,"TOT-GGRAL";#N/A,#N/A,TRUE,"G1000";#N/A,#N/A,TRUE,"G1200";#N/A,#N/A,TRUE,"G1400"}</definedName>
    <definedName name="wrn.GGP2." localSheetId="3" hidden="1">{#N/A,#N/A,TRUE,"TOT-GGRAL";#N/A,#N/A,TRUE,"G1000";#N/A,#N/A,TRUE,"G1200";#N/A,#N/A,TRUE,"G1400"}</definedName>
    <definedName name="wrn.GGP2." localSheetId="0" hidden="1">{#N/A,#N/A,TRUE,"TOT-GGRAL";#N/A,#N/A,TRUE,"G1000";#N/A,#N/A,TRUE,"G1200";#N/A,#N/A,TRUE,"G1400"}</definedName>
    <definedName name="wrn.GGP2." localSheetId="5" hidden="1">{#N/A,#N/A,TRUE,"TOT-GGRAL";#N/A,#N/A,TRUE,"G1000";#N/A,#N/A,TRUE,"G1200";#N/A,#N/A,TRUE,"G1400"}</definedName>
    <definedName name="wrn.GGP2." localSheetId="4" hidden="1">{#N/A,#N/A,TRUE,"TOT-GGRAL";#N/A,#N/A,TRUE,"G1000";#N/A,#N/A,TRUE,"G1200";#N/A,#N/A,TRUE,"G1400"}</definedName>
    <definedName name="wrn.GGP2." hidden="1">{#N/A,#N/A,TRUE,"TOT-GGRAL";#N/A,#N/A,TRUE,"G1000";#N/A,#N/A,TRUE,"G1200";#N/A,#N/A,TRUE,"G1400"}</definedName>
    <definedName name="wrn.GGP3." localSheetId="3" hidden="1">{#N/A,#N/A,TRUE,"TOT-GGRAL";#N/A,#N/A,TRUE,"G1000";#N/A,#N/A,TRUE,"G1200";#N/A,#N/A,TRUE,"G1400"}</definedName>
    <definedName name="wrn.GGP3." localSheetId="0" hidden="1">{#N/A,#N/A,TRUE,"TOT-GGRAL";#N/A,#N/A,TRUE,"G1000";#N/A,#N/A,TRUE,"G1200";#N/A,#N/A,TRUE,"G1400"}</definedName>
    <definedName name="wrn.GGP3." localSheetId="5" hidden="1">{#N/A,#N/A,TRUE,"TOT-GGRAL";#N/A,#N/A,TRUE,"G1000";#N/A,#N/A,TRUE,"G1200";#N/A,#N/A,TRUE,"G1400"}</definedName>
    <definedName name="wrn.GGP3." localSheetId="4" hidden="1">{#N/A,#N/A,TRUE,"TOT-GGRAL";#N/A,#N/A,TRUE,"G1000";#N/A,#N/A,TRUE,"G1200";#N/A,#N/A,TRUE,"G1400"}</definedName>
    <definedName name="wrn.GGP3." hidden="1">{#N/A,#N/A,TRUE,"TOT-GGRAL";#N/A,#N/A,TRUE,"G1000";#N/A,#N/A,TRUE,"G1200";#N/A,#N/A,TRUE,"G1400"}</definedName>
    <definedName name="wrn.GGP4." localSheetId="3" hidden="1">{#N/A,#N/A,TRUE,"TOT-GGRAL";#N/A,#N/A,TRUE,"G1000";#N/A,#N/A,TRUE,"G1200";#N/A,#N/A,TRUE,"G1400"}</definedName>
    <definedName name="wrn.GGP4." localSheetId="0" hidden="1">{#N/A,#N/A,TRUE,"TOT-GGRAL";#N/A,#N/A,TRUE,"G1000";#N/A,#N/A,TRUE,"G1200";#N/A,#N/A,TRUE,"G1400"}</definedName>
    <definedName name="wrn.GGP4." localSheetId="5" hidden="1">{#N/A,#N/A,TRUE,"TOT-GGRAL";#N/A,#N/A,TRUE,"G1000";#N/A,#N/A,TRUE,"G1200";#N/A,#N/A,TRUE,"G1400"}</definedName>
    <definedName name="wrn.GGP4." localSheetId="4" hidden="1">{#N/A,#N/A,TRUE,"TOT-GGRAL";#N/A,#N/A,TRUE,"G1000";#N/A,#N/A,TRUE,"G1200";#N/A,#N/A,TRUE,"G1400"}</definedName>
    <definedName name="wrn.GGP4." hidden="1">{#N/A,#N/A,TRUE,"TOT-GGRAL";#N/A,#N/A,TRUE,"G1000";#N/A,#N/A,TRUE,"G1200";#N/A,#N/A,TRUE,"G1400"}</definedName>
    <definedName name="wrn.GGP5." localSheetId="3" hidden="1">{#N/A,#N/A,TRUE,"TOT-GGRAL"}</definedName>
    <definedName name="wrn.GGP5." localSheetId="0" hidden="1">{#N/A,#N/A,TRUE,"TOT-GGRAL"}</definedName>
    <definedName name="wrn.GGP5." localSheetId="5" hidden="1">{#N/A,#N/A,TRUE,"TOT-GGRAL"}</definedName>
    <definedName name="wrn.GGP5." localSheetId="4" hidden="1">{#N/A,#N/A,TRUE,"TOT-GGRAL"}</definedName>
    <definedName name="wrn.GGP5." hidden="1">{#N/A,#N/A,TRUE,"TOT-GGRAL"}</definedName>
    <definedName name="wrn.julio24." localSheetId="3" hidden="1">{#N/A,#N/A,FALSE,"310.1";#N/A,#N/A,FALSE,"321.1";#N/A,#N/A,FALSE,"320.3";#N/A,#N/A,FALSE,"330.1"}</definedName>
    <definedName name="wrn.julio24." localSheetId="0" hidden="1">{#N/A,#N/A,FALSE,"310.1";#N/A,#N/A,FALSE,"321.1";#N/A,#N/A,FALSE,"320.3";#N/A,#N/A,FALSE,"330.1"}</definedName>
    <definedName name="wrn.julio24." localSheetId="5" hidden="1">{#N/A,#N/A,FALSE,"310.1";#N/A,#N/A,FALSE,"321.1";#N/A,#N/A,FALSE,"320.3";#N/A,#N/A,FALSE,"330.1"}</definedName>
    <definedName name="wrn.julio24." localSheetId="4" hidden="1">{#N/A,#N/A,FALSE,"310.1";#N/A,#N/A,FALSE,"321.1";#N/A,#N/A,FALSE,"320.3";#N/A,#N/A,FALSE,"330.1"}</definedName>
    <definedName name="wrn.julio24." hidden="1">{#N/A,#N/A,FALSE,"310.1";#N/A,#N/A,FALSE,"321.1";#N/A,#N/A,FALSE,"320.3";#N/A,#N/A,FALSE,"330.1"}</definedName>
    <definedName name="wrn.LPU._.MG." localSheetId="3" hidden="1">{"MG-2002-F1",#N/A,FALSE,"PPU-Telemig";"MG-2002-F2",#N/A,FALSE,"PPU-Telemig";"MG-2002-F3",#N/A,FALSE,"PPU-Telemig";"MG-2002-F4",#N/A,FALSE,"PPU-Telemig";"MG-2003-F1",#N/A,FALSE,"PPU-Telemig";"MG-2004-F1",#N/A,FALSE,"PPU-Telemig"}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5" hidden="1">{"MG-2002-F1",#N/A,FALSE,"PPU-Telemig";"MG-2002-F2",#N/A,FALSE,"PPU-Telemig";"MG-2002-F3",#N/A,FALSE,"PPU-Telemig";"MG-2002-F4",#N/A,FALSE,"PPU-Telemig";"MG-2003-F1",#N/A,FALSE,"PPU-Telemig";"MG-2004-F1",#N/A,FALSE,"PPU-Telemig"}</definedName>
    <definedName name="wrn.LPU._.MG." localSheetId="4"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3" hidden="1">{#N/A,#N/A,FALSE,"POLONNA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5" hidden="1">{#N/A,#N/A,FALSE,"POLONNA 8";#N/A,#N/A,FALSE,"POLONNA 7";#N/A,#N/A,FALSE,"POLONNA 6";#N/A,#N/A,FALSE,"POLONNA 5 ";#N/A,#N/A,FALSE,"POLONNA 3";#N/A,#N/A,FALSE,"POLONNA 4";#N/A,#N/A,FALSE,"POLONNA 2";#N/A,#N/A,FALSE,"POLONNA 1"}</definedName>
    <definedName name="wrn.SUPPLY." localSheetId="4"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5"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 hidden="1">{#N/A,#N/A,TRUE,"Report"}</definedName>
    <definedName name="ww" localSheetId="0" hidden="1">{#N/A,#N/A,TRUE,"Report"}</definedName>
    <definedName name="ww" localSheetId="5" hidden="1">{#N/A,#N/A,TRUE,"Report"}</definedName>
    <definedName name="ww" localSheetId="4" hidden="1">{#N/A,#N/A,TRUE,"Report"}</definedName>
    <definedName name="ww" hidden="1">{#N/A,#N/A,TRUE,"Report"}</definedName>
    <definedName name="x">[4]lista!$A$11:$A$13</definedName>
    <definedName name="xxxx" localSheetId="3" hidden="1">{"'内訳表'!$B$2:$N$64"}</definedName>
    <definedName name="xxxx" localSheetId="0" hidden="1">{"'内訳表'!$B$2:$N$64"}</definedName>
    <definedName name="xxxx" localSheetId="5" hidden="1">{"'内訳表'!$B$2:$N$64"}</definedName>
    <definedName name="xxxx" localSheetId="4"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[15]Listas!$B$2:$B$34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1" i="11" l="1"/>
  <c r="R69" i="11"/>
  <c r="R71" i="11" s="1"/>
  <c r="N69" i="11"/>
  <c r="K69" i="11"/>
  <c r="K71" i="11" s="1"/>
  <c r="H69" i="11"/>
  <c r="I69" i="11" s="1"/>
  <c r="Q66" i="11"/>
  <c r="AF64" i="11"/>
  <c r="T64" i="11"/>
  <c r="R64" i="11"/>
  <c r="S64" i="11" s="1"/>
  <c r="N64" i="11"/>
  <c r="W64" i="11" s="1"/>
  <c r="X64" i="11" s="1"/>
  <c r="Y64" i="11" s="1"/>
  <c r="K64" i="11"/>
  <c r="I64" i="11"/>
  <c r="J64" i="11" s="1"/>
  <c r="H64" i="11"/>
  <c r="R63" i="11"/>
  <c r="S63" i="11" s="1"/>
  <c r="N63" i="11"/>
  <c r="O63" i="11" s="1"/>
  <c r="P63" i="11" s="1"/>
  <c r="K63" i="11"/>
  <c r="T63" i="11" s="1"/>
  <c r="I63" i="11"/>
  <c r="J63" i="11" s="1"/>
  <c r="H63" i="11"/>
  <c r="R62" i="11"/>
  <c r="S62" i="11" s="1"/>
  <c r="N62" i="11"/>
  <c r="AF62" i="11" s="1"/>
  <c r="K62" i="11"/>
  <c r="I62" i="11"/>
  <c r="J62" i="11" s="1"/>
  <c r="H62" i="11"/>
  <c r="AF61" i="11"/>
  <c r="R61" i="11"/>
  <c r="S61" i="11" s="1"/>
  <c r="O61" i="11"/>
  <c r="P61" i="11" s="1"/>
  <c r="N61" i="11"/>
  <c r="K61" i="11"/>
  <c r="L61" i="11" s="1"/>
  <c r="M61" i="11" s="1"/>
  <c r="H61" i="11"/>
  <c r="I61" i="11" s="1"/>
  <c r="J61" i="11" s="1"/>
  <c r="R60" i="11"/>
  <c r="S60" i="11" s="1"/>
  <c r="O60" i="11"/>
  <c r="P60" i="11" s="1"/>
  <c r="K60" i="11"/>
  <c r="L60" i="11" s="1"/>
  <c r="M60" i="11" s="1"/>
  <c r="I60" i="11"/>
  <c r="J60" i="11" s="1"/>
  <c r="H60" i="11"/>
  <c r="R59" i="11"/>
  <c r="S59" i="11" s="1"/>
  <c r="O59" i="11"/>
  <c r="P59" i="11" s="1"/>
  <c r="N59" i="11"/>
  <c r="Z59" i="11" s="1"/>
  <c r="AA59" i="11" s="1"/>
  <c r="AB59" i="11" s="1"/>
  <c r="K59" i="11"/>
  <c r="H59" i="11"/>
  <c r="H66" i="11" s="1"/>
  <c r="R58" i="11"/>
  <c r="O58" i="11"/>
  <c r="N58" i="11"/>
  <c r="K58" i="11"/>
  <c r="I58" i="11"/>
  <c r="J58" i="11" s="1"/>
  <c r="Q54" i="11"/>
  <c r="AC52" i="11"/>
  <c r="AD52" i="11" s="1"/>
  <c r="AE52" i="11" s="1"/>
  <c r="S52" i="11"/>
  <c r="R52" i="11"/>
  <c r="N52" i="11"/>
  <c r="L52" i="11"/>
  <c r="M52" i="11" s="1"/>
  <c r="H52" i="11"/>
  <c r="I52" i="11" s="1"/>
  <c r="J52" i="11" s="1"/>
  <c r="S51" i="11"/>
  <c r="R51" i="11"/>
  <c r="N51" i="11"/>
  <c r="L51" i="11"/>
  <c r="M51" i="11" s="1"/>
  <c r="K51" i="11"/>
  <c r="H51" i="11"/>
  <c r="I51" i="11" s="1"/>
  <c r="J51" i="11" s="1"/>
  <c r="S50" i="11"/>
  <c r="R50" i="11"/>
  <c r="N50" i="11"/>
  <c r="L50" i="11"/>
  <c r="M50" i="11" s="1"/>
  <c r="H50" i="11"/>
  <c r="I50" i="11" s="1"/>
  <c r="J50" i="11" s="1"/>
  <c r="AC49" i="11"/>
  <c r="AD49" i="11" s="1"/>
  <c r="AE49" i="11" s="1"/>
  <c r="R49" i="11"/>
  <c r="S49" i="11" s="1"/>
  <c r="N49" i="11"/>
  <c r="T49" i="11" s="1"/>
  <c r="U49" i="11" s="1"/>
  <c r="V49" i="11" s="1"/>
  <c r="L49" i="11"/>
  <c r="M49" i="11" s="1"/>
  <c r="Z49" i="11"/>
  <c r="AA49" i="11" s="1"/>
  <c r="AB49" i="11" s="1"/>
  <c r="H49" i="11"/>
  <c r="I49" i="11" s="1"/>
  <c r="J49" i="11" s="1"/>
  <c r="R48" i="11"/>
  <c r="S48" i="11" s="1"/>
  <c r="K48" i="11"/>
  <c r="L48" i="11" s="1"/>
  <c r="M48" i="11" s="1"/>
  <c r="I48" i="11"/>
  <c r="J48" i="11" s="1"/>
  <c r="H48" i="11"/>
  <c r="R47" i="11"/>
  <c r="S47" i="11" s="1"/>
  <c r="N47" i="11"/>
  <c r="AC47" i="11" s="1"/>
  <c r="AD47" i="11" s="1"/>
  <c r="AE47" i="11" s="1"/>
  <c r="K47" i="11"/>
  <c r="H47" i="11"/>
  <c r="R46" i="11"/>
  <c r="S46" i="11" s="1"/>
  <c r="S54" i="11" s="1"/>
  <c r="N46" i="11"/>
  <c r="Z46" i="11" s="1"/>
  <c r="AA46" i="11" s="1"/>
  <c r="K46" i="11"/>
  <c r="H46" i="11"/>
  <c r="I46" i="11" s="1"/>
  <c r="J46" i="11" s="1"/>
  <c r="Z44" i="11"/>
  <c r="Z56" i="11" s="1"/>
  <c r="Q42" i="11"/>
  <c r="R40" i="11"/>
  <c r="S40" i="11" s="1"/>
  <c r="N40" i="11"/>
  <c r="K40" i="11"/>
  <c r="L40" i="11" s="1"/>
  <c r="M40" i="11" s="1"/>
  <c r="H40" i="11"/>
  <c r="I40" i="11" s="1"/>
  <c r="J40" i="11" s="1"/>
  <c r="R39" i="11"/>
  <c r="S39" i="11" s="1"/>
  <c r="N39" i="11"/>
  <c r="K39" i="11"/>
  <c r="L39" i="11" s="1"/>
  <c r="M39" i="11" s="1"/>
  <c r="H39" i="11"/>
  <c r="I39" i="11" s="1"/>
  <c r="J39" i="11" s="1"/>
  <c r="S38" i="11"/>
  <c r="R38" i="11"/>
  <c r="O38" i="11"/>
  <c r="P38" i="11" s="1"/>
  <c r="K38" i="11"/>
  <c r="H38" i="11"/>
  <c r="I38" i="11" s="1"/>
  <c r="J38" i="11" s="1"/>
  <c r="R37" i="11"/>
  <c r="S37" i="11" s="1"/>
  <c r="N37" i="11"/>
  <c r="K37" i="11"/>
  <c r="L37" i="11" s="1"/>
  <c r="M37" i="11" s="1"/>
  <c r="H37" i="11"/>
  <c r="I37" i="11" s="1"/>
  <c r="J37" i="11" s="1"/>
  <c r="R36" i="11"/>
  <c r="S36" i="11" s="1"/>
  <c r="O36" i="11"/>
  <c r="P36" i="11" s="1"/>
  <c r="K36" i="11"/>
  <c r="AF36" i="11" s="1"/>
  <c r="I36" i="11"/>
  <c r="J36" i="11" s="1"/>
  <c r="H36" i="11"/>
  <c r="R35" i="11"/>
  <c r="S35" i="11" s="1"/>
  <c r="O35" i="11"/>
  <c r="P35" i="11" s="1"/>
  <c r="K35" i="11"/>
  <c r="L35" i="11" s="1"/>
  <c r="M35" i="11" s="1"/>
  <c r="H35" i="11"/>
  <c r="AF35" i="11" s="1"/>
  <c r="AD34" i="11"/>
  <c r="AC34" i="11"/>
  <c r="R34" i="11"/>
  <c r="P34" i="11"/>
  <c r="O34" i="11"/>
  <c r="N34" i="11"/>
  <c r="L34" i="11"/>
  <c r="K34" i="11"/>
  <c r="I34" i="11"/>
  <c r="J34" i="11" s="1"/>
  <c r="Q30" i="11"/>
  <c r="AA28" i="11"/>
  <c r="AB28" i="11" s="1"/>
  <c r="Z28" i="11"/>
  <c r="R28" i="11"/>
  <c r="S28" i="11" s="1"/>
  <c r="N28" i="11"/>
  <c r="L28" i="11"/>
  <c r="M28" i="11" s="1"/>
  <c r="K28" i="11"/>
  <c r="H28" i="11"/>
  <c r="I28" i="11" s="1"/>
  <c r="J28" i="11" s="1"/>
  <c r="R27" i="11"/>
  <c r="S27" i="11" s="1"/>
  <c r="O27" i="11"/>
  <c r="P27" i="11" s="1"/>
  <c r="N27" i="11"/>
  <c r="K27" i="11"/>
  <c r="H27" i="11"/>
  <c r="I27" i="11" s="1"/>
  <c r="J27" i="11" s="1"/>
  <c r="S26" i="11"/>
  <c r="R26" i="11"/>
  <c r="N26" i="11"/>
  <c r="Z26" i="11" s="1"/>
  <c r="AA26" i="11" s="1"/>
  <c r="AB26" i="11" s="1"/>
  <c r="K26" i="11"/>
  <c r="L26" i="11" s="1"/>
  <c r="M26" i="11" s="1"/>
  <c r="I26" i="11"/>
  <c r="J26" i="11" s="1"/>
  <c r="H26" i="11"/>
  <c r="R25" i="11"/>
  <c r="S25" i="11" s="1"/>
  <c r="N25" i="11"/>
  <c r="O25" i="11" s="1"/>
  <c r="P25" i="11" s="1"/>
  <c r="K25" i="11"/>
  <c r="AF25" i="11" s="1"/>
  <c r="H25" i="11"/>
  <c r="I25" i="11" s="1"/>
  <c r="J25" i="11" s="1"/>
  <c r="R24" i="11"/>
  <c r="S24" i="11" s="1"/>
  <c r="L24" i="11"/>
  <c r="M24" i="11" s="1"/>
  <c r="K24" i="11"/>
  <c r="Z24" i="11" s="1"/>
  <c r="AA24" i="11" s="1"/>
  <c r="AB24" i="11" s="1"/>
  <c r="H24" i="11"/>
  <c r="I24" i="11" s="1"/>
  <c r="J24" i="11" s="1"/>
  <c r="R23" i="11"/>
  <c r="S23" i="11" s="1"/>
  <c r="O23" i="11"/>
  <c r="P23" i="11" s="1"/>
  <c r="N23" i="11"/>
  <c r="K23" i="11"/>
  <c r="H23" i="11"/>
  <c r="I23" i="11" s="1"/>
  <c r="J23" i="11" s="1"/>
  <c r="Z22" i="11"/>
  <c r="AA22" i="11" s="1"/>
  <c r="AB22" i="11" s="1"/>
  <c r="S22" i="11"/>
  <c r="R22" i="11"/>
  <c r="R30" i="11" s="1"/>
  <c r="N22" i="11"/>
  <c r="K22" i="11"/>
  <c r="L22" i="11" s="1"/>
  <c r="M22" i="11" s="1"/>
  <c r="I22" i="11"/>
  <c r="H22" i="11"/>
  <c r="AC20" i="11"/>
  <c r="AC32" i="11" s="1"/>
  <c r="AC44" i="11" s="1"/>
  <c r="AC56" i="11" s="1"/>
  <c r="Z20" i="11"/>
  <c r="Z32" i="11" s="1"/>
  <c r="W20" i="11"/>
  <c r="W32" i="11" s="1"/>
  <c r="W44" i="11" s="1"/>
  <c r="W56" i="11" s="1"/>
  <c r="T20" i="11"/>
  <c r="T32" i="11" s="1"/>
  <c r="T44" i="11" s="1"/>
  <c r="T56" i="11" s="1"/>
  <c r="Q20" i="11"/>
  <c r="Q32" i="11" s="1"/>
  <c r="Q44" i="11" s="1"/>
  <c r="Q56" i="11" s="1"/>
  <c r="K20" i="11"/>
  <c r="K32" i="11" s="1"/>
  <c r="K44" i="11" s="1"/>
  <c r="K56" i="11" s="1"/>
  <c r="Q18" i="11"/>
  <c r="S16" i="11"/>
  <c r="R16" i="11"/>
  <c r="N16" i="11"/>
  <c r="L16" i="11"/>
  <c r="M16" i="11" s="1"/>
  <c r="H16" i="11"/>
  <c r="I16" i="11" s="1"/>
  <c r="J16" i="11" s="1"/>
  <c r="AC15" i="11"/>
  <c r="AD15" i="11" s="1"/>
  <c r="AE15" i="11" s="1"/>
  <c r="R15" i="11"/>
  <c r="S15" i="11" s="1"/>
  <c r="P15" i="11"/>
  <c r="O15" i="11"/>
  <c r="N15" i="11"/>
  <c r="L15" i="11"/>
  <c r="M15" i="11" s="1"/>
  <c r="H15" i="11"/>
  <c r="Z15" i="11" s="1"/>
  <c r="AA15" i="11" s="1"/>
  <c r="AB15" i="11" s="1"/>
  <c r="S14" i="11"/>
  <c r="R14" i="11"/>
  <c r="N14" i="11"/>
  <c r="K14" i="11"/>
  <c r="L14" i="11" s="1"/>
  <c r="M14" i="11" s="1"/>
  <c r="H14" i="11"/>
  <c r="I14" i="11" s="1"/>
  <c r="J14" i="11" s="1"/>
  <c r="AC13" i="11"/>
  <c r="AD13" i="11" s="1"/>
  <c r="AE13" i="11" s="1"/>
  <c r="R13" i="11"/>
  <c r="S13" i="11" s="1"/>
  <c r="N13" i="11"/>
  <c r="L13" i="11"/>
  <c r="M13" i="11" s="1"/>
  <c r="I13" i="11"/>
  <c r="J13" i="11" s="1"/>
  <c r="H13" i="11"/>
  <c r="Z13" i="11" s="1"/>
  <c r="AA13" i="11" s="1"/>
  <c r="AB13" i="11" s="1"/>
  <c r="R12" i="11"/>
  <c r="S12" i="11" s="1"/>
  <c r="K12" i="11"/>
  <c r="L12" i="11" s="1"/>
  <c r="M12" i="11" s="1"/>
  <c r="H12" i="11"/>
  <c r="I12" i="11" s="1"/>
  <c r="J12" i="11" s="1"/>
  <c r="R11" i="11"/>
  <c r="S11" i="11" s="1"/>
  <c r="P11" i="11"/>
  <c r="O11" i="11"/>
  <c r="N11" i="11"/>
  <c r="K11" i="11"/>
  <c r="L11" i="11" s="1"/>
  <c r="M11" i="11" s="1"/>
  <c r="I11" i="11"/>
  <c r="J11" i="11" s="1"/>
  <c r="H11" i="11"/>
  <c r="R10" i="11"/>
  <c r="S10" i="11" s="1"/>
  <c r="N10" i="11"/>
  <c r="I10" i="11"/>
  <c r="J10" i="11" s="1"/>
  <c r="H10" i="11"/>
  <c r="N8" i="11"/>
  <c r="N20" i="11" s="1"/>
  <c r="N32" i="11" s="1"/>
  <c r="N44" i="11" s="1"/>
  <c r="N56" i="11" s="1"/>
  <c r="K8" i="11"/>
  <c r="H8" i="11"/>
  <c r="H20" i="11" s="1"/>
  <c r="H32" i="11" s="1"/>
  <c r="H44" i="11" s="1"/>
  <c r="H56" i="11" s="1"/>
  <c r="Q73" i="10"/>
  <c r="R71" i="10"/>
  <c r="R73" i="10" s="1"/>
  <c r="N71" i="10"/>
  <c r="K71" i="10"/>
  <c r="K73" i="10" s="1"/>
  <c r="H71" i="10"/>
  <c r="I71" i="10" s="1"/>
  <c r="Q66" i="10"/>
  <c r="R64" i="10"/>
  <c r="S64" i="10" s="1"/>
  <c r="N64" i="10"/>
  <c r="K64" i="10"/>
  <c r="L64" i="10" s="1"/>
  <c r="M64" i="10" s="1"/>
  <c r="H64" i="10"/>
  <c r="I64" i="10" s="1"/>
  <c r="J64" i="10" s="1"/>
  <c r="R63" i="10"/>
  <c r="S63" i="10" s="1"/>
  <c r="N63" i="10"/>
  <c r="K63" i="10"/>
  <c r="L63" i="10" s="1"/>
  <c r="M63" i="10" s="1"/>
  <c r="H63" i="10"/>
  <c r="I63" i="10" s="1"/>
  <c r="J63" i="10" s="1"/>
  <c r="R62" i="10"/>
  <c r="S62" i="10" s="1"/>
  <c r="N62" i="10"/>
  <c r="K62" i="10"/>
  <c r="L62" i="10" s="1"/>
  <c r="M62" i="10" s="1"/>
  <c r="H62" i="10"/>
  <c r="I62" i="10" s="1"/>
  <c r="J62" i="10" s="1"/>
  <c r="R61" i="10"/>
  <c r="S61" i="10" s="1"/>
  <c r="N61" i="10"/>
  <c r="K61" i="10"/>
  <c r="L61" i="10" s="1"/>
  <c r="M61" i="10" s="1"/>
  <c r="H61" i="10"/>
  <c r="I61" i="10" s="1"/>
  <c r="J61" i="10" s="1"/>
  <c r="R60" i="10"/>
  <c r="S60" i="10" s="1"/>
  <c r="N60" i="10"/>
  <c r="K60" i="10"/>
  <c r="L60" i="10" s="1"/>
  <c r="M60" i="10" s="1"/>
  <c r="H60" i="10"/>
  <c r="I60" i="10" s="1"/>
  <c r="J60" i="10" s="1"/>
  <c r="R59" i="10"/>
  <c r="S59" i="10" s="1"/>
  <c r="N59" i="10"/>
  <c r="K59" i="10"/>
  <c r="L59" i="10" s="1"/>
  <c r="M59" i="10" s="1"/>
  <c r="H59" i="10"/>
  <c r="I59" i="10" s="1"/>
  <c r="J59" i="10" s="1"/>
  <c r="R58" i="10"/>
  <c r="S58" i="10" s="1"/>
  <c r="N58" i="10"/>
  <c r="K58" i="10"/>
  <c r="H58" i="10"/>
  <c r="Q54" i="10"/>
  <c r="R52" i="10"/>
  <c r="S52" i="10" s="1"/>
  <c r="N52" i="10"/>
  <c r="O52" i="10" s="1"/>
  <c r="P52" i="10" s="1"/>
  <c r="K52" i="10"/>
  <c r="H52" i="10"/>
  <c r="I52" i="10" s="1"/>
  <c r="J52" i="10" s="1"/>
  <c r="R51" i="10"/>
  <c r="S51" i="10" s="1"/>
  <c r="N51" i="10"/>
  <c r="O51" i="10" s="1"/>
  <c r="P51" i="10" s="1"/>
  <c r="K51" i="10"/>
  <c r="H51" i="10"/>
  <c r="I51" i="10" s="1"/>
  <c r="J51" i="10" s="1"/>
  <c r="R50" i="10"/>
  <c r="S50" i="10" s="1"/>
  <c r="N50" i="10"/>
  <c r="O50" i="10" s="1"/>
  <c r="P50" i="10" s="1"/>
  <c r="K50" i="10"/>
  <c r="H50" i="10"/>
  <c r="I50" i="10" s="1"/>
  <c r="J50" i="10" s="1"/>
  <c r="R49" i="10"/>
  <c r="S49" i="10" s="1"/>
  <c r="N49" i="10"/>
  <c r="K49" i="10"/>
  <c r="L49" i="10" s="1"/>
  <c r="M49" i="10" s="1"/>
  <c r="H49" i="10"/>
  <c r="I49" i="10" s="1"/>
  <c r="J49" i="10" s="1"/>
  <c r="R48" i="10"/>
  <c r="S48" i="10" s="1"/>
  <c r="N48" i="10"/>
  <c r="K48" i="10"/>
  <c r="L48" i="10" s="1"/>
  <c r="M48" i="10" s="1"/>
  <c r="H48" i="10"/>
  <c r="I48" i="10" s="1"/>
  <c r="J48" i="10" s="1"/>
  <c r="R47" i="10"/>
  <c r="S47" i="10" s="1"/>
  <c r="N47" i="10"/>
  <c r="O47" i="10" s="1"/>
  <c r="P47" i="10" s="1"/>
  <c r="K47" i="10"/>
  <c r="H47" i="10"/>
  <c r="I47" i="10" s="1"/>
  <c r="J47" i="10" s="1"/>
  <c r="R46" i="10"/>
  <c r="N46" i="10"/>
  <c r="K46" i="10"/>
  <c r="H46" i="10"/>
  <c r="I46" i="10" s="1"/>
  <c r="Q42" i="10"/>
  <c r="R40" i="10"/>
  <c r="S40" i="10" s="1"/>
  <c r="N40" i="10"/>
  <c r="K40" i="10"/>
  <c r="L40" i="10" s="1"/>
  <c r="M40" i="10" s="1"/>
  <c r="H40" i="10"/>
  <c r="I40" i="10" s="1"/>
  <c r="J40" i="10" s="1"/>
  <c r="R39" i="10"/>
  <c r="S39" i="10" s="1"/>
  <c r="N39" i="10"/>
  <c r="K39" i="10"/>
  <c r="L39" i="10" s="1"/>
  <c r="M39" i="10" s="1"/>
  <c r="H39" i="10"/>
  <c r="I39" i="10" s="1"/>
  <c r="J39" i="10" s="1"/>
  <c r="R38" i="10"/>
  <c r="S38" i="10" s="1"/>
  <c r="N38" i="10"/>
  <c r="K38" i="10"/>
  <c r="L38" i="10" s="1"/>
  <c r="M38" i="10" s="1"/>
  <c r="H38" i="10"/>
  <c r="I38" i="10" s="1"/>
  <c r="J38" i="10" s="1"/>
  <c r="R37" i="10"/>
  <c r="S37" i="10" s="1"/>
  <c r="N37" i="10"/>
  <c r="K37" i="10"/>
  <c r="L37" i="10" s="1"/>
  <c r="M37" i="10" s="1"/>
  <c r="H37" i="10"/>
  <c r="I37" i="10" s="1"/>
  <c r="J37" i="10" s="1"/>
  <c r="R36" i="10"/>
  <c r="S36" i="10" s="1"/>
  <c r="N36" i="10"/>
  <c r="K36" i="10"/>
  <c r="L36" i="10" s="1"/>
  <c r="M36" i="10" s="1"/>
  <c r="H36" i="10"/>
  <c r="I36" i="10" s="1"/>
  <c r="J36" i="10" s="1"/>
  <c r="R35" i="10"/>
  <c r="S35" i="10" s="1"/>
  <c r="N35" i="10"/>
  <c r="K35" i="10"/>
  <c r="L35" i="10" s="1"/>
  <c r="M35" i="10" s="1"/>
  <c r="H35" i="10"/>
  <c r="I35" i="10" s="1"/>
  <c r="J35" i="10" s="1"/>
  <c r="R34" i="10"/>
  <c r="N34" i="10"/>
  <c r="K34" i="10"/>
  <c r="L34" i="10" s="1"/>
  <c r="H34" i="10"/>
  <c r="Q30" i="10"/>
  <c r="R28" i="10"/>
  <c r="S28" i="10" s="1"/>
  <c r="N28" i="10"/>
  <c r="K28" i="10"/>
  <c r="H28" i="10"/>
  <c r="I28" i="10" s="1"/>
  <c r="J28" i="10" s="1"/>
  <c r="R27" i="10"/>
  <c r="S27" i="10" s="1"/>
  <c r="N27" i="10"/>
  <c r="K27" i="10"/>
  <c r="H27" i="10"/>
  <c r="I27" i="10" s="1"/>
  <c r="J27" i="10" s="1"/>
  <c r="R26" i="10"/>
  <c r="S26" i="10" s="1"/>
  <c r="N26" i="10"/>
  <c r="K26" i="10"/>
  <c r="H26" i="10"/>
  <c r="I26" i="10" s="1"/>
  <c r="J26" i="10" s="1"/>
  <c r="R25" i="10"/>
  <c r="S25" i="10" s="1"/>
  <c r="N25" i="10"/>
  <c r="K25" i="10"/>
  <c r="H25" i="10"/>
  <c r="I25" i="10" s="1"/>
  <c r="J25" i="10" s="1"/>
  <c r="R24" i="10"/>
  <c r="S24" i="10" s="1"/>
  <c r="N24" i="10"/>
  <c r="K24" i="10"/>
  <c r="H24" i="10"/>
  <c r="I24" i="10" s="1"/>
  <c r="J24" i="10" s="1"/>
  <c r="R23" i="10"/>
  <c r="S23" i="10" s="1"/>
  <c r="N23" i="10"/>
  <c r="K23" i="10"/>
  <c r="H23" i="10"/>
  <c r="I23" i="10" s="1"/>
  <c r="J23" i="10" s="1"/>
  <c r="R22" i="10"/>
  <c r="N22" i="10"/>
  <c r="O22" i="10" s="1"/>
  <c r="K22" i="10"/>
  <c r="H22" i="10"/>
  <c r="I22" i="10" s="1"/>
  <c r="AC20" i="10"/>
  <c r="AC32" i="10" s="1"/>
  <c r="AC44" i="10" s="1"/>
  <c r="AC56" i="10" s="1"/>
  <c r="Z20" i="10"/>
  <c r="Z32" i="10" s="1"/>
  <c r="Z44" i="10" s="1"/>
  <c r="Z56" i="10" s="1"/>
  <c r="W20" i="10"/>
  <c r="W32" i="10" s="1"/>
  <c r="W44" i="10" s="1"/>
  <c r="W56" i="10" s="1"/>
  <c r="T20" i="10"/>
  <c r="T32" i="10" s="1"/>
  <c r="T44" i="10" s="1"/>
  <c r="T56" i="10" s="1"/>
  <c r="Q20" i="10"/>
  <c r="Q32" i="10" s="1"/>
  <c r="Q44" i="10" s="1"/>
  <c r="Q56" i="10" s="1"/>
  <c r="Q18" i="10"/>
  <c r="R16" i="10"/>
  <c r="S16" i="10" s="1"/>
  <c r="N16" i="10"/>
  <c r="K16" i="10"/>
  <c r="L16" i="10" s="1"/>
  <c r="M16" i="10" s="1"/>
  <c r="H16" i="10"/>
  <c r="I16" i="10" s="1"/>
  <c r="J16" i="10" s="1"/>
  <c r="R15" i="10"/>
  <c r="S15" i="10" s="1"/>
  <c r="N15" i="10"/>
  <c r="AC15" i="10" s="1"/>
  <c r="K15" i="10"/>
  <c r="L15" i="10" s="1"/>
  <c r="M15" i="10" s="1"/>
  <c r="H15" i="10"/>
  <c r="I15" i="10" s="1"/>
  <c r="J15" i="10" s="1"/>
  <c r="R14" i="10"/>
  <c r="S14" i="10" s="1"/>
  <c r="N14" i="10"/>
  <c r="K14" i="10"/>
  <c r="L14" i="10" s="1"/>
  <c r="M14" i="10" s="1"/>
  <c r="H14" i="10"/>
  <c r="I14" i="10" s="1"/>
  <c r="J14" i="10" s="1"/>
  <c r="R13" i="10"/>
  <c r="S13" i="10" s="1"/>
  <c r="N13" i="10"/>
  <c r="K13" i="10"/>
  <c r="L13" i="10" s="1"/>
  <c r="M13" i="10" s="1"/>
  <c r="H13" i="10"/>
  <c r="I13" i="10" s="1"/>
  <c r="J13" i="10" s="1"/>
  <c r="R12" i="10"/>
  <c r="S12" i="10" s="1"/>
  <c r="N12" i="10"/>
  <c r="K12" i="10"/>
  <c r="L12" i="10" s="1"/>
  <c r="M12" i="10" s="1"/>
  <c r="H12" i="10"/>
  <c r="I12" i="10" s="1"/>
  <c r="J12" i="10" s="1"/>
  <c r="R11" i="10"/>
  <c r="S11" i="10" s="1"/>
  <c r="N11" i="10"/>
  <c r="K11" i="10"/>
  <c r="L11" i="10" s="1"/>
  <c r="M11" i="10" s="1"/>
  <c r="H11" i="10"/>
  <c r="I11" i="10" s="1"/>
  <c r="J11" i="10" s="1"/>
  <c r="R10" i="10"/>
  <c r="N10" i="10"/>
  <c r="K10" i="10"/>
  <c r="L10" i="10" s="1"/>
  <c r="H10" i="10"/>
  <c r="N8" i="10"/>
  <c r="N20" i="10" s="1"/>
  <c r="N32" i="10" s="1"/>
  <c r="N44" i="10" s="1"/>
  <c r="N56" i="10" s="1"/>
  <c r="K8" i="10"/>
  <c r="K20" i="10" s="1"/>
  <c r="K32" i="10" s="1"/>
  <c r="K44" i="10" s="1"/>
  <c r="K56" i="10" s="1"/>
  <c r="H8" i="10"/>
  <c r="H20" i="10" s="1"/>
  <c r="H32" i="10" s="1"/>
  <c r="H44" i="10" s="1"/>
  <c r="H56" i="10" s="1"/>
  <c r="G78" i="8"/>
  <c r="I76" i="8"/>
  <c r="J76" i="8" s="1"/>
  <c r="J78" i="8" s="1"/>
  <c r="G73" i="8"/>
  <c r="I71" i="8"/>
  <c r="J71" i="8" s="1"/>
  <c r="I70" i="8"/>
  <c r="J70" i="8" s="1"/>
  <c r="J69" i="8"/>
  <c r="I69" i="8"/>
  <c r="I68" i="8"/>
  <c r="J68" i="8" s="1"/>
  <c r="I67" i="8"/>
  <c r="J67" i="8" s="1"/>
  <c r="I66" i="8"/>
  <c r="I65" i="8"/>
  <c r="J65" i="8" s="1"/>
  <c r="G61" i="8"/>
  <c r="I59" i="8"/>
  <c r="J59" i="8" s="1"/>
  <c r="I58" i="8"/>
  <c r="J58" i="8" s="1"/>
  <c r="I57" i="8"/>
  <c r="J57" i="8" s="1"/>
  <c r="I56" i="8"/>
  <c r="J56" i="8" s="1"/>
  <c r="I55" i="8"/>
  <c r="J55" i="8" s="1"/>
  <c r="I54" i="8"/>
  <c r="J54" i="8" s="1"/>
  <c r="I53" i="8"/>
  <c r="G49" i="8"/>
  <c r="I47" i="8"/>
  <c r="J47" i="8" s="1"/>
  <c r="I46" i="8"/>
  <c r="J46" i="8" s="1"/>
  <c r="I45" i="8"/>
  <c r="J45" i="8" s="1"/>
  <c r="I44" i="8"/>
  <c r="J44" i="8" s="1"/>
  <c r="I43" i="8"/>
  <c r="J43" i="8" s="1"/>
  <c r="I42" i="8"/>
  <c r="J42" i="8" s="1"/>
  <c r="I41" i="8"/>
  <c r="J41" i="8" s="1"/>
  <c r="G37" i="8"/>
  <c r="I35" i="8"/>
  <c r="J35" i="8" s="1"/>
  <c r="I34" i="8"/>
  <c r="J34" i="8" s="1"/>
  <c r="I33" i="8"/>
  <c r="J33" i="8" s="1"/>
  <c r="I32" i="8"/>
  <c r="J32" i="8" s="1"/>
  <c r="I31" i="8"/>
  <c r="J31" i="8" s="1"/>
  <c r="I30" i="8"/>
  <c r="J30" i="8" s="1"/>
  <c r="I29" i="8"/>
  <c r="J29" i="8" s="1"/>
  <c r="G25" i="8"/>
  <c r="I23" i="8"/>
  <c r="J23" i="8" s="1"/>
  <c r="I22" i="8"/>
  <c r="J22" i="8" s="1"/>
  <c r="I21" i="8"/>
  <c r="J21" i="8" s="1"/>
  <c r="I20" i="8"/>
  <c r="J20" i="8" s="1"/>
  <c r="I19" i="8"/>
  <c r="J19" i="8" s="1"/>
  <c r="I18" i="8"/>
  <c r="J18" i="8" s="1"/>
  <c r="I17" i="8"/>
  <c r="J17" i="8" s="1"/>
  <c r="G78" i="7"/>
  <c r="I76" i="7"/>
  <c r="J76" i="7" s="1"/>
  <c r="J78" i="7" s="1"/>
  <c r="G73" i="7"/>
  <c r="I71" i="7"/>
  <c r="J71" i="7" s="1"/>
  <c r="I70" i="7"/>
  <c r="J70" i="7" s="1"/>
  <c r="I69" i="7"/>
  <c r="J69" i="7" s="1"/>
  <c r="I68" i="7"/>
  <c r="J68" i="7" s="1"/>
  <c r="I67" i="7"/>
  <c r="J67" i="7" s="1"/>
  <c r="I66" i="7"/>
  <c r="J66" i="7" s="1"/>
  <c r="I65" i="7"/>
  <c r="J65" i="7" s="1"/>
  <c r="G61" i="7"/>
  <c r="I59" i="7"/>
  <c r="J59" i="7" s="1"/>
  <c r="I58" i="7"/>
  <c r="J58" i="7" s="1"/>
  <c r="I57" i="7"/>
  <c r="J57" i="7" s="1"/>
  <c r="I56" i="7"/>
  <c r="J56" i="7" s="1"/>
  <c r="I55" i="7"/>
  <c r="J55" i="7" s="1"/>
  <c r="I54" i="7"/>
  <c r="J54" i="7" s="1"/>
  <c r="I53" i="7"/>
  <c r="G49" i="7"/>
  <c r="I47" i="7"/>
  <c r="J47" i="7" s="1"/>
  <c r="I46" i="7"/>
  <c r="J46" i="7" s="1"/>
  <c r="I45" i="7"/>
  <c r="J45" i="7" s="1"/>
  <c r="I44" i="7"/>
  <c r="J44" i="7" s="1"/>
  <c r="I43" i="7"/>
  <c r="J43" i="7" s="1"/>
  <c r="I42" i="7"/>
  <c r="J42" i="7" s="1"/>
  <c r="I41" i="7"/>
  <c r="J41" i="7" s="1"/>
  <c r="G37" i="7"/>
  <c r="I35" i="7"/>
  <c r="J35" i="7" s="1"/>
  <c r="I34" i="7"/>
  <c r="J34" i="7" s="1"/>
  <c r="I33" i="7"/>
  <c r="J33" i="7" s="1"/>
  <c r="I32" i="7"/>
  <c r="J32" i="7" s="1"/>
  <c r="I31" i="7"/>
  <c r="J31" i="7" s="1"/>
  <c r="I30" i="7"/>
  <c r="J30" i="7" s="1"/>
  <c r="I29" i="7"/>
  <c r="J29" i="7" s="1"/>
  <c r="G25" i="7"/>
  <c r="I23" i="7"/>
  <c r="J23" i="7" s="1"/>
  <c r="I22" i="7"/>
  <c r="J22" i="7" s="1"/>
  <c r="I21" i="7"/>
  <c r="J21" i="7" s="1"/>
  <c r="I20" i="7"/>
  <c r="J20" i="7" s="1"/>
  <c r="I19" i="7"/>
  <c r="J19" i="7" s="1"/>
  <c r="I18" i="7"/>
  <c r="J18" i="7" s="1"/>
  <c r="I17" i="7"/>
  <c r="J17" i="7" s="1"/>
  <c r="W64" i="10" l="1"/>
  <c r="X64" i="10" s="1"/>
  <c r="Y64" i="10" s="1"/>
  <c r="AC63" i="10"/>
  <c r="AC13" i="10"/>
  <c r="AD13" i="10" s="1"/>
  <c r="AE13" i="10" s="1"/>
  <c r="W10" i="10"/>
  <c r="W62" i="10"/>
  <c r="X62" i="10" s="1"/>
  <c r="Y62" i="10" s="1"/>
  <c r="W16" i="10"/>
  <c r="X16" i="10" s="1"/>
  <c r="Y16" i="10" s="1"/>
  <c r="AC28" i="10"/>
  <c r="AD28" i="10" s="1"/>
  <c r="AE28" i="10" s="1"/>
  <c r="H42" i="10"/>
  <c r="AC11" i="10"/>
  <c r="AD11" i="10" s="1"/>
  <c r="AE11" i="10" s="1"/>
  <c r="K30" i="10"/>
  <c r="W27" i="10"/>
  <c r="X27" i="10" s="1"/>
  <c r="Y27" i="10" s="1"/>
  <c r="W58" i="10"/>
  <c r="X58" i="10" s="1"/>
  <c r="W14" i="10"/>
  <c r="X14" i="10" s="1"/>
  <c r="Y14" i="10" s="1"/>
  <c r="W25" i="10"/>
  <c r="X25" i="10" s="1"/>
  <c r="Y25" i="10" s="1"/>
  <c r="AC61" i="10"/>
  <c r="AD61" i="10" s="1"/>
  <c r="AE61" i="10" s="1"/>
  <c r="R30" i="10"/>
  <c r="W12" i="10"/>
  <c r="X12" i="10" s="1"/>
  <c r="Y12" i="10" s="1"/>
  <c r="W49" i="10"/>
  <c r="X49" i="10" s="1"/>
  <c r="Y49" i="10" s="1"/>
  <c r="L18" i="10"/>
  <c r="W23" i="10"/>
  <c r="X23" i="10" s="1"/>
  <c r="Y23" i="10" s="1"/>
  <c r="AC49" i="10"/>
  <c r="AD49" i="10" s="1"/>
  <c r="AE49" i="10" s="1"/>
  <c r="AC59" i="10"/>
  <c r="AD59" i="10" s="1"/>
  <c r="AE59" i="10" s="1"/>
  <c r="R18" i="10"/>
  <c r="AC26" i="10"/>
  <c r="AD26" i="10" s="1"/>
  <c r="AE26" i="10" s="1"/>
  <c r="AC24" i="10"/>
  <c r="W60" i="10"/>
  <c r="X60" i="10" s="1"/>
  <c r="Y60" i="10" s="1"/>
  <c r="S18" i="11"/>
  <c r="Z24" i="10"/>
  <c r="AA24" i="10" s="1"/>
  <c r="AB24" i="10" s="1"/>
  <c r="Z26" i="10"/>
  <c r="AA26" i="10" s="1"/>
  <c r="AB26" i="10" s="1"/>
  <c r="Z28" i="10"/>
  <c r="AA28" i="10" s="1"/>
  <c r="AB28" i="10" s="1"/>
  <c r="H18" i="11"/>
  <c r="Z39" i="11"/>
  <c r="AA39" i="11" s="1"/>
  <c r="AB39" i="11" s="1"/>
  <c r="O24" i="10"/>
  <c r="P24" i="10" s="1"/>
  <c r="O26" i="10"/>
  <c r="P26" i="10" s="1"/>
  <c r="O28" i="10"/>
  <c r="P28" i="10" s="1"/>
  <c r="W35" i="10"/>
  <c r="X35" i="10" s="1"/>
  <c r="Y35" i="10" s="1"/>
  <c r="W37" i="10"/>
  <c r="X37" i="10" s="1"/>
  <c r="Y37" i="10" s="1"/>
  <c r="W39" i="10"/>
  <c r="X39" i="10" s="1"/>
  <c r="Y39" i="10" s="1"/>
  <c r="K54" i="10"/>
  <c r="W48" i="10"/>
  <c r="X48" i="10" s="1"/>
  <c r="Y48" i="10" s="1"/>
  <c r="AF12" i="11"/>
  <c r="L36" i="11"/>
  <c r="M36" i="11" s="1"/>
  <c r="AC46" i="10"/>
  <c r="AD46" i="10" s="1"/>
  <c r="I35" i="11"/>
  <c r="J35" i="11" s="1"/>
  <c r="W36" i="11"/>
  <c r="X36" i="11" s="1"/>
  <c r="Y36" i="11" s="1"/>
  <c r="W60" i="11"/>
  <c r="X60" i="11" s="1"/>
  <c r="Y60" i="11" s="1"/>
  <c r="L69" i="11"/>
  <c r="N30" i="10"/>
  <c r="S30" i="11"/>
  <c r="S10" i="10"/>
  <c r="S18" i="10" s="1"/>
  <c r="O46" i="10"/>
  <c r="P46" i="10" s="1"/>
  <c r="AF50" i="10"/>
  <c r="AF52" i="10"/>
  <c r="H42" i="11"/>
  <c r="W48" i="11"/>
  <c r="X48" i="11" s="1"/>
  <c r="Y48" i="11" s="1"/>
  <c r="I59" i="11"/>
  <c r="J59" i="11" s="1"/>
  <c r="J66" i="11" s="1"/>
  <c r="R66" i="10"/>
  <c r="R54" i="10"/>
  <c r="W50" i="10"/>
  <c r="X50" i="10" s="1"/>
  <c r="Y50" i="10" s="1"/>
  <c r="W52" i="10"/>
  <c r="X52" i="10" s="1"/>
  <c r="Y52" i="10" s="1"/>
  <c r="Z71" i="10"/>
  <c r="Z73" i="10" s="1"/>
  <c r="W11" i="11"/>
  <c r="X11" i="11" s="1"/>
  <c r="Y11" i="11" s="1"/>
  <c r="AF23" i="11"/>
  <c r="AF23" i="10"/>
  <c r="AF25" i="10"/>
  <c r="AF27" i="10"/>
  <c r="K42" i="10"/>
  <c r="AC36" i="11"/>
  <c r="AD36" i="11" s="1"/>
  <c r="AE36" i="11" s="1"/>
  <c r="T60" i="11"/>
  <c r="O62" i="11"/>
  <c r="P62" i="11" s="1"/>
  <c r="S69" i="11"/>
  <c r="S71" i="11" s="1"/>
  <c r="H71" i="11"/>
  <c r="O23" i="10"/>
  <c r="P23" i="10" s="1"/>
  <c r="O25" i="10"/>
  <c r="P25" i="10" s="1"/>
  <c r="O27" i="10"/>
  <c r="P27" i="10" s="1"/>
  <c r="N42" i="10"/>
  <c r="AC36" i="10"/>
  <c r="AD36" i="10" s="1"/>
  <c r="AE36" i="10" s="1"/>
  <c r="AC38" i="10"/>
  <c r="AD38" i="10" s="1"/>
  <c r="AE38" i="10" s="1"/>
  <c r="AC40" i="10"/>
  <c r="Z47" i="10"/>
  <c r="AA47" i="10" s="1"/>
  <c r="AB47" i="10" s="1"/>
  <c r="W13" i="11"/>
  <c r="X13" i="11" s="1"/>
  <c r="Y13" i="11" s="1"/>
  <c r="AF16" i="11"/>
  <c r="O47" i="11"/>
  <c r="P47" i="11" s="1"/>
  <c r="Z62" i="11"/>
  <c r="AA62" i="11" s="1"/>
  <c r="AB62" i="11" s="1"/>
  <c r="O64" i="11"/>
  <c r="P64" i="11" s="1"/>
  <c r="L42" i="10"/>
  <c r="R42" i="10"/>
  <c r="H66" i="10"/>
  <c r="AC11" i="11"/>
  <c r="AD11" i="11" s="1"/>
  <c r="AE11" i="11" s="1"/>
  <c r="O13" i="11"/>
  <c r="P13" i="11" s="1"/>
  <c r="I15" i="11"/>
  <c r="J15" i="11" s="1"/>
  <c r="W35" i="11"/>
  <c r="X35" i="11" s="1"/>
  <c r="Y35" i="11" s="1"/>
  <c r="O49" i="11"/>
  <c r="P49" i="11" s="1"/>
  <c r="T59" i="11"/>
  <c r="H18" i="10"/>
  <c r="H30" i="10"/>
  <c r="S34" i="10"/>
  <c r="S42" i="10" s="1"/>
  <c r="Z51" i="10"/>
  <c r="AA51" i="10" s="1"/>
  <c r="AB51" i="10" s="1"/>
  <c r="K66" i="10"/>
  <c r="AC61" i="11"/>
  <c r="AD61" i="11" s="1"/>
  <c r="AE61" i="11" s="1"/>
  <c r="I54" i="10"/>
  <c r="W50" i="11"/>
  <c r="X50" i="11" s="1"/>
  <c r="Y50" i="11" s="1"/>
  <c r="K18" i="10"/>
  <c r="I30" i="10"/>
  <c r="AC51" i="10"/>
  <c r="AD51" i="10" s="1"/>
  <c r="AE51" i="10" s="1"/>
  <c r="L58" i="10"/>
  <c r="L66" i="10" s="1"/>
  <c r="W15" i="11"/>
  <c r="X15" i="11" s="1"/>
  <c r="Y15" i="11" s="1"/>
  <c r="AF27" i="11"/>
  <c r="Z36" i="11"/>
  <c r="AA36" i="11" s="1"/>
  <c r="AB36" i="11" s="1"/>
  <c r="T12" i="11"/>
  <c r="H30" i="11"/>
  <c r="AE34" i="11"/>
  <c r="L38" i="11"/>
  <c r="M38" i="11" s="1"/>
  <c r="W38" i="11"/>
  <c r="X38" i="11" s="1"/>
  <c r="Y38" i="11" s="1"/>
  <c r="Z10" i="11"/>
  <c r="N18" i="11"/>
  <c r="AC10" i="11"/>
  <c r="Z14" i="11"/>
  <c r="AA14" i="11" s="1"/>
  <c r="AB14" i="11" s="1"/>
  <c r="AC14" i="11"/>
  <c r="AD14" i="11" s="1"/>
  <c r="AE14" i="11" s="1"/>
  <c r="T14" i="11"/>
  <c r="Z69" i="11"/>
  <c r="N71" i="11"/>
  <c r="AC69" i="11"/>
  <c r="AF69" i="11"/>
  <c r="T69" i="11"/>
  <c r="O69" i="11"/>
  <c r="W69" i="11"/>
  <c r="AF11" i="11"/>
  <c r="W12" i="11"/>
  <c r="X12" i="11" s="1"/>
  <c r="Y12" i="11" s="1"/>
  <c r="W14" i="11"/>
  <c r="X14" i="11" s="1"/>
  <c r="Y14" i="11" s="1"/>
  <c r="O16" i="11"/>
  <c r="P16" i="11" s="1"/>
  <c r="AC23" i="11"/>
  <c r="AD23" i="11" s="1"/>
  <c r="AE23" i="11" s="1"/>
  <c r="AC25" i="11"/>
  <c r="AD25" i="11" s="1"/>
  <c r="AE25" i="11" s="1"/>
  <c r="L42" i="11"/>
  <c r="I42" i="11"/>
  <c r="S58" i="11"/>
  <c r="S66" i="11" s="1"/>
  <c r="R66" i="11"/>
  <c r="I71" i="11"/>
  <c r="J69" i="11"/>
  <c r="J71" i="11" s="1"/>
  <c r="T16" i="11"/>
  <c r="T23" i="11"/>
  <c r="T25" i="11"/>
  <c r="T27" i="11"/>
  <c r="Z40" i="11"/>
  <c r="AA40" i="11" s="1"/>
  <c r="AB40" i="11" s="1"/>
  <c r="AC40" i="11"/>
  <c r="AD40" i="11" s="1"/>
  <c r="AE40" i="11" s="1"/>
  <c r="O40" i="11"/>
  <c r="P40" i="11" s="1"/>
  <c r="AF40" i="11"/>
  <c r="W40" i="11"/>
  <c r="X40" i="11" s="1"/>
  <c r="Y40" i="11" s="1"/>
  <c r="O10" i="11"/>
  <c r="W10" i="11"/>
  <c r="O12" i="11"/>
  <c r="P12" i="11" s="1"/>
  <c r="AF13" i="11"/>
  <c r="O14" i="11"/>
  <c r="P14" i="11" s="1"/>
  <c r="AF15" i="11"/>
  <c r="W16" i="11"/>
  <c r="X16" i="11" s="1"/>
  <c r="Y16" i="11" s="1"/>
  <c r="I30" i="11"/>
  <c r="AC27" i="11"/>
  <c r="AD27" i="11" s="1"/>
  <c r="AE27" i="11" s="1"/>
  <c r="K30" i="11"/>
  <c r="J18" i="11"/>
  <c r="R18" i="11"/>
  <c r="AF10" i="11"/>
  <c r="AF14" i="11"/>
  <c r="J22" i="11"/>
  <c r="J30" i="11" s="1"/>
  <c r="N30" i="11"/>
  <c r="AC22" i="11"/>
  <c r="AF22" i="11"/>
  <c r="T22" i="11"/>
  <c r="O22" i="11"/>
  <c r="W22" i="11"/>
  <c r="L23" i="11"/>
  <c r="AC24" i="11"/>
  <c r="AD24" i="11" s="1"/>
  <c r="AE24" i="11" s="1"/>
  <c r="AF24" i="11"/>
  <c r="T24" i="11"/>
  <c r="O24" i="11"/>
  <c r="P24" i="11" s="1"/>
  <c r="W24" i="11"/>
  <c r="X24" i="11" s="1"/>
  <c r="Y24" i="11" s="1"/>
  <c r="L25" i="11"/>
  <c r="M25" i="11" s="1"/>
  <c r="AC26" i="11"/>
  <c r="AD26" i="11" s="1"/>
  <c r="AE26" i="11" s="1"/>
  <c r="AF26" i="11"/>
  <c r="T26" i="11"/>
  <c r="O26" i="11"/>
  <c r="P26" i="11" s="1"/>
  <c r="W26" i="11"/>
  <c r="X26" i="11" s="1"/>
  <c r="Y26" i="11" s="1"/>
  <c r="L27" i="11"/>
  <c r="M27" i="11" s="1"/>
  <c r="AC28" i="11"/>
  <c r="AD28" i="11" s="1"/>
  <c r="AE28" i="11" s="1"/>
  <c r="AF28" i="11"/>
  <c r="T28" i="11"/>
  <c r="O28" i="11"/>
  <c r="P28" i="11" s="1"/>
  <c r="W28" i="11"/>
  <c r="X28" i="11" s="1"/>
  <c r="Y28" i="11" s="1"/>
  <c r="M34" i="11"/>
  <c r="M42" i="11" s="1"/>
  <c r="R42" i="11"/>
  <c r="S34" i="11"/>
  <c r="S42" i="11" s="1"/>
  <c r="Q73" i="11" s="1"/>
  <c r="Z34" i="11"/>
  <c r="AF38" i="11"/>
  <c r="AB46" i="11"/>
  <c r="AC48" i="11"/>
  <c r="AD48" i="11" s="1"/>
  <c r="AE48" i="11" s="1"/>
  <c r="AF48" i="11"/>
  <c r="T48" i="11"/>
  <c r="O48" i="11"/>
  <c r="P48" i="11" s="1"/>
  <c r="Z48" i="11"/>
  <c r="AA48" i="11" s="1"/>
  <c r="AB48" i="11" s="1"/>
  <c r="U59" i="11"/>
  <c r="V59" i="11" s="1"/>
  <c r="U63" i="11"/>
  <c r="V63" i="11" s="1"/>
  <c r="T10" i="11"/>
  <c r="Z12" i="11"/>
  <c r="AA12" i="11" s="1"/>
  <c r="AB12" i="11" s="1"/>
  <c r="AC12" i="11"/>
  <c r="AD12" i="11" s="1"/>
  <c r="AE12" i="11" s="1"/>
  <c r="Z16" i="11"/>
  <c r="AA16" i="11" s="1"/>
  <c r="AB16" i="11" s="1"/>
  <c r="AC16" i="11"/>
  <c r="AD16" i="11" s="1"/>
  <c r="AE16" i="11" s="1"/>
  <c r="K18" i="11"/>
  <c r="L10" i="11"/>
  <c r="Z11" i="11"/>
  <c r="AA11" i="11" s="1"/>
  <c r="AB11" i="11" s="1"/>
  <c r="W23" i="11"/>
  <c r="X23" i="11" s="1"/>
  <c r="Y23" i="11" s="1"/>
  <c r="W25" i="11"/>
  <c r="X25" i="11" s="1"/>
  <c r="Y25" i="11" s="1"/>
  <c r="W27" i="11"/>
  <c r="X27" i="11" s="1"/>
  <c r="Y27" i="11" s="1"/>
  <c r="J42" i="11"/>
  <c r="Z35" i="11"/>
  <c r="AA35" i="11" s="1"/>
  <c r="AB35" i="11" s="1"/>
  <c r="AC35" i="11"/>
  <c r="AD35" i="11" s="1"/>
  <c r="AE35" i="11" s="1"/>
  <c r="T35" i="11"/>
  <c r="AF37" i="11"/>
  <c r="T37" i="11"/>
  <c r="O37" i="11"/>
  <c r="P37" i="11" s="1"/>
  <c r="W37" i="11"/>
  <c r="X37" i="11" s="1"/>
  <c r="Y37" i="11" s="1"/>
  <c r="AC37" i="11"/>
  <c r="AD37" i="11" s="1"/>
  <c r="AE37" i="11" s="1"/>
  <c r="Z37" i="11"/>
  <c r="AA37" i="11" s="1"/>
  <c r="AB37" i="11" s="1"/>
  <c r="T40" i="11"/>
  <c r="I47" i="11"/>
  <c r="J47" i="11" s="1"/>
  <c r="J54" i="11" s="1"/>
  <c r="H54" i="11"/>
  <c r="I66" i="11"/>
  <c r="AC39" i="11"/>
  <c r="AD39" i="11" s="1"/>
  <c r="AE39" i="11" s="1"/>
  <c r="Z47" i="11"/>
  <c r="AA47" i="11" s="1"/>
  <c r="AB47" i="11" s="1"/>
  <c r="K66" i="11"/>
  <c r="L58" i="11"/>
  <c r="T58" i="11"/>
  <c r="Z23" i="11"/>
  <c r="AA23" i="11" s="1"/>
  <c r="AB23" i="11" s="1"/>
  <c r="Z25" i="11"/>
  <c r="AA25" i="11" s="1"/>
  <c r="AB25" i="11" s="1"/>
  <c r="Z27" i="11"/>
  <c r="AA27" i="11" s="1"/>
  <c r="AB27" i="11" s="1"/>
  <c r="N42" i="11"/>
  <c r="W34" i="11"/>
  <c r="Z38" i="11"/>
  <c r="AA38" i="11" s="1"/>
  <c r="AB38" i="11" s="1"/>
  <c r="AC38" i="11"/>
  <c r="AD38" i="11" s="1"/>
  <c r="AE38" i="11" s="1"/>
  <c r="T38" i="11"/>
  <c r="AF39" i="11"/>
  <c r="N54" i="11"/>
  <c r="AC46" i="11"/>
  <c r="AF46" i="11"/>
  <c r="T46" i="11"/>
  <c r="O46" i="11"/>
  <c r="W46" i="11"/>
  <c r="L47" i="11"/>
  <c r="M47" i="11" s="1"/>
  <c r="Z58" i="11"/>
  <c r="AF47" i="11"/>
  <c r="L63" i="11"/>
  <c r="M63" i="11" s="1"/>
  <c r="AF63" i="11"/>
  <c r="AG63" i="11" s="1"/>
  <c r="AH63" i="11" s="1"/>
  <c r="AG64" i="11"/>
  <c r="AH64" i="11" s="1"/>
  <c r="U64" i="11"/>
  <c r="V64" i="11" s="1"/>
  <c r="T11" i="11"/>
  <c r="T13" i="11"/>
  <c r="T15" i="11"/>
  <c r="K42" i="11"/>
  <c r="T34" i="11"/>
  <c r="AF34" i="11"/>
  <c r="T36" i="11"/>
  <c r="R54" i="11"/>
  <c r="W47" i="11"/>
  <c r="X47" i="11" s="1"/>
  <c r="Y47" i="11" s="1"/>
  <c r="T47" i="11"/>
  <c r="AF52" i="11"/>
  <c r="T52" i="11"/>
  <c r="O52" i="11"/>
  <c r="P52" i="11" s="1"/>
  <c r="Z52" i="11"/>
  <c r="AA52" i="11" s="1"/>
  <c r="AB52" i="11" s="1"/>
  <c r="W52" i="11"/>
  <c r="X52" i="11" s="1"/>
  <c r="Y52" i="11" s="1"/>
  <c r="P58" i="11"/>
  <c r="AF58" i="11"/>
  <c r="L59" i="11"/>
  <c r="M59" i="11" s="1"/>
  <c r="AF59" i="11"/>
  <c r="AG59" i="11" s="1"/>
  <c r="AH59" i="11" s="1"/>
  <c r="U60" i="11"/>
  <c r="V60" i="11" s="1"/>
  <c r="L62" i="11"/>
  <c r="M62" i="11" s="1"/>
  <c r="T62" i="11"/>
  <c r="Z63" i="11"/>
  <c r="AA63" i="11" s="1"/>
  <c r="AB63" i="11" s="1"/>
  <c r="W39" i="11"/>
  <c r="X39" i="11" s="1"/>
  <c r="Y39" i="11" s="1"/>
  <c r="K54" i="11"/>
  <c r="Z51" i="11"/>
  <c r="AA51" i="11" s="1"/>
  <c r="AB51" i="11" s="1"/>
  <c r="AF51" i="11"/>
  <c r="T51" i="11"/>
  <c r="O51" i="11"/>
  <c r="P51" i="11" s="1"/>
  <c r="AC51" i="11"/>
  <c r="AD51" i="11" s="1"/>
  <c r="AE51" i="11" s="1"/>
  <c r="AC59" i="11"/>
  <c r="AD59" i="11" s="1"/>
  <c r="AE59" i="11" s="1"/>
  <c r="AF60" i="11"/>
  <c r="AG60" i="11" s="1"/>
  <c r="AH60" i="11" s="1"/>
  <c r="Z61" i="11"/>
  <c r="AA61" i="11" s="1"/>
  <c r="AB61" i="11" s="1"/>
  <c r="AC63" i="11"/>
  <c r="AD63" i="11" s="1"/>
  <c r="AE63" i="11" s="1"/>
  <c r="O39" i="11"/>
  <c r="P39" i="11" s="1"/>
  <c r="T39" i="11"/>
  <c r="L46" i="11"/>
  <c r="AF49" i="11"/>
  <c r="AG49" i="11" s="1"/>
  <c r="AH49" i="11" s="1"/>
  <c r="W49" i="11"/>
  <c r="X49" i="11" s="1"/>
  <c r="Y49" i="11" s="1"/>
  <c r="AF50" i="11"/>
  <c r="T50" i="11"/>
  <c r="O50" i="11"/>
  <c r="P50" i="11" s="1"/>
  <c r="Z50" i="11"/>
  <c r="AA50" i="11" s="1"/>
  <c r="AB50" i="11" s="1"/>
  <c r="AC50" i="11"/>
  <c r="AD50" i="11" s="1"/>
  <c r="AE50" i="11" s="1"/>
  <c r="W51" i="11"/>
  <c r="X51" i="11" s="1"/>
  <c r="Y51" i="11" s="1"/>
  <c r="W58" i="11"/>
  <c r="Z60" i="11"/>
  <c r="AA60" i="11" s="1"/>
  <c r="AB60" i="11" s="1"/>
  <c r="T61" i="11"/>
  <c r="W62" i="11"/>
  <c r="X62" i="11" s="1"/>
  <c r="Y62" i="11" s="1"/>
  <c r="Z64" i="11"/>
  <c r="AA64" i="11" s="1"/>
  <c r="AB64" i="11" s="1"/>
  <c r="L64" i="11"/>
  <c r="M64" i="11" s="1"/>
  <c r="AC58" i="11"/>
  <c r="W59" i="11"/>
  <c r="X59" i="11" s="1"/>
  <c r="Y59" i="11" s="1"/>
  <c r="AC60" i="11"/>
  <c r="AD60" i="11" s="1"/>
  <c r="AE60" i="11" s="1"/>
  <c r="W61" i="11"/>
  <c r="X61" i="11" s="1"/>
  <c r="Y61" i="11" s="1"/>
  <c r="AC62" i="11"/>
  <c r="AD62" i="11" s="1"/>
  <c r="AE62" i="11" s="1"/>
  <c r="W63" i="11"/>
  <c r="X63" i="11" s="1"/>
  <c r="Y63" i="11" s="1"/>
  <c r="AC64" i="11"/>
  <c r="AD64" i="11" s="1"/>
  <c r="AE64" i="11" s="1"/>
  <c r="N66" i="11"/>
  <c r="AD40" i="10"/>
  <c r="AE40" i="10" s="1"/>
  <c r="AD24" i="10"/>
  <c r="AE24" i="10" s="1"/>
  <c r="X10" i="10"/>
  <c r="AD15" i="10"/>
  <c r="AE15" i="10" s="1"/>
  <c r="O10" i="10"/>
  <c r="T10" i="10"/>
  <c r="AF10" i="10"/>
  <c r="Z11" i="10"/>
  <c r="AA11" i="10" s="1"/>
  <c r="AB11" i="10" s="1"/>
  <c r="O12" i="10"/>
  <c r="P12" i="10" s="1"/>
  <c r="T12" i="10"/>
  <c r="AF12" i="10"/>
  <c r="Z13" i="10"/>
  <c r="AA13" i="10" s="1"/>
  <c r="AB13" i="10" s="1"/>
  <c r="O14" i="10"/>
  <c r="P14" i="10" s="1"/>
  <c r="T14" i="10"/>
  <c r="AF14" i="10"/>
  <c r="Z15" i="10"/>
  <c r="AA15" i="10" s="1"/>
  <c r="AB15" i="10" s="1"/>
  <c r="O16" i="10"/>
  <c r="P16" i="10" s="1"/>
  <c r="T16" i="10"/>
  <c r="AF16" i="10"/>
  <c r="J22" i="10"/>
  <c r="J30" i="10" s="1"/>
  <c r="S22" i="10"/>
  <c r="S30" i="10" s="1"/>
  <c r="W22" i="10"/>
  <c r="L23" i="10"/>
  <c r="M23" i="10" s="1"/>
  <c r="AC23" i="10"/>
  <c r="W24" i="10"/>
  <c r="X24" i="10" s="1"/>
  <c r="Y24" i="10" s="1"/>
  <c r="L25" i="10"/>
  <c r="M25" i="10" s="1"/>
  <c r="AC25" i="10"/>
  <c r="W26" i="10"/>
  <c r="X26" i="10" s="1"/>
  <c r="Y26" i="10" s="1"/>
  <c r="L27" i="10"/>
  <c r="M27" i="10" s="1"/>
  <c r="AC27" i="10"/>
  <c r="W28" i="10"/>
  <c r="X28" i="10" s="1"/>
  <c r="Y28" i="10" s="1"/>
  <c r="I34" i="10"/>
  <c r="M34" i="10"/>
  <c r="M42" i="10" s="1"/>
  <c r="Z34" i="10"/>
  <c r="O35" i="10"/>
  <c r="P35" i="10" s="1"/>
  <c r="T35" i="10"/>
  <c r="AF35" i="10"/>
  <c r="Z36" i="10"/>
  <c r="AA36" i="10" s="1"/>
  <c r="AB36" i="10" s="1"/>
  <c r="O37" i="10"/>
  <c r="P37" i="10" s="1"/>
  <c r="T37" i="10"/>
  <c r="AF37" i="10"/>
  <c r="Z38" i="10"/>
  <c r="AA38" i="10" s="1"/>
  <c r="AB38" i="10" s="1"/>
  <c r="O39" i="10"/>
  <c r="P39" i="10" s="1"/>
  <c r="T39" i="10"/>
  <c r="AF39" i="10"/>
  <c r="Z40" i="10"/>
  <c r="AA40" i="10" s="1"/>
  <c r="AB40" i="10" s="1"/>
  <c r="H54" i="10"/>
  <c r="L46" i="10"/>
  <c r="AF47" i="10"/>
  <c r="W47" i="10"/>
  <c r="X47" i="10" s="1"/>
  <c r="Y47" i="10" s="1"/>
  <c r="AC10" i="10"/>
  <c r="W11" i="10"/>
  <c r="X11" i="10" s="1"/>
  <c r="Y11" i="10" s="1"/>
  <c r="AC12" i="10"/>
  <c r="W13" i="10"/>
  <c r="X13" i="10" s="1"/>
  <c r="Y13" i="10" s="1"/>
  <c r="AC14" i="10"/>
  <c r="W15" i="10"/>
  <c r="X15" i="10" s="1"/>
  <c r="Y15" i="10" s="1"/>
  <c r="AC16" i="10"/>
  <c r="N18" i="10"/>
  <c r="T22" i="10"/>
  <c r="AF22" i="10"/>
  <c r="Z23" i="10"/>
  <c r="AA23" i="10" s="1"/>
  <c r="AB23" i="10" s="1"/>
  <c r="T24" i="10"/>
  <c r="AF24" i="10"/>
  <c r="Z25" i="10"/>
  <c r="AA25" i="10" s="1"/>
  <c r="AB25" i="10" s="1"/>
  <c r="T26" i="10"/>
  <c r="AF26" i="10"/>
  <c r="Z27" i="10"/>
  <c r="AA27" i="10" s="1"/>
  <c r="AB27" i="10" s="1"/>
  <c r="T28" i="10"/>
  <c r="AF28" i="10"/>
  <c r="W34" i="10"/>
  <c r="AC35" i="10"/>
  <c r="W36" i="10"/>
  <c r="X36" i="10" s="1"/>
  <c r="Y36" i="10" s="1"/>
  <c r="AC37" i="10"/>
  <c r="W38" i="10"/>
  <c r="X38" i="10" s="1"/>
  <c r="Y38" i="10" s="1"/>
  <c r="AC39" i="10"/>
  <c r="W40" i="10"/>
  <c r="X40" i="10" s="1"/>
  <c r="Y40" i="10" s="1"/>
  <c r="Z46" i="10"/>
  <c r="T47" i="10"/>
  <c r="I10" i="10"/>
  <c r="M10" i="10"/>
  <c r="M18" i="10" s="1"/>
  <c r="Z10" i="10"/>
  <c r="O11" i="10"/>
  <c r="P11" i="10" s="1"/>
  <c r="T11" i="10"/>
  <c r="AF11" i="10"/>
  <c r="Z12" i="10"/>
  <c r="AA12" i="10" s="1"/>
  <c r="AB12" i="10" s="1"/>
  <c r="O13" i="10"/>
  <c r="P13" i="10" s="1"/>
  <c r="T13" i="10"/>
  <c r="AF13" i="10"/>
  <c r="Z14" i="10"/>
  <c r="AA14" i="10" s="1"/>
  <c r="AB14" i="10" s="1"/>
  <c r="O15" i="10"/>
  <c r="P15" i="10" s="1"/>
  <c r="T15" i="10"/>
  <c r="AF15" i="10"/>
  <c r="Z16" i="10"/>
  <c r="AA16" i="10" s="1"/>
  <c r="AB16" i="10" s="1"/>
  <c r="L22" i="10"/>
  <c r="P22" i="10"/>
  <c r="AC22" i="10"/>
  <c r="L24" i="10"/>
  <c r="M24" i="10" s="1"/>
  <c r="L26" i="10"/>
  <c r="M26" i="10" s="1"/>
  <c r="L28" i="10"/>
  <c r="M28" i="10" s="1"/>
  <c r="O34" i="10"/>
  <c r="T34" i="10"/>
  <c r="AF34" i="10"/>
  <c r="Z35" i="10"/>
  <c r="AA35" i="10" s="1"/>
  <c r="AB35" i="10" s="1"/>
  <c r="O36" i="10"/>
  <c r="P36" i="10" s="1"/>
  <c r="T36" i="10"/>
  <c r="AF36" i="10"/>
  <c r="Z37" i="10"/>
  <c r="AA37" i="10" s="1"/>
  <c r="AB37" i="10" s="1"/>
  <c r="O38" i="10"/>
  <c r="P38" i="10" s="1"/>
  <c r="T38" i="10"/>
  <c r="AF38" i="10"/>
  <c r="Z39" i="10"/>
  <c r="AA39" i="10" s="1"/>
  <c r="AB39" i="10" s="1"/>
  <c r="O40" i="10"/>
  <c r="P40" i="10" s="1"/>
  <c r="T40" i="10"/>
  <c r="AF40" i="10"/>
  <c r="J46" i="10"/>
  <c r="J54" i="10" s="1"/>
  <c r="N54" i="10"/>
  <c r="S46" i="10"/>
  <c r="S54" i="10" s="1"/>
  <c r="W46" i="10"/>
  <c r="L47" i="10"/>
  <c r="M47" i="10" s="1"/>
  <c r="AC47" i="10"/>
  <c r="Z49" i="10"/>
  <c r="AA49" i="10" s="1"/>
  <c r="AB49" i="10" s="1"/>
  <c r="AF49" i="10"/>
  <c r="T49" i="10"/>
  <c r="O49" i="10"/>
  <c r="P49" i="10" s="1"/>
  <c r="S66" i="10"/>
  <c r="AD63" i="10"/>
  <c r="AE63" i="10" s="1"/>
  <c r="Z22" i="10"/>
  <c r="T23" i="10"/>
  <c r="T25" i="10"/>
  <c r="T27" i="10"/>
  <c r="AC34" i="10"/>
  <c r="T46" i="10"/>
  <c r="AF46" i="10"/>
  <c r="AF48" i="10"/>
  <c r="T48" i="10"/>
  <c r="O48" i="10"/>
  <c r="P48" i="10" s="1"/>
  <c r="Z48" i="10"/>
  <c r="AA48" i="10" s="1"/>
  <c r="AB48" i="10" s="1"/>
  <c r="AC48" i="10"/>
  <c r="I73" i="10"/>
  <c r="J71" i="10"/>
  <c r="J73" i="10" s="1"/>
  <c r="L50" i="10"/>
  <c r="M50" i="10" s="1"/>
  <c r="AC50" i="10"/>
  <c r="W51" i="10"/>
  <c r="X51" i="10" s="1"/>
  <c r="Y51" i="10" s="1"/>
  <c r="L52" i="10"/>
  <c r="M52" i="10" s="1"/>
  <c r="AC52" i="10"/>
  <c r="O58" i="10"/>
  <c r="T58" i="10"/>
  <c r="AF58" i="10"/>
  <c r="Z59" i="10"/>
  <c r="AA59" i="10" s="1"/>
  <c r="AB59" i="10" s="1"/>
  <c r="O60" i="10"/>
  <c r="P60" i="10" s="1"/>
  <c r="T60" i="10"/>
  <c r="AF60" i="10"/>
  <c r="Z61" i="10"/>
  <c r="AA61" i="10" s="1"/>
  <c r="AB61" i="10" s="1"/>
  <c r="O62" i="10"/>
  <c r="P62" i="10" s="1"/>
  <c r="T62" i="10"/>
  <c r="AF62" i="10"/>
  <c r="Z63" i="10"/>
  <c r="AA63" i="10" s="1"/>
  <c r="AB63" i="10" s="1"/>
  <c r="O64" i="10"/>
  <c r="P64" i="10" s="1"/>
  <c r="T64" i="10"/>
  <c r="AF64" i="10"/>
  <c r="S71" i="10"/>
  <c r="S73" i="10" s="1"/>
  <c r="W71" i="10"/>
  <c r="H73" i="10"/>
  <c r="Z50" i="10"/>
  <c r="AA50" i="10" s="1"/>
  <c r="AB50" i="10" s="1"/>
  <c r="T51" i="10"/>
  <c r="AF51" i="10"/>
  <c r="Z52" i="10"/>
  <c r="AA52" i="10" s="1"/>
  <c r="AB52" i="10" s="1"/>
  <c r="AC58" i="10"/>
  <c r="W59" i="10"/>
  <c r="X59" i="10" s="1"/>
  <c r="Y59" i="10" s="1"/>
  <c r="AC60" i="10"/>
  <c r="W61" i="10"/>
  <c r="X61" i="10" s="1"/>
  <c r="Y61" i="10" s="1"/>
  <c r="AC62" i="10"/>
  <c r="W63" i="10"/>
  <c r="X63" i="10" s="1"/>
  <c r="Y63" i="10" s="1"/>
  <c r="AC64" i="10"/>
  <c r="N66" i="10"/>
  <c r="O71" i="10"/>
  <c r="T71" i="10"/>
  <c r="AF71" i="10"/>
  <c r="L51" i="10"/>
  <c r="M51" i="10" s="1"/>
  <c r="I58" i="10"/>
  <c r="Z58" i="10"/>
  <c r="O59" i="10"/>
  <c r="P59" i="10" s="1"/>
  <c r="T59" i="10"/>
  <c r="AF59" i="10"/>
  <c r="Z60" i="10"/>
  <c r="AA60" i="10" s="1"/>
  <c r="AB60" i="10" s="1"/>
  <c r="O61" i="10"/>
  <c r="P61" i="10" s="1"/>
  <c r="T61" i="10"/>
  <c r="AF61" i="10"/>
  <c r="Z62" i="10"/>
  <c r="AA62" i="10" s="1"/>
  <c r="AB62" i="10" s="1"/>
  <c r="O63" i="10"/>
  <c r="P63" i="10" s="1"/>
  <c r="T63" i="10"/>
  <c r="AF63" i="10"/>
  <c r="Z64" i="10"/>
  <c r="AA64" i="10" s="1"/>
  <c r="AB64" i="10" s="1"/>
  <c r="L71" i="10"/>
  <c r="AC71" i="10"/>
  <c r="N73" i="10"/>
  <c r="T50" i="10"/>
  <c r="T52" i="10"/>
  <c r="I73" i="8"/>
  <c r="J66" i="8"/>
  <c r="J73" i="8" s="1"/>
  <c r="I61" i="8"/>
  <c r="J49" i="8"/>
  <c r="I49" i="8"/>
  <c r="J25" i="8"/>
  <c r="I25" i="8"/>
  <c r="J37" i="8"/>
  <c r="I37" i="8"/>
  <c r="J53" i="8"/>
  <c r="J61" i="8" s="1"/>
  <c r="I78" i="8"/>
  <c r="J73" i="7"/>
  <c r="I73" i="7"/>
  <c r="I61" i="7"/>
  <c r="J49" i="7"/>
  <c r="I49" i="7"/>
  <c r="J25" i="7"/>
  <c r="I25" i="7"/>
  <c r="J37" i="7"/>
  <c r="I37" i="7"/>
  <c r="J53" i="7"/>
  <c r="J61" i="7" s="1"/>
  <c r="I78" i="7"/>
  <c r="Q68" i="10" l="1"/>
  <c r="M58" i="10"/>
  <c r="M66" i="10" s="1"/>
  <c r="AG22" i="10"/>
  <c r="AH22" i="10" s="1"/>
  <c r="M69" i="11"/>
  <c r="M71" i="11" s="1"/>
  <c r="L71" i="11"/>
  <c r="U64" i="10"/>
  <c r="V64" i="10" s="1"/>
  <c r="AG64" i="10"/>
  <c r="AH64" i="10" s="1"/>
  <c r="AA71" i="10"/>
  <c r="AB71" i="10" s="1"/>
  <c r="AB73" i="10" s="1"/>
  <c r="U40" i="10"/>
  <c r="V40" i="10" s="1"/>
  <c r="AG40" i="10"/>
  <c r="AH40" i="10" s="1"/>
  <c r="U28" i="10"/>
  <c r="V28" i="10" s="1"/>
  <c r="AG28" i="10"/>
  <c r="AH28" i="10" s="1"/>
  <c r="P66" i="11"/>
  <c r="U39" i="10"/>
  <c r="V39" i="10" s="1"/>
  <c r="AG39" i="10"/>
  <c r="AH39" i="10" s="1"/>
  <c r="O66" i="11"/>
  <c r="U63" i="10"/>
  <c r="V63" i="10" s="1"/>
  <c r="AG63" i="10"/>
  <c r="AH63" i="10" s="1"/>
  <c r="U47" i="10"/>
  <c r="V47" i="10" s="1"/>
  <c r="AG47" i="10"/>
  <c r="AH47" i="10" s="1"/>
  <c r="U62" i="10"/>
  <c r="V62" i="10" s="1"/>
  <c r="AG62" i="10"/>
  <c r="AH62" i="10" s="1"/>
  <c r="AG46" i="10"/>
  <c r="AH46" i="10" s="1"/>
  <c r="U26" i="10"/>
  <c r="V26" i="10" s="1"/>
  <c r="AG26" i="10"/>
  <c r="AH26" i="10" s="1"/>
  <c r="AB30" i="11"/>
  <c r="U23" i="10"/>
  <c r="V23" i="10" s="1"/>
  <c r="AG23" i="10"/>
  <c r="AH23" i="10" s="1"/>
  <c r="P42" i="11"/>
  <c r="U27" i="10"/>
  <c r="V27" i="10" s="1"/>
  <c r="AG27" i="10"/>
  <c r="AH27" i="10" s="1"/>
  <c r="O30" i="10"/>
  <c r="AG71" i="10"/>
  <c r="AH71" i="10" s="1"/>
  <c r="U61" i="10"/>
  <c r="V61" i="10" s="1"/>
  <c r="AG61" i="10"/>
  <c r="AH61" i="10" s="1"/>
  <c r="U25" i="10"/>
  <c r="V25" i="10" s="1"/>
  <c r="AG25" i="10"/>
  <c r="AH25" i="10" s="1"/>
  <c r="P30" i="10"/>
  <c r="U11" i="10"/>
  <c r="V11" i="10" s="1"/>
  <c r="AG11" i="10"/>
  <c r="AH11" i="10" s="1"/>
  <c r="I54" i="11"/>
  <c r="I18" i="11"/>
  <c r="U59" i="10"/>
  <c r="V59" i="10" s="1"/>
  <c r="AG59" i="10"/>
  <c r="AH59" i="10" s="1"/>
  <c r="U60" i="10"/>
  <c r="V60" i="10" s="1"/>
  <c r="AG60" i="10"/>
  <c r="AH60" i="10" s="1"/>
  <c r="AG58" i="10"/>
  <c r="AH58" i="10" s="1"/>
  <c r="U51" i="10"/>
  <c r="V51" i="10" s="1"/>
  <c r="AG51" i="10"/>
  <c r="AH51" i="10" s="1"/>
  <c r="P54" i="10"/>
  <c r="AC54" i="10"/>
  <c r="U49" i="10"/>
  <c r="V49" i="10" s="1"/>
  <c r="AG49" i="10"/>
  <c r="AH49" i="10" s="1"/>
  <c r="U52" i="10"/>
  <c r="V52" i="10" s="1"/>
  <c r="AG52" i="10"/>
  <c r="AH52" i="10" s="1"/>
  <c r="U50" i="10"/>
  <c r="V50" i="10" s="1"/>
  <c r="AG50" i="10"/>
  <c r="AH50" i="10" s="1"/>
  <c r="U48" i="10"/>
  <c r="V48" i="10" s="1"/>
  <c r="AG48" i="10"/>
  <c r="AH48" i="10" s="1"/>
  <c r="U37" i="10"/>
  <c r="V37" i="10" s="1"/>
  <c r="AG37" i="10"/>
  <c r="AH37" i="10" s="1"/>
  <c r="U35" i="10"/>
  <c r="V35" i="10" s="1"/>
  <c r="AG35" i="10"/>
  <c r="AH35" i="10" s="1"/>
  <c r="U38" i="10"/>
  <c r="V38" i="10" s="1"/>
  <c r="AG38" i="10"/>
  <c r="AH38" i="10" s="1"/>
  <c r="U36" i="10"/>
  <c r="V36" i="10" s="1"/>
  <c r="AG36" i="10"/>
  <c r="AH36" i="10" s="1"/>
  <c r="AG34" i="10"/>
  <c r="AH34" i="10" s="1"/>
  <c r="U24" i="10"/>
  <c r="V24" i="10" s="1"/>
  <c r="AG24" i="10"/>
  <c r="AH24" i="10" s="1"/>
  <c r="U13" i="10"/>
  <c r="V13" i="10" s="1"/>
  <c r="AG13" i="10"/>
  <c r="AH13" i="10" s="1"/>
  <c r="U16" i="10"/>
  <c r="V16" i="10" s="1"/>
  <c r="AG16" i="10"/>
  <c r="AH16" i="10" s="1"/>
  <c r="U14" i="10"/>
  <c r="V14" i="10" s="1"/>
  <c r="AG14" i="10"/>
  <c r="AH14" i="10" s="1"/>
  <c r="U12" i="10"/>
  <c r="V12" i="10" s="1"/>
  <c r="AG12" i="10"/>
  <c r="AH12" i="10" s="1"/>
  <c r="U15" i="10"/>
  <c r="V15" i="10" s="1"/>
  <c r="AG15" i="10"/>
  <c r="AH15" i="10" s="1"/>
  <c r="AG10" i="10"/>
  <c r="AH10" i="10" s="1"/>
  <c r="AF42" i="11"/>
  <c r="AD58" i="11"/>
  <c r="AC66" i="11"/>
  <c r="U50" i="11"/>
  <c r="V50" i="11" s="1"/>
  <c r="AG50" i="11"/>
  <c r="AH50" i="11" s="1"/>
  <c r="L54" i="11"/>
  <c r="M46" i="11"/>
  <c r="M54" i="11" s="1"/>
  <c r="AG62" i="11"/>
  <c r="AH62" i="11" s="1"/>
  <c r="U62" i="11"/>
  <c r="V62" i="11" s="1"/>
  <c r="AG15" i="11"/>
  <c r="AH15" i="11" s="1"/>
  <c r="U15" i="11"/>
  <c r="V15" i="11" s="1"/>
  <c r="AF54" i="11"/>
  <c r="W42" i="11"/>
  <c r="X34" i="11"/>
  <c r="AG35" i="11"/>
  <c r="AH35" i="11" s="1"/>
  <c r="U35" i="11"/>
  <c r="V35" i="11" s="1"/>
  <c r="Z30" i="11"/>
  <c r="AG10" i="11"/>
  <c r="AH10" i="11" s="1"/>
  <c r="U10" i="11"/>
  <c r="T18" i="11"/>
  <c r="AB54" i="11"/>
  <c r="AG26" i="11"/>
  <c r="AH26" i="11" s="1"/>
  <c r="U26" i="11"/>
  <c r="V26" i="11" s="1"/>
  <c r="AG22" i="11"/>
  <c r="AH22" i="11" s="1"/>
  <c r="U22" i="11"/>
  <c r="T30" i="11"/>
  <c r="AG16" i="11"/>
  <c r="AH16" i="11" s="1"/>
  <c r="U16" i="11"/>
  <c r="V16" i="11" s="1"/>
  <c r="AG69" i="11"/>
  <c r="AH69" i="11" s="1"/>
  <c r="U69" i="11"/>
  <c r="T71" i="11"/>
  <c r="Z71" i="11"/>
  <c r="AA69" i="11"/>
  <c r="Z18" i="11"/>
  <c r="AA10" i="11"/>
  <c r="AD42" i="11"/>
  <c r="AG61" i="11"/>
  <c r="AH61" i="11" s="1"/>
  <c r="U61" i="11"/>
  <c r="V61" i="11" s="1"/>
  <c r="AG39" i="11"/>
  <c r="AH39" i="11" s="1"/>
  <c r="U39" i="11"/>
  <c r="V39" i="11" s="1"/>
  <c r="AG52" i="11"/>
  <c r="AH52" i="11" s="1"/>
  <c r="U52" i="11"/>
  <c r="V52" i="11" s="1"/>
  <c r="Z54" i="11"/>
  <c r="T42" i="11"/>
  <c r="U34" i="11"/>
  <c r="AG34" i="11"/>
  <c r="AH34" i="11" s="1"/>
  <c r="AG13" i="11"/>
  <c r="AH13" i="11" s="1"/>
  <c r="U13" i="11"/>
  <c r="V13" i="11" s="1"/>
  <c r="W54" i="11"/>
  <c r="X46" i="11"/>
  <c r="AC54" i="11"/>
  <c r="AD46" i="11"/>
  <c r="AG38" i="11"/>
  <c r="AH38" i="11" s="1"/>
  <c r="U38" i="11"/>
  <c r="V38" i="11" s="1"/>
  <c r="T66" i="11"/>
  <c r="AG58" i="11"/>
  <c r="AH58" i="11" s="1"/>
  <c r="U58" i="11"/>
  <c r="AH40" i="11"/>
  <c r="AG40" i="11"/>
  <c r="U40" i="11"/>
  <c r="V40" i="11" s="1"/>
  <c r="AG48" i="11"/>
  <c r="AH48" i="11" s="1"/>
  <c r="U48" i="11"/>
  <c r="V48" i="11" s="1"/>
  <c r="AA54" i="11"/>
  <c r="M23" i="11"/>
  <c r="M30" i="11" s="1"/>
  <c r="L30" i="11"/>
  <c r="AF30" i="11"/>
  <c r="AH27" i="11"/>
  <c r="AG27" i="11"/>
  <c r="U27" i="11"/>
  <c r="V27" i="11" s="1"/>
  <c r="H73" i="11"/>
  <c r="U51" i="11"/>
  <c r="V51" i="11" s="1"/>
  <c r="AG51" i="11"/>
  <c r="AH51" i="11" s="1"/>
  <c r="O42" i="11"/>
  <c r="AH11" i="11"/>
  <c r="AG11" i="11"/>
  <c r="U11" i="11"/>
  <c r="V11" i="11" s="1"/>
  <c r="O54" i="11"/>
  <c r="P46" i="11"/>
  <c r="P54" i="11" s="1"/>
  <c r="L66" i="11"/>
  <c r="M58" i="11"/>
  <c r="M66" i="11" s="1"/>
  <c r="U37" i="11"/>
  <c r="V37" i="11" s="1"/>
  <c r="AH37" i="11"/>
  <c r="AG37" i="11"/>
  <c r="M10" i="11"/>
  <c r="M18" i="11" s="1"/>
  <c r="L18" i="11"/>
  <c r="AG28" i="11"/>
  <c r="U28" i="11"/>
  <c r="V28" i="11" s="1"/>
  <c r="AH28" i="11"/>
  <c r="AG24" i="11"/>
  <c r="U24" i="11"/>
  <c r="V24" i="11" s="1"/>
  <c r="AH24" i="11"/>
  <c r="X22" i="11"/>
  <c r="W30" i="11"/>
  <c r="AC30" i="11"/>
  <c r="AD22" i="11"/>
  <c r="AF18" i="11"/>
  <c r="W18" i="11"/>
  <c r="X10" i="11"/>
  <c r="AG25" i="11"/>
  <c r="AH25" i="11" s="1"/>
  <c r="U25" i="11"/>
  <c r="V25" i="11" s="1"/>
  <c r="W71" i="11"/>
  <c r="X69" i="11"/>
  <c r="AD69" i="11"/>
  <c r="AC71" i="11"/>
  <c r="AD10" i="11"/>
  <c r="AC18" i="11"/>
  <c r="AG12" i="11"/>
  <c r="AH12" i="11" s="1"/>
  <c r="U12" i="11"/>
  <c r="V12" i="11" s="1"/>
  <c r="W66" i="11"/>
  <c r="X58" i="11"/>
  <c r="AF66" i="11"/>
  <c r="AH47" i="11"/>
  <c r="AG47" i="11"/>
  <c r="U47" i="11"/>
  <c r="V47" i="11" s="1"/>
  <c r="U36" i="11"/>
  <c r="V36" i="11" s="1"/>
  <c r="AG36" i="11"/>
  <c r="AH36" i="11" s="1"/>
  <c r="AA58" i="11"/>
  <c r="Z66" i="11"/>
  <c r="T54" i="11"/>
  <c r="AG46" i="11"/>
  <c r="AH46" i="11" s="1"/>
  <c r="U46" i="11"/>
  <c r="AC42" i="11"/>
  <c r="Z42" i="11"/>
  <c r="AA34" i="11"/>
  <c r="AA30" i="11"/>
  <c r="P22" i="11"/>
  <c r="P30" i="11" s="1"/>
  <c r="O30" i="11"/>
  <c r="O18" i="11"/>
  <c r="P10" i="11"/>
  <c r="P18" i="11" s="1"/>
  <c r="AG23" i="11"/>
  <c r="AH23" i="11" s="1"/>
  <c r="U23" i="11"/>
  <c r="V23" i="11" s="1"/>
  <c r="O71" i="11"/>
  <c r="P69" i="11"/>
  <c r="P71" i="11" s="1"/>
  <c r="AG14" i="11"/>
  <c r="AH14" i="11" s="1"/>
  <c r="U14" i="11"/>
  <c r="V14" i="11" s="1"/>
  <c r="AE42" i="11"/>
  <c r="T66" i="10"/>
  <c r="U58" i="10"/>
  <c r="AD48" i="10"/>
  <c r="AE48" i="10" s="1"/>
  <c r="AC42" i="10"/>
  <c r="AD34" i="10"/>
  <c r="Z30" i="10"/>
  <c r="AA22" i="10"/>
  <c r="J10" i="10"/>
  <c r="J18" i="10" s="1"/>
  <c r="I18" i="10"/>
  <c r="AF30" i="10"/>
  <c r="Z42" i="10"/>
  <c r="AA34" i="10"/>
  <c r="AD27" i="10"/>
  <c r="AE27" i="10" s="1"/>
  <c r="W30" i="10"/>
  <c r="X22" i="10"/>
  <c r="T18" i="10"/>
  <c r="U10" i="10"/>
  <c r="W18" i="10"/>
  <c r="M71" i="10"/>
  <c r="M73" i="10" s="1"/>
  <c r="L73" i="10"/>
  <c r="AA58" i="10"/>
  <c r="Z66" i="10"/>
  <c r="AD64" i="10"/>
  <c r="AE64" i="10" s="1"/>
  <c r="AD60" i="10"/>
  <c r="AE60" i="10" s="1"/>
  <c r="W73" i="10"/>
  <c r="X71" i="10"/>
  <c r="O66" i="10"/>
  <c r="P58" i="10"/>
  <c r="P66" i="10" s="1"/>
  <c r="AD50" i="10"/>
  <c r="AE50" i="10" s="1"/>
  <c r="AF54" i="10"/>
  <c r="W54" i="10"/>
  <c r="X46" i="10"/>
  <c r="AF42" i="10"/>
  <c r="M22" i="10"/>
  <c r="M30" i="10" s="1"/>
  <c r="L30" i="10"/>
  <c r="AD39" i="10"/>
  <c r="AE39" i="10" s="1"/>
  <c r="AD35" i="10"/>
  <c r="AE35" i="10" s="1"/>
  <c r="U22" i="10"/>
  <c r="T30" i="10"/>
  <c r="AD14" i="10"/>
  <c r="AE14" i="10" s="1"/>
  <c r="AD10" i="10"/>
  <c r="AC18" i="10"/>
  <c r="O18" i="10"/>
  <c r="P10" i="10"/>
  <c r="P18" i="10" s="1"/>
  <c r="U71" i="10"/>
  <c r="T73" i="10"/>
  <c r="AD52" i="10"/>
  <c r="AE52" i="10" s="1"/>
  <c r="T54" i="10"/>
  <c r="U46" i="10"/>
  <c r="U34" i="10"/>
  <c r="T42" i="10"/>
  <c r="AA10" i="10"/>
  <c r="Z18" i="10"/>
  <c r="X34" i="10"/>
  <c r="W42" i="10"/>
  <c r="X66" i="10"/>
  <c r="Y58" i="10"/>
  <c r="Y66" i="10" s="1"/>
  <c r="L54" i="10"/>
  <c r="M46" i="10"/>
  <c r="M54" i="10" s="1"/>
  <c r="I42" i="10"/>
  <c r="J34" i="10"/>
  <c r="J42" i="10" s="1"/>
  <c r="AD23" i="10"/>
  <c r="AE23" i="10" s="1"/>
  <c r="AD71" i="10"/>
  <c r="AC73" i="10"/>
  <c r="J58" i="10"/>
  <c r="J66" i="10" s="1"/>
  <c r="I66" i="10"/>
  <c r="O73" i="10"/>
  <c r="P71" i="10"/>
  <c r="P73" i="10" s="1"/>
  <c r="AD62" i="10"/>
  <c r="AE62" i="10" s="1"/>
  <c r="AD58" i="10"/>
  <c r="AC66" i="10"/>
  <c r="AF66" i="10"/>
  <c r="O54" i="10"/>
  <c r="AD47" i="10"/>
  <c r="AE47" i="10" s="1"/>
  <c r="P34" i="10"/>
  <c r="P42" i="10" s="1"/>
  <c r="O42" i="10"/>
  <c r="AD22" i="10"/>
  <c r="AC30" i="10"/>
  <c r="Z54" i="10"/>
  <c r="AA46" i="10"/>
  <c r="AD37" i="10"/>
  <c r="AE37" i="10" s="1"/>
  <c r="AD16" i="10"/>
  <c r="AE16" i="10" s="1"/>
  <c r="AD12" i="10"/>
  <c r="AE12" i="10" s="1"/>
  <c r="W66" i="10"/>
  <c r="AD25" i="10"/>
  <c r="AE25" i="10" s="1"/>
  <c r="AF18" i="10"/>
  <c r="AE46" i="10"/>
  <c r="X18" i="10"/>
  <c r="Y10" i="10"/>
  <c r="Y18" i="10" s="1"/>
  <c r="H80" i="8"/>
  <c r="H80" i="7"/>
  <c r="H68" i="10" l="1"/>
  <c r="N68" i="10"/>
  <c r="AA73" i="10"/>
  <c r="K68" i="10"/>
  <c r="AG66" i="10"/>
  <c r="AD54" i="10"/>
  <c r="AE54" i="10"/>
  <c r="AH30" i="11"/>
  <c r="N73" i="11"/>
  <c r="AA42" i="11"/>
  <c r="AB34" i="11"/>
  <c r="AB42" i="11" s="1"/>
  <c r="AA66" i="11"/>
  <c r="AB58" i="11"/>
  <c r="AB66" i="11" s="1"/>
  <c r="X66" i="11"/>
  <c r="Y58" i="11"/>
  <c r="Y66" i="11" s="1"/>
  <c r="AG54" i="11"/>
  <c r="Y69" i="11"/>
  <c r="Y71" i="11" s="1"/>
  <c r="X71" i="11"/>
  <c r="AD30" i="11"/>
  <c r="AE22" i="11"/>
  <c r="AE30" i="11" s="1"/>
  <c r="AH66" i="11"/>
  <c r="U42" i="11"/>
  <c r="V34" i="11"/>
  <c r="V42" i="11" s="1"/>
  <c r="X42" i="11"/>
  <c r="Y34" i="11"/>
  <c r="Y42" i="11" s="1"/>
  <c r="AD18" i="11"/>
  <c r="AE10" i="11"/>
  <c r="AE18" i="11" s="1"/>
  <c r="Y10" i="11"/>
  <c r="Y18" i="11" s="1"/>
  <c r="X18" i="11"/>
  <c r="V58" i="11"/>
  <c r="V66" i="11" s="1"/>
  <c r="U66" i="11"/>
  <c r="Y46" i="11"/>
  <c r="Y54" i="11" s="1"/>
  <c r="X54" i="11"/>
  <c r="AA18" i="11"/>
  <c r="AB10" i="11"/>
  <c r="AB18" i="11" s="1"/>
  <c r="V10" i="11"/>
  <c r="V18" i="11" s="1"/>
  <c r="U18" i="11"/>
  <c r="AH54" i="11"/>
  <c r="AG66" i="11"/>
  <c r="AG42" i="11"/>
  <c r="V69" i="11"/>
  <c r="V71" i="11" s="1"/>
  <c r="U71" i="11"/>
  <c r="U30" i="11"/>
  <c r="V22" i="11"/>
  <c r="V30" i="11" s="1"/>
  <c r="AG18" i="11"/>
  <c r="U54" i="11"/>
  <c r="V46" i="11"/>
  <c r="V54" i="11" s="1"/>
  <c r="AD71" i="11"/>
  <c r="AE69" i="11"/>
  <c r="AE71" i="11" s="1"/>
  <c r="Y22" i="11"/>
  <c r="Y30" i="11" s="1"/>
  <c r="X30" i="11"/>
  <c r="K73" i="11"/>
  <c r="AD54" i="11"/>
  <c r="AE46" i="11"/>
  <c r="AE54" i="11" s="1"/>
  <c r="AH42" i="11"/>
  <c r="AA71" i="11"/>
  <c r="AB69" i="11"/>
  <c r="AB71" i="11" s="1"/>
  <c r="AG30" i="11"/>
  <c r="AH18" i="11"/>
  <c r="AE58" i="11"/>
  <c r="AE66" i="11" s="1"/>
  <c r="AD66" i="11"/>
  <c r="AA18" i="10"/>
  <c r="AB10" i="10"/>
  <c r="AB18" i="10" s="1"/>
  <c r="V22" i="10"/>
  <c r="V30" i="10" s="1"/>
  <c r="U30" i="10"/>
  <c r="X54" i="10"/>
  <c r="Y46" i="10"/>
  <c r="Y54" i="10" s="1"/>
  <c r="Y71" i="10"/>
  <c r="Y73" i="10" s="1"/>
  <c r="X73" i="10"/>
  <c r="AB34" i="10"/>
  <c r="AB42" i="10" s="1"/>
  <c r="AA42" i="10"/>
  <c r="AH42" i="10"/>
  <c r="AG30" i="10"/>
  <c r="AD73" i="10"/>
  <c r="AE71" i="10"/>
  <c r="V71" i="10"/>
  <c r="V73" i="10" s="1"/>
  <c r="U73" i="10"/>
  <c r="AG18" i="10"/>
  <c r="AA66" i="10"/>
  <c r="AB58" i="10"/>
  <c r="AB66" i="10" s="1"/>
  <c r="V10" i="10"/>
  <c r="V18" i="10" s="1"/>
  <c r="U18" i="10"/>
  <c r="AA30" i="10"/>
  <c r="AB22" i="10"/>
  <c r="AB30" i="10" s="1"/>
  <c r="AA54" i="10"/>
  <c r="AB46" i="10"/>
  <c r="AB54" i="10" s="1"/>
  <c r="AD30" i="10"/>
  <c r="AE22" i="10"/>
  <c r="AE30" i="10" s="1"/>
  <c r="AE58" i="10"/>
  <c r="AE66" i="10" s="1"/>
  <c r="AD66" i="10"/>
  <c r="Y34" i="10"/>
  <c r="Y42" i="10" s="1"/>
  <c r="X42" i="10"/>
  <c r="U42" i="10"/>
  <c r="V34" i="10"/>
  <c r="V42" i="10" s="1"/>
  <c r="AE10" i="10"/>
  <c r="AE18" i="10" s="1"/>
  <c r="AD18" i="10"/>
  <c r="AG42" i="10"/>
  <c r="V58" i="10"/>
  <c r="V66" i="10" s="1"/>
  <c r="U66" i="10"/>
  <c r="AH30" i="10"/>
  <c r="AH66" i="10"/>
  <c r="AG54" i="10"/>
  <c r="AH54" i="10"/>
  <c r="U54" i="10"/>
  <c r="V46" i="10"/>
  <c r="V54" i="10" s="1"/>
  <c r="AH18" i="10"/>
  <c r="Y22" i="10"/>
  <c r="Y30" i="10" s="1"/>
  <c r="X30" i="10"/>
  <c r="AD42" i="10"/>
  <c r="AE34" i="10"/>
  <c r="AE42" i="10" s="1"/>
  <c r="G78" i="6"/>
  <c r="I76" i="6"/>
  <c r="J76" i="6" s="1"/>
  <c r="J78" i="6" s="1"/>
  <c r="G73" i="6"/>
  <c r="I71" i="6"/>
  <c r="J71" i="6" s="1"/>
  <c r="I70" i="6"/>
  <c r="J70" i="6" s="1"/>
  <c r="I69" i="6"/>
  <c r="J69" i="6" s="1"/>
  <c r="I68" i="6"/>
  <c r="J68" i="6" s="1"/>
  <c r="I67" i="6"/>
  <c r="J67" i="6" s="1"/>
  <c r="I66" i="6"/>
  <c r="J66" i="6" s="1"/>
  <c r="I65" i="6"/>
  <c r="J65" i="6" s="1"/>
  <c r="G61" i="6"/>
  <c r="I59" i="6"/>
  <c r="J59" i="6" s="1"/>
  <c r="I58" i="6"/>
  <c r="J58" i="6" s="1"/>
  <c r="I57" i="6"/>
  <c r="J57" i="6" s="1"/>
  <c r="I56" i="6"/>
  <c r="J56" i="6" s="1"/>
  <c r="I55" i="6"/>
  <c r="J55" i="6" s="1"/>
  <c r="I54" i="6"/>
  <c r="J54" i="6" s="1"/>
  <c r="I53" i="6"/>
  <c r="G49" i="6"/>
  <c r="I47" i="6"/>
  <c r="J47" i="6" s="1"/>
  <c r="I46" i="6"/>
  <c r="J46" i="6" s="1"/>
  <c r="J45" i="6"/>
  <c r="I45" i="6"/>
  <c r="I44" i="6"/>
  <c r="J44" i="6" s="1"/>
  <c r="I43" i="6"/>
  <c r="J43" i="6" s="1"/>
  <c r="I42" i="6"/>
  <c r="J42" i="6" s="1"/>
  <c r="I41" i="6"/>
  <c r="J41" i="6" s="1"/>
  <c r="G37" i="6"/>
  <c r="I35" i="6"/>
  <c r="J35" i="6" s="1"/>
  <c r="I34" i="6"/>
  <c r="J34" i="6" s="1"/>
  <c r="I33" i="6"/>
  <c r="J33" i="6" s="1"/>
  <c r="I32" i="6"/>
  <c r="J32" i="6" s="1"/>
  <c r="I31" i="6"/>
  <c r="J31" i="6" s="1"/>
  <c r="I30" i="6"/>
  <c r="I29" i="6"/>
  <c r="J29" i="6" s="1"/>
  <c r="G25" i="6"/>
  <c r="I23" i="6"/>
  <c r="J23" i="6" s="1"/>
  <c r="I22" i="6"/>
  <c r="J22" i="6" s="1"/>
  <c r="I21" i="6"/>
  <c r="J21" i="6" s="1"/>
  <c r="I20" i="6"/>
  <c r="J20" i="6" s="1"/>
  <c r="I19" i="6"/>
  <c r="J19" i="6" s="1"/>
  <c r="I18" i="6"/>
  <c r="J18" i="6" s="1"/>
  <c r="I17" i="6"/>
  <c r="J17" i="6" s="1"/>
  <c r="G78" i="5"/>
  <c r="I76" i="5"/>
  <c r="J76" i="5" s="1"/>
  <c r="J78" i="5" s="1"/>
  <c r="G73" i="5"/>
  <c r="I71" i="5"/>
  <c r="J71" i="5" s="1"/>
  <c r="J70" i="5"/>
  <c r="I70" i="5"/>
  <c r="J69" i="5"/>
  <c r="I69" i="5"/>
  <c r="I68" i="5"/>
  <c r="J68" i="5" s="1"/>
  <c r="I67" i="5"/>
  <c r="J67" i="5" s="1"/>
  <c r="J66" i="5"/>
  <c r="I66" i="5"/>
  <c r="I65" i="5"/>
  <c r="J65" i="5" s="1"/>
  <c r="G61" i="5"/>
  <c r="I59" i="5"/>
  <c r="J59" i="5" s="1"/>
  <c r="I58" i="5"/>
  <c r="J58" i="5" s="1"/>
  <c r="I57" i="5"/>
  <c r="J57" i="5" s="1"/>
  <c r="I56" i="5"/>
  <c r="J56" i="5" s="1"/>
  <c r="I55" i="5"/>
  <c r="J55" i="5" s="1"/>
  <c r="I54" i="5"/>
  <c r="J54" i="5" s="1"/>
  <c r="I53" i="5"/>
  <c r="I61" i="5" s="1"/>
  <c r="G49" i="5"/>
  <c r="I47" i="5"/>
  <c r="J47" i="5" s="1"/>
  <c r="J46" i="5"/>
  <c r="I46" i="5"/>
  <c r="J45" i="5"/>
  <c r="I45" i="5"/>
  <c r="I44" i="5"/>
  <c r="J44" i="5" s="1"/>
  <c r="I43" i="5"/>
  <c r="J43" i="5" s="1"/>
  <c r="J42" i="5"/>
  <c r="I42" i="5"/>
  <c r="I41" i="5"/>
  <c r="J41" i="5" s="1"/>
  <c r="G37" i="5"/>
  <c r="I35" i="5"/>
  <c r="J35" i="5" s="1"/>
  <c r="I34" i="5"/>
  <c r="J34" i="5" s="1"/>
  <c r="I33" i="5"/>
  <c r="J33" i="5" s="1"/>
  <c r="I32" i="5"/>
  <c r="J32" i="5" s="1"/>
  <c r="I31" i="5"/>
  <c r="J31" i="5" s="1"/>
  <c r="I30" i="5"/>
  <c r="J30" i="5" s="1"/>
  <c r="I29" i="5"/>
  <c r="J29" i="5" s="1"/>
  <c r="G25" i="5"/>
  <c r="I23" i="5"/>
  <c r="J23" i="5" s="1"/>
  <c r="J22" i="5"/>
  <c r="I22" i="5"/>
  <c r="I21" i="5"/>
  <c r="J21" i="5" s="1"/>
  <c r="I20" i="5"/>
  <c r="J20" i="5" s="1"/>
  <c r="I19" i="5"/>
  <c r="J19" i="5" s="1"/>
  <c r="J18" i="5"/>
  <c r="I18" i="5"/>
  <c r="I17" i="5"/>
  <c r="J17" i="5" s="1"/>
  <c r="W68" i="10" l="1"/>
  <c r="Z68" i="10"/>
  <c r="AC68" i="10"/>
  <c r="E79" i="10" s="1"/>
  <c r="T68" i="10"/>
  <c r="AE73" i="10"/>
  <c r="J73" i="5"/>
  <c r="J25" i="5"/>
  <c r="J49" i="5"/>
  <c r="I25" i="5"/>
  <c r="I49" i="5"/>
  <c r="I73" i="5"/>
  <c r="Z73" i="11"/>
  <c r="AC73" i="11"/>
  <c r="T73" i="11"/>
  <c r="W73" i="11"/>
  <c r="I78" i="6"/>
  <c r="I73" i="6"/>
  <c r="I61" i="6"/>
  <c r="I49" i="6"/>
  <c r="I37" i="6"/>
  <c r="I25" i="6"/>
  <c r="J73" i="6"/>
  <c r="J25" i="6"/>
  <c r="J49" i="6"/>
  <c r="J53" i="6"/>
  <c r="J61" i="6" s="1"/>
  <c r="J30" i="6"/>
  <c r="J37" i="6" s="1"/>
  <c r="J37" i="5"/>
  <c r="I37" i="5"/>
  <c r="J53" i="5"/>
  <c r="J61" i="5" s="1"/>
  <c r="H80" i="5" s="1"/>
  <c r="I78" i="5"/>
  <c r="E81" i="10" l="1"/>
  <c r="E82" i="10" s="1"/>
  <c r="H80" i="6"/>
</calcChain>
</file>

<file path=xl/sharedStrings.xml><?xml version="1.0" encoding="utf-8"?>
<sst xmlns="http://schemas.openxmlformats.org/spreadsheetml/2006/main" count="1218" uniqueCount="75">
  <si>
    <t>Ítem</t>
  </si>
  <si>
    <t>Instituto Colombiano de Antropología e Historia</t>
  </si>
  <si>
    <t>República de Colombia</t>
  </si>
  <si>
    <t>Formato de cotización</t>
  </si>
  <si>
    <t>Nombre o Razón Social</t>
  </si>
  <si>
    <t>Persona de contacto</t>
  </si>
  <si>
    <t>Correo electrónico</t>
  </si>
  <si>
    <t>NIT</t>
  </si>
  <si>
    <t>Teléfono celular</t>
  </si>
  <si>
    <t>Teléfono fijo</t>
  </si>
  <si>
    <t>Firma Representante legal</t>
  </si>
  <si>
    <t>Nombre Representante legal</t>
  </si>
  <si>
    <t>TOTAL COTIZACIÓN</t>
  </si>
  <si>
    <t>Instrucciones para el diligenciamiento de la cotización</t>
  </si>
  <si>
    <t>Fecha de cotización</t>
  </si>
  <si>
    <t>La presente cotización:</t>
  </si>
  <si>
    <r>
      <rPr>
        <b/>
        <sz val="10"/>
        <color theme="1"/>
        <rFont val="Arial Narrow"/>
        <family val="2"/>
      </rPr>
      <t xml:space="preserve">Inscripción en el Registro Único de Proponentes: </t>
    </r>
    <r>
      <rPr>
        <sz val="10"/>
        <color theme="1"/>
        <rFont val="Arial Narrow"/>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Narrow"/>
        <family val="2"/>
      </rPr>
      <t>inscritas en el RUP</t>
    </r>
    <r>
      <rPr>
        <sz val="10"/>
        <color theme="1"/>
        <rFont val="Arial Narrow"/>
        <family val="2"/>
      </rPr>
      <t>, salvo las excepciones previstas de forma taxativa en la ley (Artículo 2.2.1.1.1.5.1 del Decreto 1082 de 2015). Se aclara que esta inscripción no se requiere para remitir cotización durante el estudio de sector.</t>
    </r>
  </si>
  <si>
    <t>• Se remite como parte del estudio de mercado, previo a la contratación, y no implica ninguna obligación de contratar.
• El Icanh no se hace responsable de ningún costo directo o indirecto en que incurra el potencial proveedor para presentar la actual cotización, dado que se recibe de buena fe, como fuente de información de precios de referencia del mercado para el estudio de sector. 
• Tiene una vigencia de 90 días a partir de la fecha de diligenciamiento.</t>
  </si>
  <si>
    <t>Cantidad</t>
  </si>
  <si>
    <t>Valor unitario IVA incluido</t>
  </si>
  <si>
    <t>Valor total IVA incluido</t>
  </si>
  <si>
    <t>Porcentaje de IVA según corresponda</t>
  </si>
  <si>
    <r>
      <t xml:space="preserve">• Por favor diligenciar solo las celdas en AZUL.
• Revisar todos los requerimientos que se exponen en los documentos técnico y formular su cotización en concordancia con este, de tal forma que cumplan con la necesidad del Instituto. 
</t>
    </r>
    <r>
      <rPr>
        <b/>
        <sz val="11"/>
        <color rgb="FFFF0000"/>
        <rFont val="Arial Narrow"/>
        <family val="2"/>
      </rPr>
      <t xml:space="preserve">• Por favor diligenciar en la columna "Porcentaje de IVA" el porcentaje de IVA segun corresponda
</t>
    </r>
    <r>
      <rPr>
        <sz val="11"/>
        <color theme="1"/>
        <rFont val="Arial Narrow"/>
        <family val="2"/>
      </rPr>
      <t>• Los precios unitarios deberán ser expresado en PESOS COLOMBIANOS.
• Los precios unitarios deberán aproximarse por exceso o por defecto al entero más cercano así: (i) si es igual o superior a 50 centavos, se aproxima al entero siguiente; (ii) si es inferior a 50 centavos se baja al entero anterior.
• El formato contiene los insumos de costos estimados por el Instituto por lo tanto no se permite modificar, agregar o quitar ningún ítem o sub-ítem.
• Los precios unitarios deben contemplar todos los rubros requeridos para la adecuada prestación del servicio y el cumplimiento de las obligaciones tributarias y contractuales como los son trazabilidad del servicio, equipo mínimo de trabajo, impuestos entre otros.</t>
    </r>
  </si>
  <si>
    <t>Valor unitario antes de IVA</t>
  </si>
  <si>
    <t>Servicios de limpieza y desinfección de los tanques de almacenamiento de agua potable</t>
  </si>
  <si>
    <t>Unidad</t>
  </si>
  <si>
    <r>
      <t xml:space="preserve">TANQUE ALMACENAMIENTO DE AGUA POTABLE
Sede Gregorio Hernández de Alba, Ubicación: Bogotá., Dimensiones: 4.00 x 1.50 x 3.30
Especificaciones: </t>
    </r>
    <r>
      <rPr>
        <sz val="11"/>
        <color theme="1"/>
        <rFont val="Arial Narrow"/>
        <family val="2"/>
      </rPr>
      <t>Tanque subterráneo de almacenamiento de agua potable, construido en concreto reforzado e impermeabilizado con un recubrimiento cementicio modificado con polímeros o equivalente, diseñado para proteger superficies de concreto y mampostería contra la humedad, filtraciones y presión de agua. Cuenta con acceso para inspección y mantenimiento mediante escotilla.</t>
    </r>
  </si>
  <si>
    <t>Vaciado y drenaje controlado del tanque.</t>
  </si>
  <si>
    <t>Retiro y disposición de sedimentos, lodos y residuos acumulados.</t>
  </si>
  <si>
    <t>Inspección y diagnóstico de las condiciones físicas y sanitarias del tanque de almacenamiento de agua potable. Incluye Revisión de fisuras, grietas, filtraciones y desprendimientos, Inspección de tapas, escaleras, válvulas, tuberías y accesorios.</t>
  </si>
  <si>
    <t>Lavado y limpieza interna de paredes, pisos, cubierta y accesorios del tanque.</t>
  </si>
  <si>
    <t>Desinfección y enjuague del tanque de agua potable.</t>
  </si>
  <si>
    <t xml:space="preserve">Llenado y puesta en funcionamiento del tanque. </t>
  </si>
  <si>
    <t>Realizar el muestreo y análisis   fisicoquímico y microbiológico del agua potable almacenada en el tanque y/o en un punto de consumo abastecido por éste</t>
  </si>
  <si>
    <r>
      <t xml:space="preserve">Descripción 
</t>
    </r>
    <r>
      <rPr>
        <b/>
        <sz val="11"/>
        <color rgb="FFFF0000"/>
        <rFont val="Arial Narrow"/>
        <family val="2"/>
      </rPr>
      <t>(De acuerdo con lo requerido en la ficha técnica)</t>
    </r>
  </si>
  <si>
    <t>Un</t>
  </si>
  <si>
    <t>Gl</t>
  </si>
  <si>
    <r>
      <t xml:space="preserve">TANQUE ALMACENAMIENTO DE AGUA POTABLE
Sede Parque Arqueológico de Ídolos, Ubicación: Huila, Dimensiones: 2.0 x 2.0 x 2.0
Especificaciones: </t>
    </r>
    <r>
      <rPr>
        <sz val="11"/>
        <color theme="1"/>
        <rFont val="Arial Narrow"/>
        <family val="2"/>
      </rPr>
      <t xml:space="preserve">Tanque tipo piscina, estructura en concreto reforzada impermeabilización tipo compuesto a base de cemento modificado con polímeros, diseñado para impermeabilizar superficies de concreto y mamposterías expuestas a humedad, filtraciones o presión de agua.  o similar. Acceso directo </t>
    </r>
  </si>
  <si>
    <t>Realizar el muestreo y análisis fisicoquímico y microbiológico del agua potable almacenada en el tanque y/o en un punto de consumo abastecido por éste</t>
  </si>
  <si>
    <r>
      <t xml:space="preserve">TANQUE ALMACENAMIENTO DE AGUA POTABLE
Sede administrativa Santa Marta, Ubicación: Santa Marta, Dimensiones: 3.30 x 1.20 x 1.50
Especificaciones: </t>
    </r>
    <r>
      <rPr>
        <sz val="11"/>
        <color theme="1"/>
        <rFont val="Arial Narrow"/>
        <family val="2"/>
      </rPr>
      <t>Tanque subterráneo, estructura en concreto reforzada impermeabilización tipo compuesto a base de cemento modificado con polímeros, diseñado para impermeabilizar superficies de concreto y mampostería expuestas a humedad, filtraciones o presión de agua. o similar. Acceso de mantenimiento tipo escotilla</t>
    </r>
  </si>
  <si>
    <r>
      <t xml:space="preserve">TANQUE ALMACENAMIENTO DE AGUA POTABLE
Sede Parque Arqueológico San Agustín, Ubicación: Huila, Dimensiones:7.00 x 2.50 x 2.00 
Especificaciones: </t>
    </r>
    <r>
      <rPr>
        <sz val="11"/>
        <color theme="1"/>
        <rFont val="Arial Narrow"/>
        <family val="2"/>
      </rPr>
      <t>Tanque subterráneo, estructura en concreto reforzada impermeabilización tipo compuesto a base de cemento modificado con polímeros, diseñado para impermeabilizar superficies de concreto y mampostería expuestas a humedad, filtraciones o presión de agua o similar. Acceso de mantenimiento tipo escotilla</t>
    </r>
  </si>
  <si>
    <r>
      <t xml:space="preserve">TANQUE ALMACENAMIENTO DE AGUA POTABLE
Sede Parque Arqueológico San Agustin, Ubicación: Huila. Dimensiones:3.70 x 1.90 x 1.70
Especificaciones: </t>
    </r>
    <r>
      <rPr>
        <sz val="11"/>
        <color theme="1"/>
        <rFont val="Arial Narrow"/>
        <family val="2"/>
      </rPr>
      <t>Tanque subterráneo, estructura en concreto reforzada impermeabilización tipo compuesto a base de cemento modificado con polímeros, diseñado para impermeabilizar superficies de concreto y mampostería expuesta a humedad, filtraciones o presión de agua o similar. Acceso de mantenimiento tipo escotilla</t>
    </r>
  </si>
  <si>
    <t>Suministro y aplicación de sistema impermeabilizante tipo compuesto a base de cemento modificado con polímeros, diseñado para impermeabilizar superficies de concreto y mampostería expuesta a humedad, filtraciones o presión de agua.  o equivalente aprobado para contacto con agua potable, incluyendo materiales, mano de obra, equipos y herramientas.</t>
  </si>
  <si>
    <t>m2</t>
  </si>
  <si>
    <t>TOTAL IMPERMEABILIZANTE</t>
  </si>
  <si>
    <t>TOTAL SAN AGUSTIN</t>
  </si>
  <si>
    <t>TOTAL SANTA MARTA</t>
  </si>
  <si>
    <t>TOTAL IDOLOS</t>
  </si>
  <si>
    <t>TOTALES BOGOTÁ</t>
  </si>
  <si>
    <t>Estudio de mercado</t>
  </si>
  <si>
    <t>Estudios Ambientales Integrados SAS</t>
  </si>
  <si>
    <t>Alexandra Rodriguez Duarte</t>
  </si>
  <si>
    <t>direccioneaintegrados@gmail.com</t>
  </si>
  <si>
    <t>901367179-3</t>
  </si>
  <si>
    <t>NA</t>
  </si>
  <si>
    <t>RHARQ</t>
  </si>
  <si>
    <t>Arq. JOSE F RHENALS</t>
  </si>
  <si>
    <t>rharq.direccion@gmail.com</t>
  </si>
  <si>
    <t>MAYALA SAS</t>
  </si>
  <si>
    <t xml:space="preserve">Nestor Perilla </t>
  </si>
  <si>
    <t>mayapyg@gmail.com</t>
  </si>
  <si>
    <t>901,288,237-3</t>
  </si>
  <si>
    <t>PROMEDIO</t>
  </si>
  <si>
    <t>MEDIA GEOMÉTRICA</t>
  </si>
  <si>
    <t>MEDIA ARMÓNICA</t>
  </si>
  <si>
    <t>MEDIANA</t>
  </si>
  <si>
    <t>DESVIACIÓN ESTANDAR</t>
  </si>
  <si>
    <t>LIMITE SUPERIOR</t>
  </si>
  <si>
    <t>LIMITE INFERIOR</t>
  </si>
  <si>
    <t>TOTAL COTIZACIÓN -SERVICIOS DETERMINADOS</t>
  </si>
  <si>
    <t>TOTAL IMPERMEABILIZANTE - SERVICIO CORRECTIVO</t>
  </si>
  <si>
    <t>TOTAL GENERAL SERVICIOS</t>
  </si>
  <si>
    <t>ESTIMACIÓN MANT. CORRECTIVO</t>
  </si>
  <si>
    <t>ESTIMACIÓN M2 MANT. CORREC</t>
  </si>
  <si>
    <t>TOTAL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</si>
</sst>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14" x14ac:knownFonts="1">
    <font>
      <sz val="11"/>
      <color theme="1"/>
      <name val="Calibri"/>
      <family val="2"/>
      <scheme val="minor"/>
    </font>
    <font>
      <sz val="11"/>
      <color theme="1"/>
      <name val="Calibri"/>
      <family val="2"/>
      <scheme val="minor"/>
    </font>
    <font>
      <sz val="10"/>
      <name val="Arial"/>
      <family val="2"/>
    </font>
    <font>
      <sz val="10"/>
      <name val="Univers"/>
      <family val="2"/>
    </font>
    <font>
      <b/>
      <sz val="11"/>
      <color rgb="FF000000"/>
      <name val="Arial Narrow"/>
      <family val="2"/>
    </font>
    <font>
      <sz val="10"/>
      <color theme="1"/>
      <name val="Arial Narrow"/>
      <family val="2"/>
    </font>
    <font>
      <b/>
      <sz val="10"/>
      <color theme="1"/>
      <name val="Arial Narrow"/>
      <family val="2"/>
    </font>
    <font>
      <b/>
      <sz val="10"/>
      <color rgb="FFFF0000"/>
      <name val="Arial Narrow"/>
      <family val="2"/>
    </font>
    <font>
      <sz val="11"/>
      <color theme="1"/>
      <name val="Arial Narrow"/>
      <family val="2"/>
    </font>
    <font>
      <b/>
      <sz val="11"/>
      <color theme="1"/>
      <name val="Arial Narrow"/>
      <family val="2"/>
    </font>
    <font>
      <b/>
      <sz val="12"/>
      <color theme="1"/>
      <name val="Arial Narrow"/>
      <family val="2"/>
    </font>
    <font>
      <b/>
      <sz val="11"/>
      <color rgb="FFFF0000"/>
      <name val="Arial Narrow"/>
      <family val="2"/>
    </font>
    <font>
      <b/>
      <sz val="9"/>
      <color theme="1"/>
      <name val="Arial Narrow"/>
      <family val="2"/>
    </font>
    <font>
      <sz val="12"/>
      <color theme="1"/>
      <name val="Arial Narrow"/>
      <family val="2"/>
    </font>
  </fonts>
  <fills count="8">
    <fill>
      <patternFill patternType="none"/>
    </fill>
    <fill>
      <patternFill patternType="gray125"/>
    </fill>
    <fill>
      <patternFill patternType="solid">
        <fgColor theme="4" tint="0.79998168889431442"/>
        <bgColor indexed="64"/>
      </patternFill>
    </fill>
    <fill>
      <patternFill patternType="solid">
        <fgColor them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0000"/>
        <bgColor indexed="64"/>
      </patternFill>
    </fill>
    <fill>
      <patternFill patternType="solid">
        <fgColor theme="7"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0" fontId="2" fillId="0" borderId="0"/>
    <xf numFmtId="0" fontId="3" fillId="0" borderId="0"/>
    <xf numFmtId="9" fontId="1" fillId="0" borderId="0" applyFont="0" applyFill="0" applyBorder="0" applyAlignment="0" applyProtection="0"/>
    <xf numFmtId="0" fontId="1" fillId="0" borderId="0"/>
    <xf numFmtId="0" fontId="1" fillId="0" borderId="0"/>
  </cellStyleXfs>
  <cellXfs count="92">
    <xf numFmtId="0" fontId="0" fillId="0" borderId="0" xfId="0"/>
    <xf numFmtId="164" fontId="8" fillId="2" borderId="1" xfId="0" applyNumberFormat="1" applyFont="1" applyFill="1" applyBorder="1" applyAlignment="1" applyProtection="1">
      <alignment vertical="center"/>
      <protection locked="0"/>
    </xf>
    <xf numFmtId="9" fontId="8" fillId="2" borderId="1" xfId="3" applyFont="1" applyFill="1" applyBorder="1" applyAlignment="1" applyProtection="1">
      <alignment horizontal="center" vertical="center"/>
      <protection locked="0"/>
    </xf>
    <xf numFmtId="0" fontId="8" fillId="0" borderId="0" xfId="0" applyFont="1" applyProtection="1">
      <protection locked="0"/>
    </xf>
    <xf numFmtId="0" fontId="4" fillId="0" borderId="0" xfId="2" applyFont="1" applyAlignment="1" applyProtection="1">
      <alignment vertical="center"/>
      <protection locked="0"/>
    </xf>
    <xf numFmtId="0" fontId="8" fillId="0" borderId="0" xfId="1" applyFont="1" applyAlignment="1" applyProtection="1">
      <alignment vertical="center"/>
      <protection locked="0"/>
    </xf>
    <xf numFmtId="0" fontId="8" fillId="0" borderId="0" xfId="0" applyFont="1"/>
    <xf numFmtId="0" fontId="8" fillId="0" borderId="5" xfId="0" applyFont="1" applyBorder="1"/>
    <xf numFmtId="0" fontId="8" fillId="0" borderId="6" xfId="0" applyFont="1" applyBorder="1"/>
    <xf numFmtId="0" fontId="8" fillId="0" borderId="7" xfId="0" applyFont="1" applyBorder="1"/>
    <xf numFmtId="0" fontId="8" fillId="0" borderId="8" xfId="0" applyFont="1" applyBorder="1"/>
    <xf numFmtId="0" fontId="8" fillId="0" borderId="9" xfId="0" applyFont="1" applyBorder="1"/>
    <xf numFmtId="0" fontId="8" fillId="0" borderId="10" xfId="0" applyFont="1" applyBorder="1"/>
    <xf numFmtId="0" fontId="8" fillId="0" borderId="11" xfId="0" applyFont="1" applyBorder="1"/>
    <xf numFmtId="0" fontId="8" fillId="0" borderId="12" xfId="0" applyFont="1" applyBorder="1"/>
    <xf numFmtId="0" fontId="8" fillId="0" borderId="1" xfId="0" applyFont="1" applyBorder="1"/>
    <xf numFmtId="0" fontId="9" fillId="4" borderId="1" xfId="0" applyFont="1" applyFill="1" applyBorder="1" applyAlignment="1">
      <alignment vertical="center"/>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0" borderId="0" xfId="0" applyFont="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164" fontId="5" fillId="0" borderId="1" xfId="0" applyNumberFormat="1" applyFont="1" applyBorder="1" applyAlignment="1">
      <alignment vertical="center"/>
    </xf>
    <xf numFmtId="3" fontId="9" fillId="0" borderId="1" xfId="0" applyNumberFormat="1" applyFont="1" applyBorder="1" applyAlignment="1">
      <alignment horizontal="center" vertical="center" wrapText="1"/>
    </xf>
    <xf numFmtId="0" fontId="8" fillId="0" borderId="0" xfId="0" applyFont="1" applyAlignment="1">
      <alignment vertical="center"/>
    </xf>
    <xf numFmtId="164" fontId="8" fillId="0" borderId="0" xfId="0" applyNumberFormat="1" applyFont="1" applyAlignment="1">
      <alignment vertical="center"/>
    </xf>
    <xf numFmtId="0" fontId="9" fillId="3" borderId="2" xfId="0" applyFont="1" applyFill="1" applyBorder="1" applyAlignment="1">
      <alignment vertical="center"/>
    </xf>
    <xf numFmtId="0" fontId="9" fillId="3" borderId="3" xfId="0" applyFont="1" applyFill="1" applyBorder="1" applyAlignment="1">
      <alignment vertical="center"/>
    </xf>
    <xf numFmtId="164" fontId="9" fillId="3" borderId="1" xfId="0" applyNumberFormat="1" applyFont="1" applyFill="1" applyBorder="1" applyAlignment="1">
      <alignment vertical="center"/>
    </xf>
    <xf numFmtId="0" fontId="12" fillId="0" borderId="1" xfId="0" applyFont="1" applyBorder="1" applyAlignment="1">
      <alignment horizontal="center" vertical="center" wrapText="1"/>
    </xf>
    <xf numFmtId="0" fontId="8" fillId="0" borderId="0" xfId="0" applyFont="1" applyAlignment="1" applyProtection="1">
      <alignment vertical="center"/>
      <protection locked="0"/>
    </xf>
    <xf numFmtId="0" fontId="9" fillId="5" borderId="1" xfId="0" applyFont="1" applyFill="1" applyBorder="1" applyAlignment="1">
      <alignment horizontal="center" vertical="center" wrapText="1"/>
    </xf>
    <xf numFmtId="0" fontId="9" fillId="3" borderId="4" xfId="0" applyFont="1" applyFill="1" applyBorder="1" applyAlignment="1">
      <alignment vertical="center"/>
    </xf>
    <xf numFmtId="164" fontId="8" fillId="6" borderId="1" xfId="0" applyNumberFormat="1" applyFont="1" applyFill="1" applyBorder="1" applyAlignment="1" applyProtection="1">
      <alignment vertical="center"/>
      <protection locked="0"/>
    </xf>
    <xf numFmtId="0" fontId="9" fillId="7" borderId="1" xfId="0" applyFont="1" applyFill="1" applyBorder="1" applyAlignment="1">
      <alignment horizontal="center" vertical="center" wrapText="1"/>
    </xf>
    <xf numFmtId="164" fontId="8" fillId="7" borderId="1" xfId="0" applyNumberFormat="1" applyFont="1" applyFill="1" applyBorder="1" applyAlignment="1" applyProtection="1">
      <alignment vertical="center"/>
      <protection locked="0"/>
    </xf>
    <xf numFmtId="164" fontId="5" fillId="7" borderId="1" xfId="0" applyNumberFormat="1" applyFont="1" applyFill="1" applyBorder="1" applyAlignment="1">
      <alignment vertical="center"/>
    </xf>
    <xf numFmtId="164" fontId="9" fillId="7" borderId="1" xfId="0" applyNumberFormat="1" applyFont="1" applyFill="1" applyBorder="1" applyAlignment="1">
      <alignment vertical="center"/>
    </xf>
    <xf numFmtId="165" fontId="8" fillId="0" borderId="0" xfId="0" applyNumberFormat="1" applyFont="1"/>
    <xf numFmtId="0" fontId="9" fillId="0" borderId="1" xfId="0" applyFont="1" applyBorder="1" applyAlignment="1">
      <alignment horizontal="center"/>
    </xf>
    <xf numFmtId="165" fontId="8" fillId="0" borderId="1" xfId="0" applyNumberFormat="1" applyFont="1" applyBorder="1"/>
    <xf numFmtId="0" fontId="10" fillId="3" borderId="1" xfId="0" applyFont="1" applyFill="1" applyBorder="1" applyAlignment="1">
      <alignment horizontal="left" vertical="center"/>
    </xf>
    <xf numFmtId="164" fontId="10" fillId="7" borderId="2" xfId="0" applyNumberFormat="1" applyFont="1" applyFill="1" applyBorder="1" applyAlignment="1">
      <alignment horizontal="center" vertical="center"/>
    </xf>
    <xf numFmtId="164" fontId="10" fillId="7" borderId="3" xfId="0" applyNumberFormat="1" applyFont="1" applyFill="1" applyBorder="1" applyAlignment="1">
      <alignment horizontal="center" vertical="center"/>
    </xf>
    <xf numFmtId="164" fontId="10" fillId="7" borderId="4" xfId="0" applyNumberFormat="1" applyFont="1" applyFill="1" applyBorder="1" applyAlignment="1">
      <alignment horizontal="center" vertical="center"/>
    </xf>
    <xf numFmtId="0" fontId="5" fillId="0" borderId="1" xfId="0" applyFont="1" applyBorder="1" applyAlignment="1">
      <alignment horizontal="left" vertical="center" wrapText="1"/>
    </xf>
    <xf numFmtId="164" fontId="10" fillId="3" borderId="2" xfId="0" applyNumberFormat="1" applyFont="1" applyFill="1" applyBorder="1" applyAlignment="1">
      <alignment horizontal="center" vertical="center"/>
    </xf>
    <xf numFmtId="164" fontId="10" fillId="3" borderId="3" xfId="0" applyNumberFormat="1" applyFont="1" applyFill="1" applyBorder="1" applyAlignment="1">
      <alignment horizontal="center" vertical="center"/>
    </xf>
    <xf numFmtId="164" fontId="10" fillId="3" borderId="4" xfId="0" applyNumberFormat="1" applyFont="1" applyFill="1" applyBorder="1" applyAlignment="1">
      <alignment horizontal="center" vertical="center"/>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7" borderId="2" xfId="0" applyFont="1" applyFill="1" applyBorder="1" applyAlignment="1">
      <alignment horizontal="center" vertical="center"/>
    </xf>
    <xf numFmtId="0" fontId="9" fillId="7" borderId="3" xfId="0" applyFont="1" applyFill="1" applyBorder="1" applyAlignment="1">
      <alignment horizontal="center" vertical="center"/>
    </xf>
    <xf numFmtId="0" fontId="9" fillId="7" borderId="4" xfId="0" applyFont="1" applyFill="1" applyBorder="1" applyAlignment="1">
      <alignment horizontal="center" vertical="center"/>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9" fillId="0" borderId="8" xfId="0" applyFont="1" applyBorder="1" applyAlignment="1">
      <alignment horizontal="center"/>
    </xf>
    <xf numFmtId="0" fontId="9" fillId="0" borderId="0" xfId="0" applyFont="1" applyAlignment="1">
      <alignment horizontal="center"/>
    </xf>
    <xf numFmtId="0" fontId="9" fillId="0" borderId="9" xfId="0" applyFont="1" applyBorder="1" applyAlignment="1">
      <alignment horizontal="center"/>
    </xf>
    <xf numFmtId="0" fontId="6" fillId="0" borderId="8" xfId="0" applyFont="1" applyBorder="1" applyAlignment="1">
      <alignment horizontal="center"/>
    </xf>
    <xf numFmtId="0" fontId="6" fillId="0" borderId="0" xfId="0" applyFont="1" applyAlignment="1">
      <alignment horizontal="center"/>
    </xf>
    <xf numFmtId="0" fontId="6" fillId="0" borderId="9" xfId="0" applyFont="1" applyBorder="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8" fillId="2" borderId="1" xfId="0" applyFont="1" applyFill="1" applyBorder="1" applyAlignment="1" applyProtection="1">
      <alignment horizontal="center"/>
      <protection locked="0"/>
    </xf>
    <xf numFmtId="0" fontId="9" fillId="2" borderId="2" xfId="0" applyFont="1" applyFill="1" applyBorder="1" applyAlignment="1" applyProtection="1">
      <alignment horizontal="left" vertical="center"/>
      <protection locked="0"/>
    </xf>
    <xf numFmtId="0" fontId="9" fillId="2" borderId="3" xfId="0" applyFont="1" applyFill="1" applyBorder="1" applyAlignment="1" applyProtection="1">
      <alignment horizontal="left" vertical="center"/>
      <protection locked="0"/>
    </xf>
    <xf numFmtId="0" fontId="9" fillId="2" borderId="4" xfId="0" applyFont="1" applyFill="1" applyBorder="1" applyAlignment="1" applyProtection="1">
      <alignment horizontal="left" vertical="center"/>
      <protection locked="0"/>
    </xf>
    <xf numFmtId="0" fontId="4" fillId="0" borderId="1" xfId="0" applyFont="1" applyBorder="1" applyAlignment="1">
      <alignment horizontal="left" vertical="center"/>
    </xf>
    <xf numFmtId="0" fontId="8" fillId="0" borderId="1" xfId="4" applyFont="1" applyBorder="1" applyAlignment="1">
      <alignment horizontal="left"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center"/>
    </xf>
    <xf numFmtId="14" fontId="8" fillId="2" borderId="11" xfId="1" applyNumberFormat="1" applyFont="1" applyFill="1" applyBorder="1" applyAlignment="1" applyProtection="1">
      <alignment horizontal="center" vertical="center"/>
      <protection locked="0"/>
    </xf>
    <xf numFmtId="0" fontId="6" fillId="4" borderId="1" xfId="5" applyFont="1" applyFill="1" applyBorder="1" applyAlignment="1">
      <alignment horizontal="left" vertical="center"/>
    </xf>
    <xf numFmtId="0" fontId="5" fillId="0" borderId="1" xfId="5" applyFont="1" applyBorder="1" applyAlignment="1">
      <alignment horizontal="left" vertical="center" wrapText="1"/>
    </xf>
    <xf numFmtId="0" fontId="8" fillId="2" borderId="0" xfId="1" applyFont="1" applyFill="1" applyAlignment="1" applyProtection="1">
      <alignment horizontal="center" vertical="center"/>
      <protection locked="0"/>
    </xf>
    <xf numFmtId="0" fontId="8" fillId="2" borderId="11" xfId="1" applyFont="1" applyFill="1" applyBorder="1" applyAlignment="1" applyProtection="1">
      <alignment horizontal="center" vertical="center"/>
      <protection locked="0"/>
    </xf>
    <xf numFmtId="0" fontId="10" fillId="3" borderId="1" xfId="0" applyFont="1" applyFill="1" applyBorder="1" applyAlignment="1">
      <alignment horizontal="left"/>
    </xf>
    <xf numFmtId="165" fontId="13" fillId="3" borderId="1" xfId="3" applyNumberFormat="1" applyFont="1" applyFill="1" applyBorder="1" applyAlignment="1">
      <alignment horizontal="right"/>
    </xf>
    <xf numFmtId="2" fontId="13" fillId="0" borderId="1" xfId="0" applyNumberFormat="1" applyFont="1" applyBorder="1" applyAlignment="1">
      <alignment horizontal="right"/>
    </xf>
    <xf numFmtId="165" fontId="10" fillId="3" borderId="1" xfId="3" applyNumberFormat="1" applyFont="1" applyFill="1" applyBorder="1" applyAlignment="1">
      <alignment horizontal="right"/>
    </xf>
  </cellXfs>
  <cellStyles count="6">
    <cellStyle name="Normal" xfId="0" builtinId="0"/>
    <cellStyle name="Normal 3 2" xfId="5" xr:uid="{2A8B1861-E1B4-42FC-931B-022C22040A3A}"/>
    <cellStyle name="Normal 5" xfId="2" xr:uid="{7261C0AD-6BF9-4243-A92B-EF159879575B}"/>
    <cellStyle name="Normal 6" xfId="4" xr:uid="{80FFA547-8D29-4124-ABE4-F1FB02C1A12A}"/>
    <cellStyle name="Normal 8" xfId="1" xr:uid="{EF1847BE-3E67-4E54-9A2A-43ECE9F588B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styles" Target="style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
        </a:p>
      </c:txPr>
    </c:title>
    <c:autoTitleDeleted val="0"/>
    <c:plotArea>
      <c:layout/>
      <c:lineChart>
        <c:grouping val="stacke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dLbls>
            <c:dLbl>
              <c:idx val="1"/>
              <c:layout>
                <c:manualLayout>
                  <c:x val="-5.6346500075920264E-2"/>
                  <c:y val="-0.10915218571816454"/>
                </c:manualLayout>
              </c:layout>
              <c:dLblPos val="r"/>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1-D344-4CF9-B6D7-A60FA1E2758A}"/>
                </c:ext>
              </c:extLst>
            </c:dLbl>
            <c:dLbl>
              <c:idx val="2"/>
              <c:layout>
                <c:manualLayout>
                  <c:x val="-6.7479338842975203E-2"/>
                  <c:y val="-0.13788781790207258"/>
                </c:manualLayout>
              </c:layout>
              <c:dLblPos val="r"/>
              <c:showLegendKey val="0"/>
              <c:showVal val="1"/>
              <c:showCatName val="1"/>
              <c:showSerName val="0"/>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2-D344-4CF9-B6D7-A60FA1E2758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
              </a:p>
            </c:txPr>
            <c:dLblPos val="t"/>
            <c:showLegendKey val="0"/>
            <c:showVal val="1"/>
            <c:showCatName val="1"/>
            <c:showSerName val="0"/>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'Estudio de mercado'!$X$79:$AA$79</c:f>
              <c:strCache>
                <c:ptCount val="4"/>
                <c:pt idx="0">
                  <c:v>PROMEDIO</c:v>
                </c:pt>
                <c:pt idx="1">
                  <c:v>MEDIA GEOMÉTRICA</c:v>
                </c:pt>
                <c:pt idx="2">
                  <c:v>MEDIA ARMÓNICA</c:v>
                </c:pt>
                <c:pt idx="3">
                  <c:v>MEDIANA</c:v>
                </c:pt>
              </c:strCache>
            </c:strRef>
          </c:cat>
          <c:val>
            <c:numRef>
              <c:f>'Estudio de mercado'!$X$80:$AA$80</c:f>
              <c:numCache>
                <c:formatCode>"$"\ #,##0.00</c:formatCode>
                <c:ptCount val="4"/>
                <c:pt idx="0">
                  <c:v>42351306</c:v>
                </c:pt>
                <c:pt idx="1">
                  <c:v>34207752</c:v>
                </c:pt>
                <c:pt idx="2">
                  <c:v>28079658</c:v>
                </c:pt>
                <c:pt idx="3">
                  <c:v>38144260</c:v>
                </c:pt>
              </c:numCache>
            </c:numRef>
          </c:val>
          <c:smooth val="0"/>
          <c:extLst>
            <c:ext xmlns:c16="http://schemas.microsoft.com/office/drawing/2014/chart" uri="{C3380CC4-5D6E-409C-BE32-E72D297353CC}">
              <c16:uniqueId val="{00000000-D344-4CF9-B6D7-A60FA1E2758A}"/>
            </c:ext>
          </c:extLst>
        </c:ser>
        <c:dLbls>
          <c:showLegendKey val="0"/>
          <c:showVal val="0"/>
          <c:showCatName val="0"/>
          <c:showSerName val="0"/>
          <c:showPercent val="0"/>
          <c:showBubbleSize val="0"/>
        </c:dLbls>
        <c:marker val="1"/>
        <c:smooth val="0"/>
        <c:axId val="483791472"/>
        <c:axId val="703713424"/>
      </c:lineChart>
      <c:catAx>
        <c:axId val="48379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703713424"/>
        <c:crosses val="autoZero"/>
        <c:auto val="1"/>
        <c:lblAlgn val="ctr"/>
        <c:lblOffset val="100"/>
        <c:noMultiLvlLbl val="0"/>
      </c:catAx>
      <c:valAx>
        <c:axId val="703713424"/>
        <c:scaling>
          <c:orientation val="minMax"/>
          <c:min val="20000000"/>
        </c:scaling>
        <c:delete val="0"/>
        <c:axPos val="l"/>
        <c:majorGridlines>
          <c:spPr>
            <a:ln w="9525" cap="flat" cmpd="sng" algn="ctr">
              <a:solidFill>
                <a:schemeClr val="tx1">
                  <a:lumMod val="15000"/>
                  <a:lumOff val="85000"/>
                </a:schemeClr>
              </a:solidFill>
              <a:round/>
            </a:ln>
            <a:effectLst/>
          </c:spPr>
        </c:majorGridlines>
        <c:numFmt formatCode="&quot;$&quot;\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483791472"/>
        <c:crosses val="autoZero"/>
        <c:crossBetween val="between"/>
      </c:valAx>
      <c:spPr>
        <a:noFill/>
        <a:ln>
          <a:noFill/>
        </a:ln>
        <a:effectLst/>
      </c:spPr>
    </c:plotArea>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329141</xdr:colOff>
      <xdr:row>1</xdr:row>
      <xdr:rowOff>68031</xdr:rowOff>
    </xdr:from>
    <xdr:to>
      <xdr:col>9</xdr:col>
      <xdr:colOff>864658</xdr:colOff>
      <xdr:row>4</xdr:row>
      <xdr:rowOff>62443</xdr:rowOff>
    </xdr:to>
    <xdr:pic>
      <xdr:nvPicPr>
        <xdr:cNvPr id="2" name="Imagen 1" descr="Imagen que contiene Logotipo&#10;&#10;Descripción generada automáticamente">
          <a:extLst>
            <a:ext uri="{FF2B5EF4-FFF2-40B4-BE49-F238E27FC236}">
              <a16:creationId xmlns:a16="http://schemas.microsoft.com/office/drawing/2014/main" id="{5F4D6BD5-CEF6-4D84-9166-986E60BC71FF}"/>
            </a:ext>
          </a:extLst>
        </xdr:cNvPr>
        <xdr:cNvPicPr>
          <a:picLocks noChangeAspect="1"/>
        </xdr:cNvPicPr>
      </xdr:nvPicPr>
      <xdr:blipFill>
        <a:blip xmlns:r="http://schemas.openxmlformats.org/officeDocument/2006/relationships" r:embed="rId1"/>
        <a:stretch>
          <a:fillRect/>
        </a:stretch>
      </xdr:blipFill>
      <xdr:spPr>
        <a:xfrm>
          <a:off x="7139516" y="163281"/>
          <a:ext cx="1602317" cy="623062"/>
        </a:xfrm>
        <a:prstGeom prst="rect">
          <a:avLst/>
        </a:prstGeom>
      </xdr:spPr>
    </xdr:pic>
    <xdr:clientData/>
  </xdr:twoCellAnchor>
  <xdr:twoCellAnchor editAs="oneCell">
    <xdr:from>
      <xdr:col>1</xdr:col>
      <xdr:colOff>127000</xdr:colOff>
      <xdr:row>1</xdr:row>
      <xdr:rowOff>74084</xdr:rowOff>
    </xdr:from>
    <xdr:to>
      <xdr:col>2</xdr:col>
      <xdr:colOff>1423459</xdr:colOff>
      <xdr:row>4</xdr:row>
      <xdr:rowOff>68496</xdr:rowOff>
    </xdr:to>
    <xdr:pic>
      <xdr:nvPicPr>
        <xdr:cNvPr id="3" name="Imagen 2" descr="Imagen que contiene Logotipo&#10;&#10;Descripción generada automáticamente">
          <a:extLst>
            <a:ext uri="{FF2B5EF4-FFF2-40B4-BE49-F238E27FC236}">
              <a16:creationId xmlns:a16="http://schemas.microsoft.com/office/drawing/2014/main" id="{7868B69F-180F-4DCB-8099-EEE4A8EA8BB3}"/>
            </a:ext>
          </a:extLst>
        </xdr:cNvPr>
        <xdr:cNvPicPr>
          <a:picLocks noChangeAspect="1"/>
        </xdr:cNvPicPr>
      </xdr:nvPicPr>
      <xdr:blipFill>
        <a:blip xmlns:r="http://schemas.openxmlformats.org/officeDocument/2006/relationships" r:embed="rId1"/>
        <a:stretch>
          <a:fillRect/>
        </a:stretch>
      </xdr:blipFill>
      <xdr:spPr>
        <a:xfrm>
          <a:off x="231775" y="169334"/>
          <a:ext cx="1601259" cy="6230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329141</xdr:colOff>
      <xdr:row>1</xdr:row>
      <xdr:rowOff>68031</xdr:rowOff>
    </xdr:from>
    <xdr:to>
      <xdr:col>9</xdr:col>
      <xdr:colOff>864657</xdr:colOff>
      <xdr:row>4</xdr:row>
      <xdr:rowOff>62443</xdr:rowOff>
    </xdr:to>
    <xdr:pic>
      <xdr:nvPicPr>
        <xdr:cNvPr id="2" name="Imagen 1" descr="Imagen que contiene Logotipo&#10;&#10;Descripción generada automáticamente">
          <a:extLst>
            <a:ext uri="{FF2B5EF4-FFF2-40B4-BE49-F238E27FC236}">
              <a16:creationId xmlns:a16="http://schemas.microsoft.com/office/drawing/2014/main" id="{D2967DF1-CB8D-4570-95C3-0215CD1CC9EF}"/>
            </a:ext>
          </a:extLst>
        </xdr:cNvPr>
        <xdr:cNvPicPr>
          <a:picLocks noChangeAspect="1"/>
        </xdr:cNvPicPr>
      </xdr:nvPicPr>
      <xdr:blipFill>
        <a:blip xmlns:r="http://schemas.openxmlformats.org/officeDocument/2006/relationships" r:embed="rId1"/>
        <a:stretch>
          <a:fillRect/>
        </a:stretch>
      </xdr:blipFill>
      <xdr:spPr>
        <a:xfrm>
          <a:off x="7425266" y="163281"/>
          <a:ext cx="1602317" cy="623062"/>
        </a:xfrm>
        <a:prstGeom prst="rect">
          <a:avLst/>
        </a:prstGeom>
      </xdr:spPr>
    </xdr:pic>
    <xdr:clientData/>
  </xdr:twoCellAnchor>
  <xdr:twoCellAnchor editAs="oneCell">
    <xdr:from>
      <xdr:col>1</xdr:col>
      <xdr:colOff>127000</xdr:colOff>
      <xdr:row>1</xdr:row>
      <xdr:rowOff>74084</xdr:rowOff>
    </xdr:from>
    <xdr:to>
      <xdr:col>2</xdr:col>
      <xdr:colOff>1423459</xdr:colOff>
      <xdr:row>4</xdr:row>
      <xdr:rowOff>68496</xdr:rowOff>
    </xdr:to>
    <xdr:pic>
      <xdr:nvPicPr>
        <xdr:cNvPr id="3" name="Imagen 2" descr="Imagen que contiene Logotipo&#10;&#10;Descripción generada automáticamente">
          <a:extLst>
            <a:ext uri="{FF2B5EF4-FFF2-40B4-BE49-F238E27FC236}">
              <a16:creationId xmlns:a16="http://schemas.microsoft.com/office/drawing/2014/main" id="{6F51508E-E79C-402E-B79D-398EFADF7986}"/>
            </a:ext>
          </a:extLst>
        </xdr:cNvPr>
        <xdr:cNvPicPr>
          <a:picLocks noChangeAspect="1"/>
        </xdr:cNvPicPr>
      </xdr:nvPicPr>
      <xdr:blipFill>
        <a:blip xmlns:r="http://schemas.openxmlformats.org/officeDocument/2006/relationships" r:embed="rId1"/>
        <a:stretch>
          <a:fillRect/>
        </a:stretch>
      </xdr:blipFill>
      <xdr:spPr>
        <a:xfrm>
          <a:off x="231775" y="169334"/>
          <a:ext cx="1601259" cy="623062"/>
        </a:xfrm>
        <a:prstGeom prst="rect">
          <a:avLst/>
        </a:prstGeom>
      </xdr:spPr>
    </xdr:pic>
    <xdr:clientData/>
  </xdr:twoCellAnchor>
  <xdr:twoCellAnchor>
    <xdr:from>
      <xdr:col>15</xdr:col>
      <xdr:colOff>391886</xdr:colOff>
      <xdr:row>77</xdr:row>
      <xdr:rowOff>21771</xdr:rowOff>
    </xdr:from>
    <xdr:to>
      <xdr:col>22</xdr:col>
      <xdr:colOff>1034143</xdr:colOff>
      <xdr:row>102</xdr:row>
      <xdr:rowOff>87086</xdr:rowOff>
    </xdr:to>
    <xdr:graphicFrame macro="">
      <xdr:nvGraphicFramePr>
        <xdr:cNvPr id="4" name="Gráfico 3">
          <a:extLst>
            <a:ext uri="{FF2B5EF4-FFF2-40B4-BE49-F238E27FC236}">
              <a16:creationId xmlns:a16="http://schemas.microsoft.com/office/drawing/2014/main" id="{015293C2-35EA-0921-4B75-4C78DDF1942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329141</xdr:colOff>
      <xdr:row>1</xdr:row>
      <xdr:rowOff>68031</xdr:rowOff>
    </xdr:from>
    <xdr:to>
      <xdr:col>13</xdr:col>
      <xdr:colOff>404548</xdr:colOff>
      <xdr:row>4</xdr:row>
      <xdr:rowOff>62443</xdr:rowOff>
    </xdr:to>
    <xdr:pic>
      <xdr:nvPicPr>
        <xdr:cNvPr id="2" name="Imagen 1" descr="Imagen que contiene Logotipo&#10;&#10;Descripción generada automáticamente">
          <a:extLst>
            <a:ext uri="{FF2B5EF4-FFF2-40B4-BE49-F238E27FC236}">
              <a16:creationId xmlns:a16="http://schemas.microsoft.com/office/drawing/2014/main" id="{ECEAC782-E9BA-4C23-A2C6-A265830D31EB}"/>
            </a:ext>
          </a:extLst>
        </xdr:cNvPr>
        <xdr:cNvPicPr>
          <a:picLocks noChangeAspect="1"/>
        </xdr:cNvPicPr>
      </xdr:nvPicPr>
      <xdr:blipFill>
        <a:blip xmlns:r="http://schemas.openxmlformats.org/officeDocument/2006/relationships" r:embed="rId1"/>
        <a:stretch>
          <a:fillRect/>
        </a:stretch>
      </xdr:blipFill>
      <xdr:spPr>
        <a:xfrm>
          <a:off x="7096125" y="163281"/>
          <a:ext cx="1604698" cy="623062"/>
        </a:xfrm>
        <a:prstGeom prst="rect">
          <a:avLst/>
        </a:prstGeom>
      </xdr:spPr>
    </xdr:pic>
    <xdr:clientData/>
  </xdr:twoCellAnchor>
  <xdr:twoCellAnchor editAs="oneCell">
    <xdr:from>
      <xdr:col>1</xdr:col>
      <xdr:colOff>127000</xdr:colOff>
      <xdr:row>1</xdr:row>
      <xdr:rowOff>74084</xdr:rowOff>
    </xdr:from>
    <xdr:to>
      <xdr:col>2</xdr:col>
      <xdr:colOff>1423459</xdr:colOff>
      <xdr:row>4</xdr:row>
      <xdr:rowOff>68496</xdr:rowOff>
    </xdr:to>
    <xdr:pic>
      <xdr:nvPicPr>
        <xdr:cNvPr id="3" name="Imagen 2" descr="Imagen que contiene Logotipo&#10;&#10;Descripción generada automáticamente">
          <a:extLst>
            <a:ext uri="{FF2B5EF4-FFF2-40B4-BE49-F238E27FC236}">
              <a16:creationId xmlns:a16="http://schemas.microsoft.com/office/drawing/2014/main" id="{36516696-BB97-42E0-8310-3F4997895994}"/>
            </a:ext>
          </a:extLst>
        </xdr:cNvPr>
        <xdr:cNvPicPr>
          <a:picLocks noChangeAspect="1"/>
        </xdr:cNvPicPr>
      </xdr:nvPicPr>
      <xdr:blipFill>
        <a:blip xmlns:r="http://schemas.openxmlformats.org/officeDocument/2006/relationships" r:embed="rId1"/>
        <a:stretch>
          <a:fillRect/>
        </a:stretch>
      </xdr:blipFill>
      <xdr:spPr>
        <a:xfrm>
          <a:off x="231775" y="169334"/>
          <a:ext cx="1601259" cy="6230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329141</xdr:colOff>
      <xdr:row>1</xdr:row>
      <xdr:rowOff>68031</xdr:rowOff>
    </xdr:from>
    <xdr:to>
      <xdr:col>9</xdr:col>
      <xdr:colOff>864658</xdr:colOff>
      <xdr:row>4</xdr:row>
      <xdr:rowOff>62443</xdr:rowOff>
    </xdr:to>
    <xdr:pic>
      <xdr:nvPicPr>
        <xdr:cNvPr id="2" name="Imagen 1" descr="Imagen que contiene Logotipo&#10;&#10;Descripción generada automáticamente">
          <a:extLst>
            <a:ext uri="{FF2B5EF4-FFF2-40B4-BE49-F238E27FC236}">
              <a16:creationId xmlns:a16="http://schemas.microsoft.com/office/drawing/2014/main" id="{844DA9F2-9607-40C8-A953-C36B81A8E5A4}"/>
            </a:ext>
          </a:extLst>
        </xdr:cNvPr>
        <xdr:cNvPicPr>
          <a:picLocks noChangeAspect="1"/>
        </xdr:cNvPicPr>
      </xdr:nvPicPr>
      <xdr:blipFill>
        <a:blip xmlns:r="http://schemas.openxmlformats.org/officeDocument/2006/relationships" r:embed="rId1"/>
        <a:stretch>
          <a:fillRect/>
        </a:stretch>
      </xdr:blipFill>
      <xdr:spPr>
        <a:xfrm>
          <a:off x="7139516" y="163281"/>
          <a:ext cx="1602317" cy="623062"/>
        </a:xfrm>
        <a:prstGeom prst="rect">
          <a:avLst/>
        </a:prstGeom>
      </xdr:spPr>
    </xdr:pic>
    <xdr:clientData/>
  </xdr:twoCellAnchor>
  <xdr:twoCellAnchor editAs="oneCell">
    <xdr:from>
      <xdr:col>1</xdr:col>
      <xdr:colOff>127000</xdr:colOff>
      <xdr:row>1</xdr:row>
      <xdr:rowOff>74084</xdr:rowOff>
    </xdr:from>
    <xdr:to>
      <xdr:col>2</xdr:col>
      <xdr:colOff>1423459</xdr:colOff>
      <xdr:row>4</xdr:row>
      <xdr:rowOff>68496</xdr:rowOff>
    </xdr:to>
    <xdr:pic>
      <xdr:nvPicPr>
        <xdr:cNvPr id="3" name="Imagen 2" descr="Imagen que contiene Logotipo&#10;&#10;Descripción generada automáticamente">
          <a:extLst>
            <a:ext uri="{FF2B5EF4-FFF2-40B4-BE49-F238E27FC236}">
              <a16:creationId xmlns:a16="http://schemas.microsoft.com/office/drawing/2014/main" id="{98001077-3B95-4D6A-AB22-38ACC42C77C0}"/>
            </a:ext>
          </a:extLst>
        </xdr:cNvPr>
        <xdr:cNvPicPr>
          <a:picLocks noChangeAspect="1"/>
        </xdr:cNvPicPr>
      </xdr:nvPicPr>
      <xdr:blipFill>
        <a:blip xmlns:r="http://schemas.openxmlformats.org/officeDocument/2006/relationships" r:embed="rId1"/>
        <a:stretch>
          <a:fillRect/>
        </a:stretch>
      </xdr:blipFill>
      <xdr:spPr>
        <a:xfrm>
          <a:off x="231775" y="169334"/>
          <a:ext cx="1601259" cy="6230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329141</xdr:colOff>
      <xdr:row>1</xdr:row>
      <xdr:rowOff>68031</xdr:rowOff>
    </xdr:from>
    <xdr:to>
      <xdr:col>9</xdr:col>
      <xdr:colOff>864658</xdr:colOff>
      <xdr:row>4</xdr:row>
      <xdr:rowOff>62443</xdr:rowOff>
    </xdr:to>
    <xdr:pic>
      <xdr:nvPicPr>
        <xdr:cNvPr id="2" name="Imagen 1" descr="Imagen que contiene Logotipo&#10;&#10;Descripción generada automáticamente">
          <a:extLst>
            <a:ext uri="{FF2B5EF4-FFF2-40B4-BE49-F238E27FC236}">
              <a16:creationId xmlns:a16="http://schemas.microsoft.com/office/drawing/2014/main" id="{07C9B581-C026-4F63-A37A-5351F3597CE0}"/>
            </a:ext>
          </a:extLst>
        </xdr:cNvPr>
        <xdr:cNvPicPr>
          <a:picLocks noChangeAspect="1"/>
        </xdr:cNvPicPr>
      </xdr:nvPicPr>
      <xdr:blipFill>
        <a:blip xmlns:r="http://schemas.openxmlformats.org/officeDocument/2006/relationships" r:embed="rId1"/>
        <a:stretch>
          <a:fillRect/>
        </a:stretch>
      </xdr:blipFill>
      <xdr:spPr>
        <a:xfrm>
          <a:off x="7139516" y="163281"/>
          <a:ext cx="1602317" cy="623062"/>
        </a:xfrm>
        <a:prstGeom prst="rect">
          <a:avLst/>
        </a:prstGeom>
      </xdr:spPr>
    </xdr:pic>
    <xdr:clientData/>
  </xdr:twoCellAnchor>
  <xdr:twoCellAnchor editAs="oneCell">
    <xdr:from>
      <xdr:col>1</xdr:col>
      <xdr:colOff>127000</xdr:colOff>
      <xdr:row>1</xdr:row>
      <xdr:rowOff>74084</xdr:rowOff>
    </xdr:from>
    <xdr:to>
      <xdr:col>2</xdr:col>
      <xdr:colOff>1423459</xdr:colOff>
      <xdr:row>4</xdr:row>
      <xdr:rowOff>68496</xdr:rowOff>
    </xdr:to>
    <xdr:pic>
      <xdr:nvPicPr>
        <xdr:cNvPr id="3" name="Imagen 2" descr="Imagen que contiene Logotipo&#10;&#10;Descripción generada automáticamente">
          <a:extLst>
            <a:ext uri="{FF2B5EF4-FFF2-40B4-BE49-F238E27FC236}">
              <a16:creationId xmlns:a16="http://schemas.microsoft.com/office/drawing/2014/main" id="{F79222BB-9A52-4267-A0D3-6BFC35909C65}"/>
            </a:ext>
          </a:extLst>
        </xdr:cNvPr>
        <xdr:cNvPicPr>
          <a:picLocks noChangeAspect="1"/>
        </xdr:cNvPicPr>
      </xdr:nvPicPr>
      <xdr:blipFill>
        <a:blip xmlns:r="http://schemas.openxmlformats.org/officeDocument/2006/relationships" r:embed="rId1"/>
        <a:stretch>
          <a:fillRect/>
        </a:stretch>
      </xdr:blipFill>
      <xdr:spPr>
        <a:xfrm>
          <a:off x="231775" y="169334"/>
          <a:ext cx="1601259" cy="623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329141</xdr:colOff>
      <xdr:row>1</xdr:row>
      <xdr:rowOff>68031</xdr:rowOff>
    </xdr:from>
    <xdr:to>
      <xdr:col>9</xdr:col>
      <xdr:colOff>864658</xdr:colOff>
      <xdr:row>4</xdr:row>
      <xdr:rowOff>62443</xdr:rowOff>
    </xdr:to>
    <xdr:pic>
      <xdr:nvPicPr>
        <xdr:cNvPr id="2" name="Imagen 1" descr="Imagen que contiene Logotipo&#10;&#10;Descripción generada automáticamente">
          <a:extLst>
            <a:ext uri="{FF2B5EF4-FFF2-40B4-BE49-F238E27FC236}">
              <a16:creationId xmlns:a16="http://schemas.microsoft.com/office/drawing/2014/main" id="{D2A5BD46-68DF-4766-965A-DD5ACEDF3EBF}"/>
            </a:ext>
          </a:extLst>
        </xdr:cNvPr>
        <xdr:cNvPicPr>
          <a:picLocks noChangeAspect="1"/>
        </xdr:cNvPicPr>
      </xdr:nvPicPr>
      <xdr:blipFill>
        <a:blip xmlns:r="http://schemas.openxmlformats.org/officeDocument/2006/relationships" r:embed="rId1"/>
        <a:stretch>
          <a:fillRect/>
        </a:stretch>
      </xdr:blipFill>
      <xdr:spPr>
        <a:xfrm>
          <a:off x="7139516" y="163281"/>
          <a:ext cx="1602317" cy="623062"/>
        </a:xfrm>
        <a:prstGeom prst="rect">
          <a:avLst/>
        </a:prstGeom>
      </xdr:spPr>
    </xdr:pic>
    <xdr:clientData/>
  </xdr:twoCellAnchor>
  <xdr:twoCellAnchor editAs="oneCell">
    <xdr:from>
      <xdr:col>1</xdr:col>
      <xdr:colOff>127000</xdr:colOff>
      <xdr:row>1</xdr:row>
      <xdr:rowOff>74084</xdr:rowOff>
    </xdr:from>
    <xdr:to>
      <xdr:col>2</xdr:col>
      <xdr:colOff>1423459</xdr:colOff>
      <xdr:row>4</xdr:row>
      <xdr:rowOff>68496</xdr:rowOff>
    </xdr:to>
    <xdr:pic>
      <xdr:nvPicPr>
        <xdr:cNvPr id="3" name="Imagen 2" descr="Imagen que contiene Logotipo&#10;&#10;Descripción generada automáticamente">
          <a:extLst>
            <a:ext uri="{FF2B5EF4-FFF2-40B4-BE49-F238E27FC236}">
              <a16:creationId xmlns:a16="http://schemas.microsoft.com/office/drawing/2014/main" id="{720BAA38-B2E2-4159-B94D-C0EA4AB562E2}"/>
            </a:ext>
          </a:extLst>
        </xdr:cNvPr>
        <xdr:cNvPicPr>
          <a:picLocks noChangeAspect="1"/>
        </xdr:cNvPicPr>
      </xdr:nvPicPr>
      <xdr:blipFill>
        <a:blip xmlns:r="http://schemas.openxmlformats.org/officeDocument/2006/relationships" r:embed="rId1"/>
        <a:stretch>
          <a:fillRect/>
        </a:stretch>
      </xdr:blipFill>
      <xdr:spPr>
        <a:xfrm>
          <a:off x="231775" y="169334"/>
          <a:ext cx="1601259" cy="6230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cbfgob.sharepoint.com/sites/FS_DAB/Documentos%20compartidos/03_ESC/01_FORMATOS/03_INTERNOS/03_SDC/05_SDC_EJEMPLO.xlsx" TargetMode="External"/><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95C10-9C5E-4A1C-B4F6-DC131B1F20CB}">
  <sheetPr>
    <tabColor theme="1"/>
  </sheetPr>
  <dimension ref="B1:J95"/>
  <sheetViews>
    <sheetView showGridLines="0" topLeftCell="A82" zoomScaleNormal="100" zoomScaleSheetLayoutView="90" workbookViewId="0">
      <selection activeCell="F87" sqref="F87"/>
    </sheetView>
  </sheetViews>
  <sheetFormatPr baseColWidth="10" defaultColWidth="11.44140625" defaultRowHeight="13.8" x14ac:dyDescent="0.25"/>
  <cols>
    <col min="1" max="1" width="1.5546875" style="6" customWidth="1"/>
    <col min="2" max="2" width="4.5546875" style="6" customWidth="1"/>
    <col min="3" max="3" width="22.44140625" style="6" customWidth="1"/>
    <col min="4" max="4" width="25" style="6" customWidth="1"/>
    <col min="5" max="5" width="7.6640625" style="6" customWidth="1"/>
    <col min="6" max="6" width="8.88671875" style="6" customWidth="1"/>
    <col min="7" max="7" width="18.33203125" style="6" customWidth="1"/>
    <col min="8" max="8" width="13.6640625" style="6" customWidth="1"/>
    <col min="9" max="9" width="16" style="6" customWidth="1"/>
    <col min="10" max="10" width="19.109375" style="6" customWidth="1"/>
    <col min="11" max="11" width="1.44140625" style="6" customWidth="1"/>
    <col min="12" max="16384" width="11.44140625" style="6"/>
  </cols>
  <sheetData>
    <row r="1" spans="2:10" ht="7.5" customHeight="1" x14ac:dyDescent="0.25"/>
    <row r="2" spans="2:10" x14ac:dyDescent="0.25">
      <c r="B2" s="7"/>
      <c r="C2" s="8"/>
      <c r="D2" s="63" t="s">
        <v>2</v>
      </c>
      <c r="E2" s="64"/>
      <c r="F2" s="64"/>
      <c r="G2" s="64"/>
      <c r="H2" s="65"/>
      <c r="I2" s="8"/>
      <c r="J2" s="9"/>
    </row>
    <row r="3" spans="2:10" x14ac:dyDescent="0.25">
      <c r="B3" s="10"/>
      <c r="D3" s="66" t="s">
        <v>1</v>
      </c>
      <c r="E3" s="67"/>
      <c r="F3" s="67"/>
      <c r="G3" s="67"/>
      <c r="H3" s="68"/>
      <c r="J3" s="11"/>
    </row>
    <row r="4" spans="2:10" ht="14.4" x14ac:dyDescent="0.3">
      <c r="B4" s="10"/>
      <c r="D4" s="69" t="s">
        <v>24</v>
      </c>
      <c r="E4" s="70"/>
      <c r="F4" s="70"/>
      <c r="G4" s="70"/>
      <c r="H4" s="71"/>
      <c r="J4" s="11"/>
    </row>
    <row r="5" spans="2:10" x14ac:dyDescent="0.25">
      <c r="B5" s="12"/>
      <c r="C5" s="13"/>
      <c r="D5" s="72" t="s">
        <v>3</v>
      </c>
      <c r="E5" s="73"/>
      <c r="F5" s="73"/>
      <c r="G5" s="73"/>
      <c r="H5" s="74"/>
      <c r="I5" s="13"/>
      <c r="J5" s="14"/>
    </row>
    <row r="6" spans="2:10" ht="6.75" customHeight="1" x14ac:dyDescent="0.25"/>
    <row r="7" spans="2:10" ht="15" customHeight="1" x14ac:dyDescent="0.25">
      <c r="B7" s="15" t="s">
        <v>4</v>
      </c>
      <c r="C7" s="15"/>
      <c r="D7" s="76"/>
      <c r="E7" s="77"/>
      <c r="F7" s="77"/>
      <c r="G7" s="78"/>
      <c r="H7" s="15" t="s">
        <v>7</v>
      </c>
      <c r="I7" s="75"/>
      <c r="J7" s="75"/>
    </row>
    <row r="8" spans="2:10" ht="15" customHeight="1" x14ac:dyDescent="0.25">
      <c r="B8" s="15" t="s">
        <v>5</v>
      </c>
      <c r="C8" s="15"/>
      <c r="D8" s="76"/>
      <c r="E8" s="77"/>
      <c r="F8" s="77"/>
      <c r="G8" s="78"/>
      <c r="H8" s="15" t="s">
        <v>8</v>
      </c>
      <c r="I8" s="75"/>
      <c r="J8" s="75"/>
    </row>
    <row r="9" spans="2:10" ht="15" customHeight="1" x14ac:dyDescent="0.25">
      <c r="B9" s="15" t="s">
        <v>6</v>
      </c>
      <c r="C9" s="15"/>
      <c r="D9" s="76"/>
      <c r="E9" s="77"/>
      <c r="F9" s="77"/>
      <c r="G9" s="78"/>
      <c r="H9" s="15" t="s">
        <v>9</v>
      </c>
      <c r="I9" s="75"/>
      <c r="J9" s="75"/>
    </row>
    <row r="10" spans="2:10" ht="6.75" customHeight="1" x14ac:dyDescent="0.25"/>
    <row r="11" spans="2:10" ht="15.75" customHeight="1" x14ac:dyDescent="0.25">
      <c r="B11" s="79" t="s">
        <v>13</v>
      </c>
      <c r="C11" s="79"/>
      <c r="D11" s="79"/>
      <c r="E11" s="79"/>
      <c r="F11" s="79"/>
      <c r="G11" s="79"/>
      <c r="H11" s="79"/>
      <c r="I11" s="79"/>
      <c r="J11" s="79"/>
    </row>
    <row r="12" spans="2:10" ht="6.75" customHeight="1" x14ac:dyDescent="0.25"/>
    <row r="13" spans="2:10" ht="168.75" customHeight="1" x14ac:dyDescent="0.25">
      <c r="B13" s="80" t="s">
        <v>22</v>
      </c>
      <c r="C13" s="80"/>
      <c r="D13" s="80"/>
      <c r="E13" s="80"/>
      <c r="F13" s="80"/>
      <c r="G13" s="80"/>
      <c r="H13" s="80"/>
      <c r="I13" s="80"/>
      <c r="J13" s="80"/>
    </row>
    <row r="14" spans="2:10" ht="6.75" customHeight="1" x14ac:dyDescent="0.25"/>
    <row r="15" spans="2:10" ht="92.25" customHeight="1" x14ac:dyDescent="0.25">
      <c r="B15" s="81" t="s">
        <v>26</v>
      </c>
      <c r="C15" s="81"/>
      <c r="D15" s="82"/>
      <c r="E15" s="82"/>
      <c r="F15" s="82"/>
      <c r="G15" s="82"/>
      <c r="H15" s="82"/>
      <c r="I15" s="82"/>
      <c r="J15" s="82"/>
    </row>
    <row r="16" spans="2:10" s="19" customFormat="1" ht="48" customHeight="1" x14ac:dyDescent="0.3">
      <c r="B16" s="16" t="s">
        <v>0</v>
      </c>
      <c r="C16" s="49" t="s">
        <v>34</v>
      </c>
      <c r="D16" s="50"/>
      <c r="E16" s="18" t="s">
        <v>25</v>
      </c>
      <c r="F16" s="18" t="s">
        <v>18</v>
      </c>
      <c r="G16" s="17" t="s">
        <v>23</v>
      </c>
      <c r="H16" s="17" t="s">
        <v>21</v>
      </c>
      <c r="I16" s="17" t="s">
        <v>19</v>
      </c>
      <c r="J16" s="17" t="s">
        <v>20</v>
      </c>
    </row>
    <row r="17" spans="2:10" s="19" customFormat="1" ht="19.5" customHeight="1" x14ac:dyDescent="0.3">
      <c r="B17" s="20">
        <v>1</v>
      </c>
      <c r="C17" s="45" t="s">
        <v>27</v>
      </c>
      <c r="D17" s="45"/>
      <c r="E17" s="20" t="s">
        <v>35</v>
      </c>
      <c r="F17" s="21">
        <v>1</v>
      </c>
      <c r="G17" s="1"/>
      <c r="H17" s="2">
        <v>0.19</v>
      </c>
      <c r="I17" s="22">
        <f>+ROUND(G17*(1+H17),0)</f>
        <v>0</v>
      </c>
      <c r="J17" s="22">
        <f>+I17*F17</f>
        <v>0</v>
      </c>
    </row>
    <row r="18" spans="2:10" s="19" customFormat="1" ht="30" customHeight="1" x14ac:dyDescent="0.3">
      <c r="B18" s="20">
        <v>2</v>
      </c>
      <c r="C18" s="45" t="s">
        <v>28</v>
      </c>
      <c r="D18" s="45"/>
      <c r="E18" s="20" t="s">
        <v>36</v>
      </c>
      <c r="F18" s="23">
        <v>1</v>
      </c>
      <c r="G18" s="1"/>
      <c r="H18" s="2">
        <v>0.19</v>
      </c>
      <c r="I18" s="22">
        <f t="shared" ref="I18:I23" si="0">+ROUND(G18*(1+H18),0)</f>
        <v>0</v>
      </c>
      <c r="J18" s="22">
        <f t="shared" ref="J18:J23" si="1">+I18*F18</f>
        <v>0</v>
      </c>
    </row>
    <row r="19" spans="2:10" s="19" customFormat="1" ht="57.75" customHeight="1" x14ac:dyDescent="0.3">
      <c r="B19" s="20">
        <v>3</v>
      </c>
      <c r="C19" s="45" t="s">
        <v>29</v>
      </c>
      <c r="D19" s="45"/>
      <c r="E19" s="20" t="s">
        <v>36</v>
      </c>
      <c r="F19" s="21">
        <v>1</v>
      </c>
      <c r="G19" s="1"/>
      <c r="H19" s="2">
        <v>0.19</v>
      </c>
      <c r="I19" s="22">
        <f t="shared" si="0"/>
        <v>0</v>
      </c>
      <c r="J19" s="22">
        <f t="shared" si="1"/>
        <v>0</v>
      </c>
    </row>
    <row r="20" spans="2:10" s="19" customFormat="1" ht="30" customHeight="1" x14ac:dyDescent="0.3">
      <c r="B20" s="20">
        <v>4</v>
      </c>
      <c r="C20" s="45" t="s">
        <v>30</v>
      </c>
      <c r="D20" s="45"/>
      <c r="E20" s="20" t="s">
        <v>35</v>
      </c>
      <c r="F20" s="21">
        <v>1</v>
      </c>
      <c r="G20" s="1"/>
      <c r="H20" s="2">
        <v>0.19</v>
      </c>
      <c r="I20" s="22">
        <f t="shared" si="0"/>
        <v>0</v>
      </c>
      <c r="J20" s="22">
        <f t="shared" si="1"/>
        <v>0</v>
      </c>
    </row>
    <row r="21" spans="2:10" s="19" customFormat="1" ht="19.5" customHeight="1" x14ac:dyDescent="0.3">
      <c r="B21" s="20">
        <v>5</v>
      </c>
      <c r="C21" s="45" t="s">
        <v>31</v>
      </c>
      <c r="D21" s="45"/>
      <c r="E21" s="20" t="s">
        <v>35</v>
      </c>
      <c r="F21" s="21">
        <v>1</v>
      </c>
      <c r="G21" s="1"/>
      <c r="H21" s="2"/>
      <c r="I21" s="22">
        <f t="shared" si="0"/>
        <v>0</v>
      </c>
      <c r="J21" s="22">
        <f t="shared" si="1"/>
        <v>0</v>
      </c>
    </row>
    <row r="22" spans="2:10" s="19" customFormat="1" ht="19.5" customHeight="1" x14ac:dyDescent="0.3">
      <c r="B22" s="20">
        <v>6</v>
      </c>
      <c r="C22" s="45" t="s">
        <v>32</v>
      </c>
      <c r="D22" s="45"/>
      <c r="E22" s="20" t="s">
        <v>35</v>
      </c>
      <c r="F22" s="21">
        <v>1</v>
      </c>
      <c r="G22" s="1"/>
      <c r="H22" s="2">
        <v>0.19</v>
      </c>
      <c r="I22" s="22">
        <f t="shared" si="0"/>
        <v>0</v>
      </c>
      <c r="J22" s="22">
        <f t="shared" si="1"/>
        <v>0</v>
      </c>
    </row>
    <row r="23" spans="2:10" s="19" customFormat="1" ht="46.5" customHeight="1" x14ac:dyDescent="0.3">
      <c r="B23" s="20">
        <v>7</v>
      </c>
      <c r="C23" s="45" t="s">
        <v>33</v>
      </c>
      <c r="D23" s="45"/>
      <c r="E23" s="20" t="s">
        <v>35</v>
      </c>
      <c r="F23" s="21">
        <v>1</v>
      </c>
      <c r="G23" s="1">
        <v>100</v>
      </c>
      <c r="H23" s="2">
        <v>0.19</v>
      </c>
      <c r="I23" s="22">
        <f t="shared" si="0"/>
        <v>119</v>
      </c>
      <c r="J23" s="22">
        <f t="shared" si="1"/>
        <v>119</v>
      </c>
    </row>
    <row r="24" spans="2:10" s="24" customFormat="1" ht="6.75" customHeight="1" x14ac:dyDescent="0.3">
      <c r="H24" s="25"/>
      <c r="I24" s="25"/>
      <c r="J24" s="25"/>
    </row>
    <row r="25" spans="2:10" s="24" customFormat="1" ht="17.25" customHeight="1" x14ac:dyDescent="0.3">
      <c r="B25" s="26" t="s">
        <v>48</v>
      </c>
      <c r="C25" s="27"/>
      <c r="D25" s="27"/>
      <c r="E25" s="27"/>
      <c r="F25" s="27"/>
      <c r="G25" s="28">
        <f>SUM(G17:G23)</f>
        <v>100</v>
      </c>
      <c r="H25" s="25"/>
      <c r="I25" s="28">
        <f>SUM(I17:I23)</f>
        <v>119</v>
      </c>
      <c r="J25" s="28">
        <f>SUM(J17:J23)</f>
        <v>119</v>
      </c>
    </row>
    <row r="26" spans="2:10" s="24" customFormat="1" ht="6.75" customHeight="1" x14ac:dyDescent="0.3">
      <c r="H26" s="25"/>
      <c r="I26" s="25"/>
      <c r="J26" s="25"/>
    </row>
    <row r="27" spans="2:10" ht="80.25" customHeight="1" x14ac:dyDescent="0.25">
      <c r="B27" s="81" t="s">
        <v>37</v>
      </c>
      <c r="C27" s="81"/>
      <c r="D27" s="82"/>
      <c r="E27" s="82"/>
      <c r="F27" s="82"/>
      <c r="G27" s="82"/>
      <c r="H27" s="82"/>
      <c r="I27" s="82"/>
      <c r="J27" s="82"/>
    </row>
    <row r="28" spans="2:10" s="19" customFormat="1" ht="48" customHeight="1" x14ac:dyDescent="0.3">
      <c r="B28" s="16" t="s">
        <v>0</v>
      </c>
      <c r="C28" s="49" t="s">
        <v>34</v>
      </c>
      <c r="D28" s="50"/>
      <c r="E28" s="18" t="s">
        <v>25</v>
      </c>
      <c r="F28" s="18" t="s">
        <v>18</v>
      </c>
      <c r="G28" s="17" t="s">
        <v>23</v>
      </c>
      <c r="H28" s="17" t="s">
        <v>21</v>
      </c>
      <c r="I28" s="17" t="s">
        <v>19</v>
      </c>
      <c r="J28" s="17" t="s">
        <v>20</v>
      </c>
    </row>
    <row r="29" spans="2:10" s="19" customFormat="1" ht="19.5" customHeight="1" x14ac:dyDescent="0.3">
      <c r="B29" s="20">
        <v>1</v>
      </c>
      <c r="C29" s="45" t="s">
        <v>27</v>
      </c>
      <c r="D29" s="45"/>
      <c r="E29" s="20" t="s">
        <v>35</v>
      </c>
      <c r="F29" s="21">
        <v>1</v>
      </c>
      <c r="G29" s="1"/>
      <c r="H29" s="2">
        <v>0.19</v>
      </c>
      <c r="I29" s="22">
        <f>+ROUND(G29*(1+H29),0)</f>
        <v>0</v>
      </c>
      <c r="J29" s="22">
        <f>+I29*F29</f>
        <v>0</v>
      </c>
    </row>
    <row r="30" spans="2:10" s="19" customFormat="1" ht="30" customHeight="1" x14ac:dyDescent="0.3">
      <c r="B30" s="20">
        <v>2</v>
      </c>
      <c r="C30" s="45" t="s">
        <v>28</v>
      </c>
      <c r="D30" s="45"/>
      <c r="E30" s="20" t="s">
        <v>36</v>
      </c>
      <c r="F30" s="23">
        <v>1</v>
      </c>
      <c r="G30" s="1">
        <v>100</v>
      </c>
      <c r="H30" s="2">
        <v>0.19</v>
      </c>
      <c r="I30" s="22">
        <f t="shared" ref="I30:I35" si="2">+ROUND(G30*(1+H30),0)</f>
        <v>119</v>
      </c>
      <c r="J30" s="22">
        <f t="shared" ref="J30:J35" si="3">+I30*F30</f>
        <v>119</v>
      </c>
    </row>
    <row r="31" spans="2:10" s="19" customFormat="1" ht="57.75" customHeight="1" x14ac:dyDescent="0.3">
      <c r="B31" s="20">
        <v>3</v>
      </c>
      <c r="C31" s="45" t="s">
        <v>29</v>
      </c>
      <c r="D31" s="45"/>
      <c r="E31" s="20" t="s">
        <v>36</v>
      </c>
      <c r="F31" s="21">
        <v>1</v>
      </c>
      <c r="G31" s="1"/>
      <c r="H31" s="2">
        <v>0.19</v>
      </c>
      <c r="I31" s="22">
        <f t="shared" si="2"/>
        <v>0</v>
      </c>
      <c r="J31" s="22">
        <f t="shared" si="3"/>
        <v>0</v>
      </c>
    </row>
    <row r="32" spans="2:10" s="19" customFormat="1" ht="30" customHeight="1" x14ac:dyDescent="0.3">
      <c r="B32" s="20">
        <v>4</v>
      </c>
      <c r="C32" s="45" t="s">
        <v>30</v>
      </c>
      <c r="D32" s="45"/>
      <c r="E32" s="20" t="s">
        <v>35</v>
      </c>
      <c r="F32" s="21">
        <v>1</v>
      </c>
      <c r="G32" s="1"/>
      <c r="H32" s="2">
        <v>0.19</v>
      </c>
      <c r="I32" s="22">
        <f t="shared" si="2"/>
        <v>0</v>
      </c>
      <c r="J32" s="22">
        <f t="shared" si="3"/>
        <v>0</v>
      </c>
    </row>
    <row r="33" spans="2:10" s="19" customFormat="1" ht="19.5" customHeight="1" x14ac:dyDescent="0.3">
      <c r="B33" s="20">
        <v>5</v>
      </c>
      <c r="C33" s="45" t="s">
        <v>31</v>
      </c>
      <c r="D33" s="45"/>
      <c r="E33" s="20" t="s">
        <v>35</v>
      </c>
      <c r="F33" s="21">
        <v>1</v>
      </c>
      <c r="G33" s="1"/>
      <c r="H33" s="2"/>
      <c r="I33" s="22">
        <f t="shared" si="2"/>
        <v>0</v>
      </c>
      <c r="J33" s="22">
        <f t="shared" si="3"/>
        <v>0</v>
      </c>
    </row>
    <row r="34" spans="2:10" s="19" customFormat="1" ht="19.5" customHeight="1" x14ac:dyDescent="0.3">
      <c r="B34" s="20">
        <v>6</v>
      </c>
      <c r="C34" s="45" t="s">
        <v>32</v>
      </c>
      <c r="D34" s="45"/>
      <c r="E34" s="20" t="s">
        <v>35</v>
      </c>
      <c r="F34" s="21">
        <v>1</v>
      </c>
      <c r="G34" s="1"/>
      <c r="H34" s="2">
        <v>0.19</v>
      </c>
      <c r="I34" s="22">
        <f t="shared" si="2"/>
        <v>0</v>
      </c>
      <c r="J34" s="22">
        <f t="shared" si="3"/>
        <v>0</v>
      </c>
    </row>
    <row r="35" spans="2:10" s="19" customFormat="1" ht="46.5" customHeight="1" x14ac:dyDescent="0.3">
      <c r="B35" s="20">
        <v>7</v>
      </c>
      <c r="C35" s="45" t="s">
        <v>38</v>
      </c>
      <c r="D35" s="45"/>
      <c r="E35" s="20" t="s">
        <v>35</v>
      </c>
      <c r="F35" s="21">
        <v>1</v>
      </c>
      <c r="G35" s="1"/>
      <c r="H35" s="2">
        <v>0.19</v>
      </c>
      <c r="I35" s="22">
        <f t="shared" si="2"/>
        <v>0</v>
      </c>
      <c r="J35" s="22">
        <f t="shared" si="3"/>
        <v>0</v>
      </c>
    </row>
    <row r="36" spans="2:10" s="24" customFormat="1" ht="6.75" customHeight="1" x14ac:dyDescent="0.3">
      <c r="H36" s="25"/>
      <c r="I36" s="25"/>
      <c r="J36" s="25"/>
    </row>
    <row r="37" spans="2:10" s="24" customFormat="1" ht="17.25" customHeight="1" x14ac:dyDescent="0.3">
      <c r="B37" s="26" t="s">
        <v>47</v>
      </c>
      <c r="C37" s="27"/>
      <c r="D37" s="27"/>
      <c r="E37" s="27"/>
      <c r="F37" s="27"/>
      <c r="G37" s="28">
        <f>SUM(G29:G35)</f>
        <v>100</v>
      </c>
      <c r="H37" s="25"/>
      <c r="I37" s="28">
        <f>SUM(I29:I35)</f>
        <v>119</v>
      </c>
      <c r="J37" s="28">
        <f>SUM(J29:J35)</f>
        <v>119</v>
      </c>
    </row>
    <row r="38" spans="2:10" s="24" customFormat="1" ht="6.75" customHeight="1" x14ac:dyDescent="0.3"/>
    <row r="39" spans="2:10" ht="80.25" customHeight="1" x14ac:dyDescent="0.25">
      <c r="B39" s="81" t="s">
        <v>39</v>
      </c>
      <c r="C39" s="81"/>
      <c r="D39" s="82"/>
      <c r="E39" s="82"/>
      <c r="F39" s="82"/>
      <c r="G39" s="82"/>
      <c r="H39" s="82"/>
      <c r="I39" s="82"/>
      <c r="J39" s="82"/>
    </row>
    <row r="40" spans="2:10" s="19" customFormat="1" ht="48" customHeight="1" x14ac:dyDescent="0.3">
      <c r="B40" s="16" t="s">
        <v>0</v>
      </c>
      <c r="C40" s="49" t="s">
        <v>34</v>
      </c>
      <c r="D40" s="50"/>
      <c r="E40" s="18" t="s">
        <v>25</v>
      </c>
      <c r="F40" s="18" t="s">
        <v>18</v>
      </c>
      <c r="G40" s="17" t="s">
        <v>23</v>
      </c>
      <c r="H40" s="17" t="s">
        <v>21</v>
      </c>
      <c r="I40" s="17" t="s">
        <v>19</v>
      </c>
      <c r="J40" s="17" t="s">
        <v>20</v>
      </c>
    </row>
    <row r="41" spans="2:10" s="19" customFormat="1" ht="19.5" customHeight="1" x14ac:dyDescent="0.3">
      <c r="B41" s="20">
        <v>1</v>
      </c>
      <c r="C41" s="45" t="s">
        <v>27</v>
      </c>
      <c r="D41" s="45"/>
      <c r="E41" s="20" t="s">
        <v>35</v>
      </c>
      <c r="F41" s="21">
        <v>1</v>
      </c>
      <c r="G41" s="1"/>
      <c r="H41" s="2">
        <v>0.19</v>
      </c>
      <c r="I41" s="22">
        <f>+ROUND(G41*(1+H41),0)</f>
        <v>0</v>
      </c>
      <c r="J41" s="22">
        <f>+I41*F41</f>
        <v>0</v>
      </c>
    </row>
    <row r="42" spans="2:10" s="19" customFormat="1" ht="30" customHeight="1" x14ac:dyDescent="0.3">
      <c r="B42" s="20">
        <v>2</v>
      </c>
      <c r="C42" s="45" t="s">
        <v>28</v>
      </c>
      <c r="D42" s="45"/>
      <c r="E42" s="20" t="s">
        <v>36</v>
      </c>
      <c r="F42" s="23">
        <v>1</v>
      </c>
      <c r="G42" s="1"/>
      <c r="H42" s="2">
        <v>0.19</v>
      </c>
      <c r="I42" s="22">
        <f t="shared" ref="I42:I47" si="4">+ROUND(G42*(1+H42),0)</f>
        <v>0</v>
      </c>
      <c r="J42" s="22">
        <f t="shared" ref="J42:J47" si="5">+I42*F42</f>
        <v>0</v>
      </c>
    </row>
    <row r="43" spans="2:10" s="19" customFormat="1" ht="57.75" customHeight="1" x14ac:dyDescent="0.3">
      <c r="B43" s="20">
        <v>3</v>
      </c>
      <c r="C43" s="45" t="s">
        <v>29</v>
      </c>
      <c r="D43" s="45"/>
      <c r="E43" s="20" t="s">
        <v>36</v>
      </c>
      <c r="F43" s="21">
        <v>1</v>
      </c>
      <c r="G43" s="1"/>
      <c r="H43" s="2">
        <v>0.19</v>
      </c>
      <c r="I43" s="22">
        <f t="shared" si="4"/>
        <v>0</v>
      </c>
      <c r="J43" s="22">
        <f t="shared" si="5"/>
        <v>0</v>
      </c>
    </row>
    <row r="44" spans="2:10" s="19" customFormat="1" ht="30" customHeight="1" x14ac:dyDescent="0.3">
      <c r="B44" s="20">
        <v>4</v>
      </c>
      <c r="C44" s="45" t="s">
        <v>30</v>
      </c>
      <c r="D44" s="45"/>
      <c r="E44" s="20" t="s">
        <v>35</v>
      </c>
      <c r="F44" s="21">
        <v>1</v>
      </c>
      <c r="G44" s="1"/>
      <c r="H44" s="2">
        <v>0.19</v>
      </c>
      <c r="I44" s="22">
        <f t="shared" si="4"/>
        <v>0</v>
      </c>
      <c r="J44" s="22">
        <f t="shared" si="5"/>
        <v>0</v>
      </c>
    </row>
    <row r="45" spans="2:10" s="19" customFormat="1" ht="19.5" customHeight="1" x14ac:dyDescent="0.3">
      <c r="B45" s="20">
        <v>5</v>
      </c>
      <c r="C45" s="45" t="s">
        <v>31</v>
      </c>
      <c r="D45" s="45"/>
      <c r="E45" s="20" t="s">
        <v>35</v>
      </c>
      <c r="F45" s="21">
        <v>1</v>
      </c>
      <c r="G45" s="1"/>
      <c r="H45" s="2"/>
      <c r="I45" s="22">
        <f t="shared" si="4"/>
        <v>0</v>
      </c>
      <c r="J45" s="22">
        <f t="shared" si="5"/>
        <v>0</v>
      </c>
    </row>
    <row r="46" spans="2:10" s="19" customFormat="1" ht="19.5" customHeight="1" x14ac:dyDescent="0.3">
      <c r="B46" s="20">
        <v>6</v>
      </c>
      <c r="C46" s="45" t="s">
        <v>32</v>
      </c>
      <c r="D46" s="45"/>
      <c r="E46" s="20" t="s">
        <v>35</v>
      </c>
      <c r="F46" s="21">
        <v>1</v>
      </c>
      <c r="G46" s="1"/>
      <c r="H46" s="2">
        <v>0.19</v>
      </c>
      <c r="I46" s="22">
        <f t="shared" si="4"/>
        <v>0</v>
      </c>
      <c r="J46" s="22">
        <f t="shared" si="5"/>
        <v>0</v>
      </c>
    </row>
    <row r="47" spans="2:10" s="19" customFormat="1" ht="46.5" customHeight="1" x14ac:dyDescent="0.3">
      <c r="B47" s="20">
        <v>7</v>
      </c>
      <c r="C47" s="45" t="s">
        <v>38</v>
      </c>
      <c r="D47" s="45"/>
      <c r="E47" s="20" t="s">
        <v>35</v>
      </c>
      <c r="F47" s="21">
        <v>1</v>
      </c>
      <c r="G47" s="1">
        <v>100</v>
      </c>
      <c r="H47" s="2">
        <v>0.19</v>
      </c>
      <c r="I47" s="22">
        <f t="shared" si="4"/>
        <v>119</v>
      </c>
      <c r="J47" s="22">
        <f t="shared" si="5"/>
        <v>119</v>
      </c>
    </row>
    <row r="48" spans="2:10" s="24" customFormat="1" ht="6.75" customHeight="1" x14ac:dyDescent="0.3">
      <c r="H48" s="25"/>
      <c r="I48" s="25"/>
      <c r="J48" s="25"/>
    </row>
    <row r="49" spans="2:10" s="24" customFormat="1" ht="17.25" customHeight="1" x14ac:dyDescent="0.3">
      <c r="B49" s="26" t="s">
        <v>46</v>
      </c>
      <c r="C49" s="27"/>
      <c r="D49" s="27"/>
      <c r="E49" s="27"/>
      <c r="F49" s="27"/>
      <c r="G49" s="28">
        <f>SUM(G41:G47)</f>
        <v>100</v>
      </c>
      <c r="H49" s="25"/>
      <c r="I49" s="28">
        <f>SUM(I41:I47)</f>
        <v>119</v>
      </c>
      <c r="J49" s="28">
        <f>SUM(J41:J47)</f>
        <v>119</v>
      </c>
    </row>
    <row r="50" spans="2:10" s="24" customFormat="1" ht="6.75" customHeight="1" x14ac:dyDescent="0.3">
      <c r="H50" s="25"/>
      <c r="I50" s="25"/>
      <c r="J50" s="25"/>
    </row>
    <row r="51" spans="2:10" ht="80.25" customHeight="1" x14ac:dyDescent="0.25">
      <c r="B51" s="81" t="s">
        <v>40</v>
      </c>
      <c r="C51" s="81"/>
      <c r="D51" s="82"/>
      <c r="E51" s="82"/>
      <c r="F51" s="82"/>
      <c r="G51" s="82"/>
      <c r="H51" s="82"/>
      <c r="I51" s="82"/>
      <c r="J51" s="82"/>
    </row>
    <row r="52" spans="2:10" s="19" customFormat="1" ht="48" customHeight="1" x14ac:dyDescent="0.3">
      <c r="B52" s="16" t="s">
        <v>0</v>
      </c>
      <c r="C52" s="49" t="s">
        <v>34</v>
      </c>
      <c r="D52" s="50"/>
      <c r="E52" s="18" t="s">
        <v>25</v>
      </c>
      <c r="F52" s="18" t="s">
        <v>18</v>
      </c>
      <c r="G52" s="17" t="s">
        <v>23</v>
      </c>
      <c r="H52" s="17" t="s">
        <v>21</v>
      </c>
      <c r="I52" s="17" t="s">
        <v>19</v>
      </c>
      <c r="J52" s="17" t="s">
        <v>20</v>
      </c>
    </row>
    <row r="53" spans="2:10" s="19" customFormat="1" ht="19.5" customHeight="1" x14ac:dyDescent="0.3">
      <c r="B53" s="20">
        <v>1</v>
      </c>
      <c r="C53" s="45" t="s">
        <v>27</v>
      </c>
      <c r="D53" s="45"/>
      <c r="E53" s="20" t="s">
        <v>35</v>
      </c>
      <c r="F53" s="21">
        <v>1</v>
      </c>
      <c r="G53" s="1"/>
      <c r="H53" s="2">
        <v>0.19</v>
      </c>
      <c r="I53" s="22">
        <f>+ROUND(G53*(1+H53),0)</f>
        <v>0</v>
      </c>
      <c r="J53" s="22">
        <f>+I53*F53</f>
        <v>0</v>
      </c>
    </row>
    <row r="54" spans="2:10" s="19" customFormat="1" ht="30" customHeight="1" x14ac:dyDescent="0.3">
      <c r="B54" s="20">
        <v>2</v>
      </c>
      <c r="C54" s="45" t="s">
        <v>28</v>
      </c>
      <c r="D54" s="45"/>
      <c r="E54" s="20" t="s">
        <v>36</v>
      </c>
      <c r="F54" s="23">
        <v>1</v>
      </c>
      <c r="G54" s="1"/>
      <c r="H54" s="2">
        <v>0.19</v>
      </c>
      <c r="I54" s="22">
        <f t="shared" ref="I54:I59" si="6">+ROUND(G54*(1+H54),0)</f>
        <v>0</v>
      </c>
      <c r="J54" s="22">
        <f t="shared" ref="J54:J59" si="7">+I54*F54</f>
        <v>0</v>
      </c>
    </row>
    <row r="55" spans="2:10" s="19" customFormat="1" ht="57.75" customHeight="1" x14ac:dyDescent="0.3">
      <c r="B55" s="20">
        <v>3</v>
      </c>
      <c r="C55" s="45" t="s">
        <v>29</v>
      </c>
      <c r="D55" s="45"/>
      <c r="E55" s="20" t="s">
        <v>36</v>
      </c>
      <c r="F55" s="21">
        <v>1</v>
      </c>
      <c r="G55" s="1"/>
      <c r="H55" s="2">
        <v>0.19</v>
      </c>
      <c r="I55" s="22">
        <f t="shared" si="6"/>
        <v>0</v>
      </c>
      <c r="J55" s="22">
        <f t="shared" si="7"/>
        <v>0</v>
      </c>
    </row>
    <row r="56" spans="2:10" s="19" customFormat="1" ht="30" customHeight="1" x14ac:dyDescent="0.3">
      <c r="B56" s="20">
        <v>4</v>
      </c>
      <c r="C56" s="45" t="s">
        <v>30</v>
      </c>
      <c r="D56" s="45"/>
      <c r="E56" s="20" t="s">
        <v>35</v>
      </c>
      <c r="F56" s="21">
        <v>1</v>
      </c>
      <c r="G56" s="1">
        <v>100</v>
      </c>
      <c r="H56" s="2">
        <v>0.19</v>
      </c>
      <c r="I56" s="22">
        <f t="shared" si="6"/>
        <v>119</v>
      </c>
      <c r="J56" s="22">
        <f t="shared" si="7"/>
        <v>119</v>
      </c>
    </row>
    <row r="57" spans="2:10" s="19" customFormat="1" ht="19.5" customHeight="1" x14ac:dyDescent="0.3">
      <c r="B57" s="20">
        <v>5</v>
      </c>
      <c r="C57" s="45" t="s">
        <v>31</v>
      </c>
      <c r="D57" s="45"/>
      <c r="E57" s="20" t="s">
        <v>35</v>
      </c>
      <c r="F57" s="21">
        <v>1</v>
      </c>
      <c r="G57" s="1"/>
      <c r="H57" s="2"/>
      <c r="I57" s="22">
        <f t="shared" si="6"/>
        <v>0</v>
      </c>
      <c r="J57" s="22">
        <f t="shared" si="7"/>
        <v>0</v>
      </c>
    </row>
    <row r="58" spans="2:10" s="19" customFormat="1" ht="19.5" customHeight="1" x14ac:dyDescent="0.3">
      <c r="B58" s="20">
        <v>6</v>
      </c>
      <c r="C58" s="45" t="s">
        <v>32</v>
      </c>
      <c r="D58" s="45"/>
      <c r="E58" s="20" t="s">
        <v>35</v>
      </c>
      <c r="F58" s="21">
        <v>1</v>
      </c>
      <c r="G58" s="1"/>
      <c r="H58" s="2">
        <v>0.19</v>
      </c>
      <c r="I58" s="22">
        <f t="shared" si="6"/>
        <v>0</v>
      </c>
      <c r="J58" s="22">
        <f t="shared" si="7"/>
        <v>0</v>
      </c>
    </row>
    <row r="59" spans="2:10" s="19" customFormat="1" ht="46.5" customHeight="1" x14ac:dyDescent="0.3">
      <c r="B59" s="20">
        <v>7</v>
      </c>
      <c r="C59" s="45" t="s">
        <v>38</v>
      </c>
      <c r="D59" s="45"/>
      <c r="E59" s="20" t="s">
        <v>35</v>
      </c>
      <c r="F59" s="21">
        <v>1</v>
      </c>
      <c r="G59" s="1"/>
      <c r="H59" s="2">
        <v>0.19</v>
      </c>
      <c r="I59" s="22">
        <f t="shared" si="6"/>
        <v>0</v>
      </c>
      <c r="J59" s="22">
        <f t="shared" si="7"/>
        <v>0</v>
      </c>
    </row>
    <row r="60" spans="2:10" s="24" customFormat="1" ht="6.75" customHeight="1" x14ac:dyDescent="0.3">
      <c r="H60" s="25"/>
      <c r="I60" s="25"/>
      <c r="J60" s="25"/>
    </row>
    <row r="61" spans="2:10" s="24" customFormat="1" ht="17.25" customHeight="1" x14ac:dyDescent="0.3">
      <c r="B61" s="26" t="s">
        <v>45</v>
      </c>
      <c r="C61" s="27"/>
      <c r="D61" s="27"/>
      <c r="E61" s="27"/>
      <c r="F61" s="27"/>
      <c r="G61" s="28">
        <f>SUM(G53:G59)</f>
        <v>100</v>
      </c>
      <c r="H61" s="25"/>
      <c r="I61" s="28">
        <f>SUM(I53:I59)</f>
        <v>119</v>
      </c>
      <c r="J61" s="28">
        <f>SUM(J53:J59)</f>
        <v>119</v>
      </c>
    </row>
    <row r="62" spans="2:10" s="24" customFormat="1" ht="6.75" customHeight="1" x14ac:dyDescent="0.3">
      <c r="H62" s="25"/>
      <c r="I62" s="25"/>
      <c r="J62" s="25"/>
    </row>
    <row r="63" spans="2:10" ht="80.25" customHeight="1" x14ac:dyDescent="0.25">
      <c r="B63" s="81" t="s">
        <v>41</v>
      </c>
      <c r="C63" s="81"/>
      <c r="D63" s="82"/>
      <c r="E63" s="82"/>
      <c r="F63" s="82"/>
      <c r="G63" s="82"/>
      <c r="H63" s="82"/>
      <c r="I63" s="82"/>
      <c r="J63" s="82"/>
    </row>
    <row r="64" spans="2:10" s="19" customFormat="1" ht="48" customHeight="1" x14ac:dyDescent="0.3">
      <c r="B64" s="16" t="s">
        <v>0</v>
      </c>
      <c r="C64" s="49" t="s">
        <v>34</v>
      </c>
      <c r="D64" s="50"/>
      <c r="E64" s="18" t="s">
        <v>25</v>
      </c>
      <c r="F64" s="18" t="s">
        <v>18</v>
      </c>
      <c r="G64" s="17" t="s">
        <v>23</v>
      </c>
      <c r="H64" s="17" t="s">
        <v>21</v>
      </c>
      <c r="I64" s="17" t="s">
        <v>19</v>
      </c>
      <c r="J64" s="17" t="s">
        <v>20</v>
      </c>
    </row>
    <row r="65" spans="2:10" s="19" customFormat="1" ht="19.5" customHeight="1" x14ac:dyDescent="0.3">
      <c r="B65" s="20">
        <v>1</v>
      </c>
      <c r="C65" s="45" t="s">
        <v>27</v>
      </c>
      <c r="D65" s="45"/>
      <c r="E65" s="20" t="s">
        <v>35</v>
      </c>
      <c r="F65" s="21">
        <v>1</v>
      </c>
      <c r="G65" s="1"/>
      <c r="H65" s="2">
        <v>0.19</v>
      </c>
      <c r="I65" s="22">
        <f>+ROUND(G65*(1+H65),0)</f>
        <v>0</v>
      </c>
      <c r="J65" s="22">
        <f>+I65*F65</f>
        <v>0</v>
      </c>
    </row>
    <row r="66" spans="2:10" s="19" customFormat="1" ht="30" customHeight="1" x14ac:dyDescent="0.3">
      <c r="B66" s="20">
        <v>2</v>
      </c>
      <c r="C66" s="45" t="s">
        <v>28</v>
      </c>
      <c r="D66" s="45"/>
      <c r="E66" s="20" t="s">
        <v>36</v>
      </c>
      <c r="F66" s="23">
        <v>1</v>
      </c>
      <c r="G66" s="1"/>
      <c r="H66" s="2">
        <v>0.19</v>
      </c>
      <c r="I66" s="22">
        <f t="shared" ref="I66:I71" si="8">+ROUND(G66*(1+H66),0)</f>
        <v>0</v>
      </c>
      <c r="J66" s="22">
        <f t="shared" ref="J66:J71" si="9">+I66*F66</f>
        <v>0</v>
      </c>
    </row>
    <row r="67" spans="2:10" s="19" customFormat="1" ht="57.75" customHeight="1" x14ac:dyDescent="0.3">
      <c r="B67" s="20">
        <v>3</v>
      </c>
      <c r="C67" s="45" t="s">
        <v>29</v>
      </c>
      <c r="D67" s="45"/>
      <c r="E67" s="20" t="s">
        <v>36</v>
      </c>
      <c r="F67" s="21">
        <v>1</v>
      </c>
      <c r="G67" s="1">
        <v>100</v>
      </c>
      <c r="H67" s="2">
        <v>0.19</v>
      </c>
      <c r="I67" s="22">
        <f t="shared" si="8"/>
        <v>119</v>
      </c>
      <c r="J67" s="22">
        <f t="shared" si="9"/>
        <v>119</v>
      </c>
    </row>
    <row r="68" spans="2:10" s="19" customFormat="1" ht="30" customHeight="1" x14ac:dyDescent="0.3">
      <c r="B68" s="20">
        <v>4</v>
      </c>
      <c r="C68" s="45" t="s">
        <v>30</v>
      </c>
      <c r="D68" s="45"/>
      <c r="E68" s="20" t="s">
        <v>35</v>
      </c>
      <c r="F68" s="21">
        <v>1</v>
      </c>
      <c r="G68" s="1"/>
      <c r="H68" s="2">
        <v>0.19</v>
      </c>
      <c r="I68" s="22">
        <f t="shared" si="8"/>
        <v>0</v>
      </c>
      <c r="J68" s="22">
        <f t="shared" si="9"/>
        <v>0</v>
      </c>
    </row>
    <row r="69" spans="2:10" s="19" customFormat="1" ht="19.5" customHeight="1" x14ac:dyDescent="0.3">
      <c r="B69" s="20">
        <v>5</v>
      </c>
      <c r="C69" s="45" t="s">
        <v>31</v>
      </c>
      <c r="D69" s="45"/>
      <c r="E69" s="20" t="s">
        <v>35</v>
      </c>
      <c r="F69" s="21">
        <v>1</v>
      </c>
      <c r="G69" s="1"/>
      <c r="H69" s="2"/>
      <c r="I69" s="22">
        <f t="shared" si="8"/>
        <v>0</v>
      </c>
      <c r="J69" s="22">
        <f t="shared" si="9"/>
        <v>0</v>
      </c>
    </row>
    <row r="70" spans="2:10" s="19" customFormat="1" ht="19.5" customHeight="1" x14ac:dyDescent="0.3">
      <c r="B70" s="20">
        <v>6</v>
      </c>
      <c r="C70" s="45" t="s">
        <v>32</v>
      </c>
      <c r="D70" s="45"/>
      <c r="E70" s="20" t="s">
        <v>35</v>
      </c>
      <c r="F70" s="21">
        <v>1</v>
      </c>
      <c r="G70" s="1"/>
      <c r="H70" s="2">
        <v>0.19</v>
      </c>
      <c r="I70" s="22">
        <f t="shared" si="8"/>
        <v>0</v>
      </c>
      <c r="J70" s="22">
        <f t="shared" si="9"/>
        <v>0</v>
      </c>
    </row>
    <row r="71" spans="2:10" s="19" customFormat="1" ht="46.5" customHeight="1" x14ac:dyDescent="0.3">
      <c r="B71" s="20">
        <v>7</v>
      </c>
      <c r="C71" s="45" t="s">
        <v>38</v>
      </c>
      <c r="D71" s="45"/>
      <c r="E71" s="20" t="s">
        <v>35</v>
      </c>
      <c r="F71" s="21">
        <v>1</v>
      </c>
      <c r="G71" s="1"/>
      <c r="H71" s="2">
        <v>0.19</v>
      </c>
      <c r="I71" s="22">
        <f t="shared" si="8"/>
        <v>0</v>
      </c>
      <c r="J71" s="22">
        <f t="shared" si="9"/>
        <v>0</v>
      </c>
    </row>
    <row r="72" spans="2:10" s="24" customFormat="1" ht="6.75" customHeight="1" x14ac:dyDescent="0.3">
      <c r="H72" s="25"/>
      <c r="I72" s="25"/>
      <c r="J72" s="25"/>
    </row>
    <row r="73" spans="2:10" s="24" customFormat="1" ht="17.25" customHeight="1" x14ac:dyDescent="0.3">
      <c r="B73" s="26" t="s">
        <v>45</v>
      </c>
      <c r="C73" s="27"/>
      <c r="D73" s="27"/>
      <c r="E73" s="27"/>
      <c r="F73" s="27"/>
      <c r="G73" s="28">
        <f>SUM(G65:G71)</f>
        <v>100</v>
      </c>
      <c r="H73" s="25"/>
      <c r="I73" s="28">
        <f>SUM(I65:I71)</f>
        <v>119</v>
      </c>
      <c r="J73" s="28">
        <f>SUM(J65:J71)</f>
        <v>119</v>
      </c>
    </row>
    <row r="74" spans="2:10" s="24" customFormat="1" ht="6.75" customHeight="1" x14ac:dyDescent="0.3">
      <c r="H74" s="25"/>
      <c r="I74" s="25"/>
      <c r="J74" s="25"/>
    </row>
    <row r="75" spans="2:10" s="19" customFormat="1" ht="48" customHeight="1" x14ac:dyDescent="0.3">
      <c r="B75" s="16" t="s">
        <v>0</v>
      </c>
      <c r="C75" s="49" t="s">
        <v>34</v>
      </c>
      <c r="D75" s="50"/>
      <c r="E75" s="18" t="s">
        <v>25</v>
      </c>
      <c r="F75" s="18" t="s">
        <v>18</v>
      </c>
      <c r="G75" s="17" t="s">
        <v>23</v>
      </c>
      <c r="H75" s="17" t="s">
        <v>21</v>
      </c>
      <c r="I75" s="17" t="s">
        <v>19</v>
      </c>
      <c r="J75" s="17" t="s">
        <v>20</v>
      </c>
    </row>
    <row r="76" spans="2:10" s="19" customFormat="1" ht="77.25" customHeight="1" x14ac:dyDescent="0.3">
      <c r="B76" s="20">
        <v>1</v>
      </c>
      <c r="C76" s="45" t="s">
        <v>42</v>
      </c>
      <c r="D76" s="45"/>
      <c r="E76" s="20" t="s">
        <v>43</v>
      </c>
      <c r="F76" s="29">
        <v>1</v>
      </c>
      <c r="G76" s="1">
        <v>100</v>
      </c>
      <c r="H76" s="2">
        <v>0.19</v>
      </c>
      <c r="I76" s="22">
        <f>+ROUND(G76*(1+H76),0)</f>
        <v>119</v>
      </c>
      <c r="J76" s="22">
        <f>+I76*F76</f>
        <v>119</v>
      </c>
    </row>
    <row r="77" spans="2:10" s="24" customFormat="1" ht="6.75" customHeight="1" x14ac:dyDescent="0.3">
      <c r="H77" s="25"/>
      <c r="I77" s="25"/>
      <c r="J77" s="25"/>
    </row>
    <row r="78" spans="2:10" s="24" customFormat="1" ht="17.25" customHeight="1" x14ac:dyDescent="0.3">
      <c r="B78" s="26" t="s">
        <v>44</v>
      </c>
      <c r="C78" s="27"/>
      <c r="D78" s="27"/>
      <c r="E78" s="27"/>
      <c r="F78" s="27"/>
      <c r="G78" s="28">
        <f>+G76</f>
        <v>100</v>
      </c>
      <c r="H78" s="25"/>
      <c r="I78" s="28">
        <f>+I76</f>
        <v>119</v>
      </c>
      <c r="J78" s="28">
        <f>+J76</f>
        <v>119</v>
      </c>
    </row>
    <row r="79" spans="2:10" s="24" customFormat="1" ht="6.75" customHeight="1" x14ac:dyDescent="0.3">
      <c r="H79" s="25"/>
      <c r="I79" s="25"/>
      <c r="J79" s="25"/>
    </row>
    <row r="80" spans="2:10" s="24" customFormat="1" ht="21.75" customHeight="1" x14ac:dyDescent="0.3">
      <c r="B80" s="41" t="s">
        <v>12</v>
      </c>
      <c r="C80" s="41"/>
      <c r="D80" s="41"/>
      <c r="E80" s="41"/>
      <c r="F80" s="41"/>
      <c r="G80" s="41"/>
      <c r="H80" s="46">
        <f>+J78+J73+J61+J49+J37+J25</f>
        <v>714</v>
      </c>
      <c r="I80" s="47"/>
      <c r="J80" s="48"/>
    </row>
    <row r="81" spans="2:10" s="24" customFormat="1" ht="6.75" customHeight="1" x14ac:dyDescent="0.3"/>
    <row r="82" spans="2:10" s="24" customFormat="1" ht="18.75" customHeight="1" x14ac:dyDescent="0.3">
      <c r="B82" s="84" t="s">
        <v>15</v>
      </c>
      <c r="C82" s="84"/>
      <c r="D82" s="84"/>
      <c r="E82" s="84"/>
      <c r="F82" s="84"/>
      <c r="G82" s="84"/>
      <c r="H82" s="84"/>
      <c r="I82" s="84"/>
      <c r="J82" s="84"/>
    </row>
    <row r="83" spans="2:10" s="24" customFormat="1" ht="57.75" customHeight="1" x14ac:dyDescent="0.3">
      <c r="B83" s="85" t="s">
        <v>17</v>
      </c>
      <c r="C83" s="85"/>
      <c r="D83" s="85"/>
      <c r="E83" s="85"/>
      <c r="F83" s="85"/>
      <c r="G83" s="85"/>
      <c r="H83" s="85"/>
      <c r="I83" s="85"/>
      <c r="J83" s="85"/>
    </row>
    <row r="84" spans="2:10" s="24" customFormat="1" ht="60" customHeight="1" x14ac:dyDescent="0.3">
      <c r="B84" s="85" t="s">
        <v>16</v>
      </c>
      <c r="C84" s="85"/>
      <c r="D84" s="85"/>
      <c r="E84" s="85"/>
      <c r="F84" s="85"/>
      <c r="G84" s="85"/>
      <c r="H84" s="85"/>
      <c r="I84" s="85"/>
      <c r="J84" s="85"/>
    </row>
    <row r="85" spans="2:10" s="30" customFormat="1" ht="6.75" customHeight="1" x14ac:dyDescent="0.3"/>
    <row r="86" spans="2:10" s="3" customFormat="1" x14ac:dyDescent="0.25">
      <c r="B86" s="86"/>
      <c r="C86" s="86"/>
      <c r="D86" s="86"/>
      <c r="E86" s="86"/>
    </row>
    <row r="87" spans="2:10" s="3" customFormat="1" x14ac:dyDescent="0.25">
      <c r="B87" s="86"/>
      <c r="C87" s="86"/>
      <c r="D87" s="86"/>
      <c r="E87" s="86"/>
    </row>
    <row r="88" spans="2:10" s="3" customFormat="1" x14ac:dyDescent="0.25">
      <c r="B88" s="86"/>
      <c r="C88" s="86"/>
      <c r="D88" s="86"/>
      <c r="E88" s="86"/>
    </row>
    <row r="89" spans="2:10" s="3" customFormat="1" x14ac:dyDescent="0.25">
      <c r="B89" s="87"/>
      <c r="C89" s="87"/>
      <c r="D89" s="87"/>
      <c r="E89" s="87"/>
    </row>
    <row r="90" spans="2:10" s="3" customFormat="1" x14ac:dyDescent="0.25">
      <c r="B90" s="4" t="s">
        <v>10</v>
      </c>
      <c r="C90" s="4"/>
      <c r="D90" s="4"/>
      <c r="E90" s="5"/>
    </row>
    <row r="91" spans="2:10" s="3" customFormat="1" x14ac:dyDescent="0.25">
      <c r="B91" s="87"/>
      <c r="C91" s="87"/>
      <c r="D91" s="87"/>
      <c r="E91" s="87"/>
    </row>
    <row r="92" spans="2:10" s="3" customFormat="1" x14ac:dyDescent="0.25">
      <c r="B92" s="4" t="s">
        <v>11</v>
      </c>
      <c r="C92" s="4"/>
      <c r="D92" s="4"/>
      <c r="E92" s="5"/>
    </row>
    <row r="93" spans="2:10" s="3" customFormat="1" x14ac:dyDescent="0.25">
      <c r="B93" s="83"/>
      <c r="C93" s="83"/>
      <c r="D93" s="83"/>
      <c r="E93" s="83"/>
    </row>
    <row r="94" spans="2:10" s="3" customFormat="1" x14ac:dyDescent="0.25">
      <c r="B94" s="4" t="s">
        <v>14</v>
      </c>
      <c r="C94" s="4"/>
      <c r="D94" s="4"/>
      <c r="E94" s="5"/>
    </row>
    <row r="95" spans="2:10" s="3" customFormat="1" ht="6.75" customHeight="1" x14ac:dyDescent="0.25"/>
  </sheetData>
  <sheetProtection algorithmName="SHA-512" hashValue="ZhlQsJV5BFv88ftg7Hvn7nLet/SLDPiPTG5Rg8EMtQ2F1QBzpHInXWkHd/ZSdEcQphGw3OOpRpVzCZHA84R8yQ==" saltValue="X1rN6Y97sLT7tgDsh6zDtw==" spinCount="100000" sheet="1" objects="1" scenarios="1"/>
  <mergeCells count="67">
    <mergeCell ref="B93:E93"/>
    <mergeCell ref="H80:J80"/>
    <mergeCell ref="B82:J82"/>
    <mergeCell ref="B83:J83"/>
    <mergeCell ref="B84:J84"/>
    <mergeCell ref="B86:E89"/>
    <mergeCell ref="B91:E91"/>
    <mergeCell ref="B80:G80"/>
    <mergeCell ref="C69:D69"/>
    <mergeCell ref="C70:D70"/>
    <mergeCell ref="C71:D71"/>
    <mergeCell ref="C75:D75"/>
    <mergeCell ref="C76:D76"/>
    <mergeCell ref="C68:D68"/>
    <mergeCell ref="C54:D54"/>
    <mergeCell ref="C55:D55"/>
    <mergeCell ref="C56:D56"/>
    <mergeCell ref="C57:D57"/>
    <mergeCell ref="C58:D58"/>
    <mergeCell ref="C59:D59"/>
    <mergeCell ref="B63:J63"/>
    <mergeCell ref="C64:D64"/>
    <mergeCell ref="C65:D65"/>
    <mergeCell ref="C66:D66"/>
    <mergeCell ref="C67:D67"/>
    <mergeCell ref="C53:D53"/>
    <mergeCell ref="B39:J39"/>
    <mergeCell ref="C40:D40"/>
    <mergeCell ref="C41:D41"/>
    <mergeCell ref="C42:D42"/>
    <mergeCell ref="C43:D43"/>
    <mergeCell ref="C44:D44"/>
    <mergeCell ref="C45:D45"/>
    <mergeCell ref="C46:D46"/>
    <mergeCell ref="C47:D47"/>
    <mergeCell ref="B51:J51"/>
    <mergeCell ref="C52:D52"/>
    <mergeCell ref="C35:D35"/>
    <mergeCell ref="C21:D21"/>
    <mergeCell ref="C22:D22"/>
    <mergeCell ref="C23:D23"/>
    <mergeCell ref="B27:J27"/>
    <mergeCell ref="C28:D28"/>
    <mergeCell ref="C29:D29"/>
    <mergeCell ref="C30:D30"/>
    <mergeCell ref="C31:D31"/>
    <mergeCell ref="C32:D32"/>
    <mergeCell ref="C33:D33"/>
    <mergeCell ref="C34:D34"/>
    <mergeCell ref="C20:D20"/>
    <mergeCell ref="D8:G8"/>
    <mergeCell ref="I8:J8"/>
    <mergeCell ref="D9:G9"/>
    <mergeCell ref="I9:J9"/>
    <mergeCell ref="B11:J11"/>
    <mergeCell ref="B13:J13"/>
    <mergeCell ref="B15:J15"/>
    <mergeCell ref="C16:D16"/>
    <mergeCell ref="C17:D17"/>
    <mergeCell ref="C18:D18"/>
    <mergeCell ref="C19:D19"/>
    <mergeCell ref="I7:J7"/>
    <mergeCell ref="D2:H2"/>
    <mergeCell ref="D3:H3"/>
    <mergeCell ref="D4:H4"/>
    <mergeCell ref="D5:H5"/>
    <mergeCell ref="D7:G7"/>
  </mergeCells>
  <pageMargins left="0.7" right="0.7" top="0.75" bottom="0.75" header="0.3" footer="0.3"/>
  <pageSetup scale="53" orientation="portrait" r:id="rId1"/>
  <headerFooter>
    <oddHeader>&amp;L&amp;"Calibri"&amp;15&amp;K000000 Información Pública Clasificada&amp;1#_x000D_</oddHeader>
  </headerFooter>
  <rowBreaks count="1" manualBreakCount="1">
    <brk id="38"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B8341-4AAC-4BD2-A0FE-C61C325A68EB}">
  <sheetPr>
    <tabColor rgb="FF92D050"/>
  </sheetPr>
  <dimension ref="B1:AH83"/>
  <sheetViews>
    <sheetView showGridLines="0" tabSelected="1" topLeftCell="A16" zoomScale="70" zoomScaleNormal="70" zoomScaleSheetLayoutView="90" workbookViewId="0">
      <selection activeCell="G79" sqref="G79"/>
    </sheetView>
  </sheetViews>
  <sheetFormatPr baseColWidth="10" defaultColWidth="11.44140625" defaultRowHeight="13.8" x14ac:dyDescent="0.25"/>
  <cols>
    <col min="1" max="1" width="1.5546875" style="6" customWidth="1"/>
    <col min="2" max="2" width="4.5546875" style="6" customWidth="1"/>
    <col min="3" max="4" width="25" style="6" customWidth="1"/>
    <col min="5" max="5" width="7.6640625" style="6" customWidth="1"/>
    <col min="6" max="6" width="8.88671875" style="6" customWidth="1"/>
    <col min="7" max="7" width="18.33203125" style="6" customWidth="1"/>
    <col min="8" max="8" width="18" style="6" customWidth="1"/>
    <col min="9" max="9" width="16" style="6" customWidth="1"/>
    <col min="10" max="10" width="19.109375" style="6" customWidth="1"/>
    <col min="11" max="11" width="18" style="6" customWidth="1"/>
    <col min="12" max="12" width="16" style="6" customWidth="1"/>
    <col min="13" max="13" width="19.109375" style="6" customWidth="1"/>
    <col min="14" max="14" width="18" style="6" customWidth="1"/>
    <col min="15" max="15" width="16" style="6" customWidth="1"/>
    <col min="16" max="16" width="19.109375" style="6" customWidth="1"/>
    <col min="17" max="17" width="18" style="6" customWidth="1"/>
    <col min="18" max="18" width="16" style="6" customWidth="1"/>
    <col min="19" max="19" width="19.109375" style="6" customWidth="1"/>
    <col min="20" max="20" width="18" style="6" customWidth="1"/>
    <col min="21" max="21" width="16" style="6" customWidth="1"/>
    <col min="22" max="22" width="19.109375" style="6" customWidth="1"/>
    <col min="23" max="23" width="18" style="6" customWidth="1"/>
    <col min="24" max="24" width="16" style="6" customWidth="1"/>
    <col min="25" max="25" width="19.109375" style="6" customWidth="1"/>
    <col min="26" max="26" width="18" style="6" customWidth="1"/>
    <col min="27" max="27" width="16" style="6" customWidth="1"/>
    <col min="28" max="28" width="19.109375" style="6" customWidth="1"/>
    <col min="29" max="29" width="18" style="6" customWidth="1"/>
    <col min="30" max="30" width="16" style="6" customWidth="1"/>
    <col min="31" max="31" width="19.109375" style="6" customWidth="1"/>
    <col min="32" max="34" width="18" style="6" customWidth="1"/>
    <col min="35" max="35" width="1.44140625" style="6" customWidth="1"/>
    <col min="36" max="16384" width="11.44140625" style="6"/>
  </cols>
  <sheetData>
    <row r="1" spans="2:34" ht="7.5" customHeight="1" x14ac:dyDescent="0.25"/>
    <row r="2" spans="2:34" x14ac:dyDescent="0.25">
      <c r="B2" s="7"/>
      <c r="C2" s="8"/>
      <c r="D2" s="63" t="s">
        <v>2</v>
      </c>
      <c r="E2" s="64"/>
      <c r="F2" s="64"/>
      <c r="G2" s="64"/>
      <c r="H2" s="65"/>
      <c r="I2" s="8"/>
      <c r="J2" s="9"/>
    </row>
    <row r="3" spans="2:34" x14ac:dyDescent="0.25">
      <c r="B3" s="10"/>
      <c r="D3" s="66" t="s">
        <v>1</v>
      </c>
      <c r="E3" s="67"/>
      <c r="F3" s="67"/>
      <c r="G3" s="67"/>
      <c r="H3" s="68"/>
      <c r="J3" s="11"/>
    </row>
    <row r="4" spans="2:34" ht="14.4" x14ac:dyDescent="0.3">
      <c r="B4" s="10"/>
      <c r="D4" s="69" t="s">
        <v>24</v>
      </c>
      <c r="E4" s="70"/>
      <c r="F4" s="70"/>
      <c r="G4" s="70"/>
      <c r="H4" s="71"/>
      <c r="J4" s="11"/>
    </row>
    <row r="5" spans="2:34" x14ac:dyDescent="0.25">
      <c r="B5" s="12"/>
      <c r="C5" s="13"/>
      <c r="D5" s="72" t="s">
        <v>49</v>
      </c>
      <c r="E5" s="73"/>
      <c r="F5" s="73"/>
      <c r="G5" s="73"/>
      <c r="H5" s="74"/>
      <c r="I5" s="13"/>
      <c r="J5" s="14"/>
    </row>
    <row r="6" spans="2:34" ht="6.75" customHeight="1" x14ac:dyDescent="0.25"/>
    <row r="7" spans="2:34" ht="6.75" customHeight="1" x14ac:dyDescent="0.25"/>
    <row r="8" spans="2:34" ht="106.5" customHeight="1" x14ac:dyDescent="0.25">
      <c r="B8" s="57" t="s">
        <v>26</v>
      </c>
      <c r="C8" s="58"/>
      <c r="D8" s="58"/>
      <c r="E8" s="58"/>
      <c r="F8" s="58"/>
      <c r="G8" s="59"/>
      <c r="H8" s="51" t="str">
        <f>+EAI!D7</f>
        <v>Estudios Ambientales Integrados SAS</v>
      </c>
      <c r="I8" s="52"/>
      <c r="J8" s="53"/>
      <c r="K8" s="51" t="str">
        <f>+RHARQ!D7</f>
        <v>RHARQ</v>
      </c>
      <c r="L8" s="52"/>
      <c r="M8" s="53"/>
      <c r="N8" s="51" t="str">
        <f>+MAYALA!D7</f>
        <v>MAYALA SAS</v>
      </c>
      <c r="O8" s="52"/>
      <c r="P8" s="53"/>
      <c r="Q8" s="51"/>
      <c r="R8" s="52"/>
      <c r="S8" s="53"/>
      <c r="T8" s="60" t="s">
        <v>62</v>
      </c>
      <c r="U8" s="61"/>
      <c r="V8" s="62"/>
      <c r="W8" s="60" t="s">
        <v>63</v>
      </c>
      <c r="X8" s="61"/>
      <c r="Y8" s="62"/>
      <c r="Z8" s="60" t="s">
        <v>64</v>
      </c>
      <c r="AA8" s="61"/>
      <c r="AB8" s="62"/>
      <c r="AC8" s="54" t="s">
        <v>65</v>
      </c>
      <c r="AD8" s="55"/>
      <c r="AE8" s="56"/>
      <c r="AF8" s="17" t="s">
        <v>66</v>
      </c>
      <c r="AG8" s="17" t="s">
        <v>67</v>
      </c>
      <c r="AH8" s="17" t="s">
        <v>68</v>
      </c>
    </row>
    <row r="9" spans="2:34" s="19" customFormat="1" ht="48" customHeight="1" x14ac:dyDescent="0.3">
      <c r="B9" s="16" t="s">
        <v>0</v>
      </c>
      <c r="C9" s="49" t="s">
        <v>34</v>
      </c>
      <c r="D9" s="50"/>
      <c r="E9" s="18" t="s">
        <v>25</v>
      </c>
      <c r="F9" s="18" t="s">
        <v>18</v>
      </c>
      <c r="G9" s="17" t="s">
        <v>21</v>
      </c>
      <c r="H9" s="17" t="s">
        <v>23</v>
      </c>
      <c r="I9" s="17" t="s">
        <v>19</v>
      </c>
      <c r="J9" s="17" t="s">
        <v>20</v>
      </c>
      <c r="K9" s="17" t="s">
        <v>23</v>
      </c>
      <c r="L9" s="17" t="s">
        <v>19</v>
      </c>
      <c r="M9" s="17" t="s">
        <v>20</v>
      </c>
      <c r="N9" s="17" t="s">
        <v>23</v>
      </c>
      <c r="O9" s="17" t="s">
        <v>19</v>
      </c>
      <c r="P9" s="17" t="s">
        <v>20</v>
      </c>
      <c r="Q9" s="17" t="s">
        <v>23</v>
      </c>
      <c r="R9" s="17" t="s">
        <v>19</v>
      </c>
      <c r="S9" s="17" t="s">
        <v>20</v>
      </c>
      <c r="T9" s="31" t="s">
        <v>23</v>
      </c>
      <c r="U9" s="31" t="s">
        <v>19</v>
      </c>
      <c r="V9" s="31" t="s">
        <v>20</v>
      </c>
      <c r="W9" s="31" t="s">
        <v>23</v>
      </c>
      <c r="X9" s="31" t="s">
        <v>19</v>
      </c>
      <c r="Y9" s="31" t="s">
        <v>20</v>
      </c>
      <c r="Z9" s="31" t="s">
        <v>23</v>
      </c>
      <c r="AA9" s="31" t="s">
        <v>19</v>
      </c>
      <c r="AB9" s="31" t="s">
        <v>20</v>
      </c>
      <c r="AC9" s="34" t="s">
        <v>23</v>
      </c>
      <c r="AD9" s="34" t="s">
        <v>19</v>
      </c>
      <c r="AE9" s="34" t="s">
        <v>20</v>
      </c>
      <c r="AF9" s="17" t="s">
        <v>23</v>
      </c>
      <c r="AG9" s="17" t="s">
        <v>23</v>
      </c>
      <c r="AH9" s="17" t="s">
        <v>23</v>
      </c>
    </row>
    <row r="10" spans="2:34" s="19" customFormat="1" ht="19.5" customHeight="1" x14ac:dyDescent="0.3">
      <c r="B10" s="20">
        <v>1</v>
      </c>
      <c r="C10" s="45" t="s">
        <v>27</v>
      </c>
      <c r="D10" s="45"/>
      <c r="E10" s="20" t="s">
        <v>35</v>
      </c>
      <c r="F10" s="21">
        <v>1</v>
      </c>
      <c r="G10" s="2">
        <v>0.19</v>
      </c>
      <c r="H10" s="1">
        <f>+EAI!G17</f>
        <v>200000</v>
      </c>
      <c r="I10" s="22">
        <f>+ROUND(H10*(1+$G10),0)</f>
        <v>238000</v>
      </c>
      <c r="J10" s="22">
        <f>+I10*F10</f>
        <v>238000</v>
      </c>
      <c r="K10" s="1">
        <f>+RHARQ!G17</f>
        <v>560000</v>
      </c>
      <c r="L10" s="22">
        <f>+ROUND(K10*(1+$G10),0)</f>
        <v>666400</v>
      </c>
      <c r="M10" s="22">
        <f>+L10*$F10</f>
        <v>666400</v>
      </c>
      <c r="N10" s="1">
        <f>+MAYALA!G17</f>
        <v>350000</v>
      </c>
      <c r="O10" s="22">
        <f>+ROUND(N10*(1+$G10),0)</f>
        <v>416500</v>
      </c>
      <c r="P10" s="22">
        <f>+O10*$F10</f>
        <v>416500</v>
      </c>
      <c r="Q10" s="1"/>
      <c r="R10" s="22">
        <f>+ROUND(Q10*(1+$G10),0)</f>
        <v>0</v>
      </c>
      <c r="S10" s="22">
        <f>+R10*$F10</f>
        <v>0</v>
      </c>
      <c r="T10" s="1">
        <f>+ROUND(AVERAGE($Q10,$N10,$K10,$H10),0)</f>
        <v>370000</v>
      </c>
      <c r="U10" s="22">
        <f>+ROUND(T10*(1+$G10),0)</f>
        <v>440300</v>
      </c>
      <c r="V10" s="22">
        <f>+U10*$F10</f>
        <v>440300</v>
      </c>
      <c r="W10" s="1">
        <f t="shared" ref="W10:W16" si="0">+ROUND(GEOMEAN($Q10,$N10,$K10,$H10),0)</f>
        <v>339700</v>
      </c>
      <c r="X10" s="22">
        <f>+ROUND(W10*(1+$G10),0)</f>
        <v>404243</v>
      </c>
      <c r="Y10" s="22">
        <f>+X10*$F10</f>
        <v>404243</v>
      </c>
      <c r="Z10" s="1">
        <f t="shared" ref="Z10:Z16" si="1">+ROUND(HARMEAN($Q10,$N10,$K10,$H10),0)</f>
        <v>311111</v>
      </c>
      <c r="AA10" s="22">
        <f>+ROUND(Z10*(1+$G10),0)</f>
        <v>370222</v>
      </c>
      <c r="AB10" s="22">
        <f>+AA10*$F10</f>
        <v>370222</v>
      </c>
      <c r="AC10" s="35">
        <f t="shared" ref="AC10:AC16" si="2">+ROUND(MEDIAN($Q10,$N10,$K10,$H10),0)</f>
        <v>350000</v>
      </c>
      <c r="AD10" s="36">
        <f>+ROUND(AC10*(1+$G10),0)</f>
        <v>416500</v>
      </c>
      <c r="AE10" s="36">
        <f>+AD10*$F10</f>
        <v>416500</v>
      </c>
      <c r="AF10" s="1">
        <f>STDEV($Q10,$N10,$K10,$H10)</f>
        <v>180831.41320025123</v>
      </c>
      <c r="AG10" s="1">
        <f>+T10+AF10</f>
        <v>550831.41320025129</v>
      </c>
      <c r="AH10" s="1">
        <f>-T10-AG10</f>
        <v>-920831.41320025129</v>
      </c>
    </row>
    <row r="11" spans="2:34" s="19" customFormat="1" ht="30" customHeight="1" x14ac:dyDescent="0.3">
      <c r="B11" s="20">
        <v>2</v>
      </c>
      <c r="C11" s="45" t="s">
        <v>28</v>
      </c>
      <c r="D11" s="45"/>
      <c r="E11" s="20" t="s">
        <v>36</v>
      </c>
      <c r="F11" s="23">
        <v>1</v>
      </c>
      <c r="G11" s="2">
        <v>0.19</v>
      </c>
      <c r="H11" s="1">
        <f>+EAI!G18</f>
        <v>300000</v>
      </c>
      <c r="I11" s="22">
        <f t="shared" ref="I11:I16" si="3">+ROUND(H11*(1+$G11),0)</f>
        <v>357000</v>
      </c>
      <c r="J11" s="22">
        <f t="shared" ref="J11:J16" si="4">+I11*F11</f>
        <v>357000</v>
      </c>
      <c r="K11" s="1">
        <f>+RHARQ!G18</f>
        <v>850000</v>
      </c>
      <c r="L11" s="22">
        <f t="shared" ref="L11:L16" si="5">+ROUND(K11*(1+$G11),0)</f>
        <v>1011500</v>
      </c>
      <c r="M11" s="22">
        <f t="shared" ref="M11:M16" si="6">+L11*$F11</f>
        <v>1011500</v>
      </c>
      <c r="N11" s="1">
        <f>+MAYALA!G18</f>
        <v>650000</v>
      </c>
      <c r="O11" s="22">
        <f t="shared" ref="O11:O16" si="7">+ROUND(N11*(1+$G11),0)</f>
        <v>773500</v>
      </c>
      <c r="P11" s="22">
        <f t="shared" ref="P11:P16" si="8">+O11*$F11</f>
        <v>773500</v>
      </c>
      <c r="Q11" s="1"/>
      <c r="R11" s="22">
        <f t="shared" ref="R11:R16" si="9">+ROUND(Q11*(1+$G11),0)</f>
        <v>0</v>
      </c>
      <c r="S11" s="22">
        <f t="shared" ref="S11:S16" si="10">+R11*$F11</f>
        <v>0</v>
      </c>
      <c r="T11" s="1">
        <f t="shared" ref="T11:T16" si="11">+ROUND(AVERAGE($Q11,$N11,$K11,$H11),0)</f>
        <v>600000</v>
      </c>
      <c r="U11" s="22">
        <f t="shared" ref="U11:U16" si="12">+ROUND(T11*(1+$G11),0)</f>
        <v>714000</v>
      </c>
      <c r="V11" s="22">
        <f t="shared" ref="V11:V16" si="13">+U11*$F11</f>
        <v>714000</v>
      </c>
      <c r="W11" s="1">
        <f t="shared" si="0"/>
        <v>549310</v>
      </c>
      <c r="X11" s="22">
        <f t="shared" ref="X11:X16" si="14">+ROUND(W11*(1+$G11),0)</f>
        <v>653679</v>
      </c>
      <c r="Y11" s="22">
        <f t="shared" ref="Y11:Y16" si="15">+X11*$F11</f>
        <v>653679</v>
      </c>
      <c r="Z11" s="1">
        <f t="shared" si="1"/>
        <v>496010</v>
      </c>
      <c r="AA11" s="22">
        <f t="shared" ref="AA11:AA16" si="16">+ROUND(Z11*(1+$G11),0)</f>
        <v>590252</v>
      </c>
      <c r="AB11" s="22">
        <f t="shared" ref="AB11:AB16" si="17">+AA11*$F11</f>
        <v>590252</v>
      </c>
      <c r="AC11" s="35">
        <f t="shared" si="2"/>
        <v>650000</v>
      </c>
      <c r="AD11" s="36">
        <f t="shared" ref="AD11:AD16" si="18">+ROUND(AC11*(1+$G11),0)</f>
        <v>773500</v>
      </c>
      <c r="AE11" s="36">
        <f t="shared" ref="AE11:AE16" si="19">+AD11*$F11</f>
        <v>773500</v>
      </c>
      <c r="AF11" s="1">
        <f t="shared" ref="AF11:AF15" si="20">STDEV($Q11,$N11,$K11,$H11)</f>
        <v>278388.21814150107</v>
      </c>
      <c r="AG11" s="1">
        <f t="shared" ref="AG11:AG16" si="21">+T11+AF11</f>
        <v>878388.21814150107</v>
      </c>
      <c r="AH11" s="1">
        <f t="shared" ref="AH11:AH16" si="22">-T11-AG11</f>
        <v>-1478388.2181415011</v>
      </c>
    </row>
    <row r="12" spans="2:34" s="19" customFormat="1" ht="57.75" customHeight="1" x14ac:dyDescent="0.3">
      <c r="B12" s="20">
        <v>3</v>
      </c>
      <c r="C12" s="45" t="s">
        <v>29</v>
      </c>
      <c r="D12" s="45"/>
      <c r="E12" s="20" t="s">
        <v>36</v>
      </c>
      <c r="F12" s="21">
        <v>1</v>
      </c>
      <c r="G12" s="2">
        <v>0.19</v>
      </c>
      <c r="H12" s="1">
        <f>+EAI!G19</f>
        <v>400000</v>
      </c>
      <c r="I12" s="22">
        <f t="shared" si="3"/>
        <v>476000</v>
      </c>
      <c r="J12" s="22">
        <f t="shared" si="4"/>
        <v>476000</v>
      </c>
      <c r="K12" s="1">
        <f>+RHARQ!G19</f>
        <v>320000</v>
      </c>
      <c r="L12" s="1">
        <f t="shared" si="5"/>
        <v>380800</v>
      </c>
      <c r="M12" s="1">
        <f t="shared" si="6"/>
        <v>380800</v>
      </c>
      <c r="N12" s="1">
        <f>+MAYALA!G19</f>
        <v>2500000</v>
      </c>
      <c r="O12" s="22">
        <f t="shared" si="7"/>
        <v>2975000</v>
      </c>
      <c r="P12" s="22">
        <f t="shared" si="8"/>
        <v>2975000</v>
      </c>
      <c r="Q12" s="1"/>
      <c r="R12" s="22">
        <f t="shared" si="9"/>
        <v>0</v>
      </c>
      <c r="S12" s="22">
        <f t="shared" si="10"/>
        <v>0</v>
      </c>
      <c r="T12" s="1">
        <f t="shared" si="11"/>
        <v>1073333</v>
      </c>
      <c r="U12" s="22">
        <f t="shared" si="12"/>
        <v>1277266</v>
      </c>
      <c r="V12" s="22">
        <f t="shared" si="13"/>
        <v>1277266</v>
      </c>
      <c r="W12" s="1">
        <f t="shared" si="0"/>
        <v>683990</v>
      </c>
      <c r="X12" s="22">
        <f t="shared" si="14"/>
        <v>813948</v>
      </c>
      <c r="Y12" s="22">
        <f t="shared" si="15"/>
        <v>813948</v>
      </c>
      <c r="Z12" s="1">
        <f t="shared" si="1"/>
        <v>497925</v>
      </c>
      <c r="AA12" s="22">
        <f t="shared" si="16"/>
        <v>592531</v>
      </c>
      <c r="AB12" s="22">
        <f t="shared" si="17"/>
        <v>592531</v>
      </c>
      <c r="AC12" s="35">
        <f t="shared" si="2"/>
        <v>400000</v>
      </c>
      <c r="AD12" s="36">
        <f t="shared" si="18"/>
        <v>476000</v>
      </c>
      <c r="AE12" s="36">
        <f t="shared" si="19"/>
        <v>476000</v>
      </c>
      <c r="AF12" s="1">
        <f t="shared" si="20"/>
        <v>1236176.9021193257</v>
      </c>
      <c r="AG12" s="1">
        <f t="shared" si="21"/>
        <v>2309509.9021193255</v>
      </c>
      <c r="AH12" s="1">
        <f t="shared" si="22"/>
        <v>-3382842.9021193255</v>
      </c>
    </row>
    <row r="13" spans="2:34" s="19" customFormat="1" ht="30" customHeight="1" x14ac:dyDescent="0.3">
      <c r="B13" s="20">
        <v>4</v>
      </c>
      <c r="C13" s="45" t="s">
        <v>30</v>
      </c>
      <c r="D13" s="45"/>
      <c r="E13" s="20" t="s">
        <v>35</v>
      </c>
      <c r="F13" s="21">
        <v>1</v>
      </c>
      <c r="G13" s="2">
        <v>0.19</v>
      </c>
      <c r="H13" s="1">
        <f>+EAI!G20</f>
        <v>500000</v>
      </c>
      <c r="I13" s="22">
        <f t="shared" si="3"/>
        <v>595000</v>
      </c>
      <c r="J13" s="22">
        <f t="shared" si="4"/>
        <v>595000</v>
      </c>
      <c r="K13" s="1">
        <f>+RHARQ!G20</f>
        <v>3200000</v>
      </c>
      <c r="L13" s="1">
        <f t="shared" si="5"/>
        <v>3808000</v>
      </c>
      <c r="M13" s="1">
        <f t="shared" si="6"/>
        <v>3808000</v>
      </c>
      <c r="N13" s="1">
        <f>+MAYALA!G20</f>
        <v>1500000</v>
      </c>
      <c r="O13" s="22">
        <f t="shared" si="7"/>
        <v>1785000</v>
      </c>
      <c r="P13" s="22">
        <f t="shared" si="8"/>
        <v>1785000</v>
      </c>
      <c r="Q13" s="1"/>
      <c r="R13" s="22">
        <f t="shared" si="9"/>
        <v>0</v>
      </c>
      <c r="S13" s="22">
        <f t="shared" si="10"/>
        <v>0</v>
      </c>
      <c r="T13" s="1">
        <f t="shared" si="11"/>
        <v>1733333</v>
      </c>
      <c r="U13" s="22">
        <f t="shared" si="12"/>
        <v>2062666</v>
      </c>
      <c r="V13" s="22">
        <f t="shared" si="13"/>
        <v>2062666</v>
      </c>
      <c r="W13" s="1">
        <f t="shared" si="0"/>
        <v>1338866</v>
      </c>
      <c r="X13" s="22">
        <f t="shared" si="14"/>
        <v>1593251</v>
      </c>
      <c r="Y13" s="22">
        <f t="shared" si="15"/>
        <v>1593251</v>
      </c>
      <c r="Z13" s="1">
        <f t="shared" si="1"/>
        <v>1006993</v>
      </c>
      <c r="AA13" s="22">
        <f t="shared" si="16"/>
        <v>1198322</v>
      </c>
      <c r="AB13" s="22">
        <f t="shared" si="17"/>
        <v>1198322</v>
      </c>
      <c r="AC13" s="35">
        <f t="shared" si="2"/>
        <v>1500000</v>
      </c>
      <c r="AD13" s="36">
        <f t="shared" si="18"/>
        <v>1785000</v>
      </c>
      <c r="AE13" s="36">
        <f t="shared" si="19"/>
        <v>1785000</v>
      </c>
      <c r="AF13" s="1">
        <f t="shared" si="20"/>
        <v>1365039.6819628845</v>
      </c>
      <c r="AG13" s="1">
        <f t="shared" si="21"/>
        <v>3098372.6819628845</v>
      </c>
      <c r="AH13" s="1">
        <f t="shared" si="22"/>
        <v>-4831705.681962885</v>
      </c>
    </row>
    <row r="14" spans="2:34" s="19" customFormat="1" ht="19.5" customHeight="1" x14ac:dyDescent="0.3">
      <c r="B14" s="20">
        <v>5</v>
      </c>
      <c r="C14" s="45" t="s">
        <v>31</v>
      </c>
      <c r="D14" s="45"/>
      <c r="E14" s="20" t="s">
        <v>35</v>
      </c>
      <c r="F14" s="21">
        <v>1</v>
      </c>
      <c r="G14" s="2">
        <v>0.19</v>
      </c>
      <c r="H14" s="1">
        <f>+EAI!G21</f>
        <v>200000</v>
      </c>
      <c r="I14" s="22">
        <f t="shared" si="3"/>
        <v>238000</v>
      </c>
      <c r="J14" s="22">
        <f t="shared" si="4"/>
        <v>238000</v>
      </c>
      <c r="K14" s="1">
        <f>+RHARQ!G21</f>
        <v>2400000</v>
      </c>
      <c r="L14" s="1">
        <f t="shared" si="5"/>
        <v>2856000</v>
      </c>
      <c r="M14" s="1">
        <f t="shared" si="6"/>
        <v>2856000</v>
      </c>
      <c r="N14" s="1">
        <f>+MAYALA!G21</f>
        <v>1350000</v>
      </c>
      <c r="O14" s="22">
        <f t="shared" si="7"/>
        <v>1606500</v>
      </c>
      <c r="P14" s="22">
        <f t="shared" si="8"/>
        <v>1606500</v>
      </c>
      <c r="Q14" s="1"/>
      <c r="R14" s="22">
        <f t="shared" si="9"/>
        <v>0</v>
      </c>
      <c r="S14" s="22">
        <f t="shared" si="10"/>
        <v>0</v>
      </c>
      <c r="T14" s="1">
        <f t="shared" si="11"/>
        <v>1316667</v>
      </c>
      <c r="U14" s="22">
        <f t="shared" si="12"/>
        <v>1566834</v>
      </c>
      <c r="V14" s="22">
        <f t="shared" si="13"/>
        <v>1566834</v>
      </c>
      <c r="W14" s="1">
        <f t="shared" si="0"/>
        <v>865350</v>
      </c>
      <c r="X14" s="22">
        <f t="shared" si="14"/>
        <v>1029767</v>
      </c>
      <c r="Y14" s="22">
        <f t="shared" si="15"/>
        <v>1029767</v>
      </c>
      <c r="Z14" s="1">
        <f t="shared" si="1"/>
        <v>487218</v>
      </c>
      <c r="AA14" s="22">
        <f t="shared" si="16"/>
        <v>579789</v>
      </c>
      <c r="AB14" s="22">
        <f t="shared" si="17"/>
        <v>579789</v>
      </c>
      <c r="AC14" s="35">
        <f t="shared" si="2"/>
        <v>1350000</v>
      </c>
      <c r="AD14" s="36">
        <f t="shared" si="18"/>
        <v>1606500</v>
      </c>
      <c r="AE14" s="36">
        <f t="shared" si="19"/>
        <v>1606500</v>
      </c>
      <c r="AF14" s="1">
        <f t="shared" si="20"/>
        <v>1100378.7226829377</v>
      </c>
      <c r="AG14" s="1">
        <f t="shared" si="21"/>
        <v>2417045.722682938</v>
      </c>
      <c r="AH14" s="1">
        <f t="shared" si="22"/>
        <v>-3733712.722682938</v>
      </c>
    </row>
    <row r="15" spans="2:34" s="19" customFormat="1" ht="19.5" customHeight="1" x14ac:dyDescent="0.3">
      <c r="B15" s="20">
        <v>6</v>
      </c>
      <c r="C15" s="45" t="s">
        <v>32</v>
      </c>
      <c r="D15" s="45"/>
      <c r="E15" s="20" t="s">
        <v>35</v>
      </c>
      <c r="F15" s="21">
        <v>1</v>
      </c>
      <c r="G15" s="2">
        <v>0.19</v>
      </c>
      <c r="H15" s="1">
        <f>+EAI!G22</f>
        <v>200000</v>
      </c>
      <c r="I15" s="22">
        <f t="shared" si="3"/>
        <v>238000</v>
      </c>
      <c r="J15" s="22">
        <f t="shared" si="4"/>
        <v>238000</v>
      </c>
      <c r="K15" s="1">
        <f>+RHARQ!G22</f>
        <v>560000</v>
      </c>
      <c r="L15" s="1">
        <f t="shared" si="5"/>
        <v>666400</v>
      </c>
      <c r="M15" s="1">
        <f t="shared" si="6"/>
        <v>666400</v>
      </c>
      <c r="N15" s="1">
        <f>+MAYALA!G22</f>
        <v>250000</v>
      </c>
      <c r="O15" s="22">
        <f t="shared" si="7"/>
        <v>297500</v>
      </c>
      <c r="P15" s="22">
        <f t="shared" si="8"/>
        <v>297500</v>
      </c>
      <c r="Q15" s="1"/>
      <c r="R15" s="22">
        <f t="shared" si="9"/>
        <v>0</v>
      </c>
      <c r="S15" s="22">
        <f t="shared" si="10"/>
        <v>0</v>
      </c>
      <c r="T15" s="1">
        <f t="shared" si="11"/>
        <v>336667</v>
      </c>
      <c r="U15" s="22">
        <f t="shared" si="12"/>
        <v>400634</v>
      </c>
      <c r="V15" s="22">
        <f t="shared" si="13"/>
        <v>400634</v>
      </c>
      <c r="W15" s="1">
        <f t="shared" si="0"/>
        <v>303659</v>
      </c>
      <c r="X15" s="22">
        <f t="shared" si="14"/>
        <v>361354</v>
      </c>
      <c r="Y15" s="22">
        <f t="shared" si="15"/>
        <v>361354</v>
      </c>
      <c r="Z15" s="1">
        <f t="shared" si="1"/>
        <v>278146</v>
      </c>
      <c r="AA15" s="22">
        <f t="shared" si="16"/>
        <v>330994</v>
      </c>
      <c r="AB15" s="22">
        <f t="shared" si="17"/>
        <v>330994</v>
      </c>
      <c r="AC15" s="35">
        <f t="shared" si="2"/>
        <v>250000</v>
      </c>
      <c r="AD15" s="36">
        <f t="shared" si="18"/>
        <v>297500</v>
      </c>
      <c r="AE15" s="36">
        <f t="shared" si="19"/>
        <v>297500</v>
      </c>
      <c r="AF15" s="1">
        <f t="shared" si="20"/>
        <v>195021.36635080102</v>
      </c>
      <c r="AG15" s="1">
        <f t="shared" si="21"/>
        <v>531688.36635080096</v>
      </c>
      <c r="AH15" s="1">
        <f t="shared" si="22"/>
        <v>-868355.36635080096</v>
      </c>
    </row>
    <row r="16" spans="2:34" s="19" customFormat="1" ht="46.5" customHeight="1" x14ac:dyDescent="0.3">
      <c r="B16" s="20">
        <v>7</v>
      </c>
      <c r="C16" s="45" t="s">
        <v>33</v>
      </c>
      <c r="D16" s="45"/>
      <c r="E16" s="20" t="s">
        <v>35</v>
      </c>
      <c r="F16" s="21">
        <v>1</v>
      </c>
      <c r="G16" s="2">
        <v>0.19</v>
      </c>
      <c r="H16" s="1">
        <f>+EAI!G23</f>
        <v>1600000</v>
      </c>
      <c r="I16" s="22">
        <f t="shared" si="3"/>
        <v>1904000</v>
      </c>
      <c r="J16" s="22">
        <f t="shared" si="4"/>
        <v>1904000</v>
      </c>
      <c r="K16" s="1">
        <f>+RHARQ!G23</f>
        <v>4000000</v>
      </c>
      <c r="L16" s="1">
        <f t="shared" si="5"/>
        <v>4760000</v>
      </c>
      <c r="M16" s="1">
        <f t="shared" si="6"/>
        <v>4760000</v>
      </c>
      <c r="N16" s="1">
        <f>+MAYALA!G23</f>
        <v>550000</v>
      </c>
      <c r="O16" s="22">
        <f t="shared" si="7"/>
        <v>654500</v>
      </c>
      <c r="P16" s="22">
        <f t="shared" si="8"/>
        <v>654500</v>
      </c>
      <c r="Q16" s="1"/>
      <c r="R16" s="22">
        <f t="shared" si="9"/>
        <v>0</v>
      </c>
      <c r="S16" s="22">
        <f t="shared" si="10"/>
        <v>0</v>
      </c>
      <c r="T16" s="1">
        <f t="shared" si="11"/>
        <v>2050000</v>
      </c>
      <c r="U16" s="22">
        <f t="shared" si="12"/>
        <v>2439500</v>
      </c>
      <c r="V16" s="22">
        <f t="shared" si="13"/>
        <v>2439500</v>
      </c>
      <c r="W16" s="1">
        <f t="shared" si="0"/>
        <v>1521181</v>
      </c>
      <c r="X16" s="22">
        <f t="shared" si="14"/>
        <v>1810205</v>
      </c>
      <c r="Y16" s="22">
        <f t="shared" si="15"/>
        <v>1810205</v>
      </c>
      <c r="Z16" s="1">
        <f t="shared" si="1"/>
        <v>1113924</v>
      </c>
      <c r="AA16" s="22">
        <f t="shared" si="16"/>
        <v>1325570</v>
      </c>
      <c r="AB16" s="22">
        <f t="shared" si="17"/>
        <v>1325570</v>
      </c>
      <c r="AC16" s="35">
        <f t="shared" si="2"/>
        <v>1600000</v>
      </c>
      <c r="AD16" s="36">
        <f t="shared" si="18"/>
        <v>1904000</v>
      </c>
      <c r="AE16" s="36">
        <f t="shared" si="19"/>
        <v>1904000</v>
      </c>
      <c r="AF16" s="1">
        <f>STDEV($Q16,$N16,$K16,$H16)</f>
        <v>1768473.9183827394</v>
      </c>
      <c r="AG16" s="1">
        <f t="shared" si="21"/>
        <v>3818473.9183827396</v>
      </c>
      <c r="AH16" s="1">
        <f t="shared" si="22"/>
        <v>-5868473.9183827396</v>
      </c>
    </row>
    <row r="17" spans="2:34" s="24" customFormat="1" ht="6.75" customHeight="1" x14ac:dyDescent="0.3">
      <c r="I17" s="25"/>
      <c r="J17" s="25"/>
      <c r="L17" s="25"/>
      <c r="M17" s="25"/>
      <c r="O17" s="25"/>
      <c r="P17" s="25"/>
      <c r="R17" s="25"/>
      <c r="S17" s="25"/>
      <c r="U17" s="25"/>
      <c r="V17" s="25"/>
      <c r="X17" s="25"/>
      <c r="Y17" s="25"/>
      <c r="AA17" s="25"/>
      <c r="AB17" s="25"/>
      <c r="AD17" s="25"/>
      <c r="AE17" s="25"/>
    </row>
    <row r="18" spans="2:34" s="24" customFormat="1" ht="17.25" customHeight="1" x14ac:dyDescent="0.3">
      <c r="B18" s="26" t="s">
        <v>48</v>
      </c>
      <c r="C18" s="27"/>
      <c r="D18" s="27"/>
      <c r="E18" s="27"/>
      <c r="F18" s="32"/>
      <c r="H18" s="28">
        <f t="shared" ref="H18:AH18" si="23">SUM(H10:H16)</f>
        <v>3400000</v>
      </c>
      <c r="I18" s="28">
        <f t="shared" si="23"/>
        <v>4046000</v>
      </c>
      <c r="J18" s="28">
        <f t="shared" si="23"/>
        <v>4046000</v>
      </c>
      <c r="K18" s="28">
        <f t="shared" si="23"/>
        <v>11890000</v>
      </c>
      <c r="L18" s="28">
        <f t="shared" si="23"/>
        <v>14149100</v>
      </c>
      <c r="M18" s="28">
        <f t="shared" si="23"/>
        <v>14149100</v>
      </c>
      <c r="N18" s="28">
        <f t="shared" si="23"/>
        <v>7150000</v>
      </c>
      <c r="O18" s="28">
        <f t="shared" si="23"/>
        <v>8508500</v>
      </c>
      <c r="P18" s="28">
        <f t="shared" si="23"/>
        <v>8508500</v>
      </c>
      <c r="Q18" s="28">
        <f t="shared" si="23"/>
        <v>0</v>
      </c>
      <c r="R18" s="28">
        <f t="shared" si="23"/>
        <v>0</v>
      </c>
      <c r="S18" s="28">
        <f t="shared" si="23"/>
        <v>0</v>
      </c>
      <c r="T18" s="28">
        <f t="shared" si="23"/>
        <v>7480000</v>
      </c>
      <c r="U18" s="28">
        <f t="shared" si="23"/>
        <v>8901200</v>
      </c>
      <c r="V18" s="28">
        <f t="shared" si="23"/>
        <v>8901200</v>
      </c>
      <c r="W18" s="28">
        <f t="shared" si="23"/>
        <v>5602056</v>
      </c>
      <c r="X18" s="28">
        <f t="shared" si="23"/>
        <v>6666447</v>
      </c>
      <c r="Y18" s="28">
        <f t="shared" si="23"/>
        <v>6666447</v>
      </c>
      <c r="Z18" s="28">
        <f t="shared" si="23"/>
        <v>4191327</v>
      </c>
      <c r="AA18" s="28">
        <f t="shared" si="23"/>
        <v>4987680</v>
      </c>
      <c r="AB18" s="28">
        <f t="shared" si="23"/>
        <v>4987680</v>
      </c>
      <c r="AC18" s="37">
        <f t="shared" si="23"/>
        <v>6100000</v>
      </c>
      <c r="AD18" s="37">
        <f t="shared" si="23"/>
        <v>7259000</v>
      </c>
      <c r="AE18" s="37">
        <f t="shared" si="23"/>
        <v>7259000</v>
      </c>
      <c r="AF18" s="28">
        <f t="shared" si="23"/>
        <v>6124310.2228404405</v>
      </c>
      <c r="AG18" s="28">
        <f t="shared" si="23"/>
        <v>13604310.222840441</v>
      </c>
      <c r="AH18" s="28">
        <f t="shared" si="23"/>
        <v>-21084310.222840443</v>
      </c>
    </row>
    <row r="19" spans="2:34" s="24" customFormat="1" ht="6.75" customHeight="1" x14ac:dyDescent="0.3">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row>
    <row r="20" spans="2:34" ht="80.25" customHeight="1" x14ac:dyDescent="0.25">
      <c r="B20" s="57" t="s">
        <v>37</v>
      </c>
      <c r="C20" s="58"/>
      <c r="D20" s="58"/>
      <c r="E20" s="58"/>
      <c r="F20" s="58"/>
      <c r="G20" s="59"/>
      <c r="H20" s="51" t="str">
        <f>+H8</f>
        <v>Estudios Ambientales Integrados SAS</v>
      </c>
      <c r="I20" s="52"/>
      <c r="J20" s="53"/>
      <c r="K20" s="51" t="str">
        <f>+K8</f>
        <v>RHARQ</v>
      </c>
      <c r="L20" s="52"/>
      <c r="M20" s="53"/>
      <c r="N20" s="51" t="str">
        <f>+N8</f>
        <v>MAYALA SAS</v>
      </c>
      <c r="O20" s="52"/>
      <c r="P20" s="53"/>
      <c r="Q20" s="51">
        <f>+Q8</f>
        <v>0</v>
      </c>
      <c r="R20" s="52"/>
      <c r="S20" s="53"/>
      <c r="T20" s="51" t="str">
        <f>+T8</f>
        <v>PROMEDIO</v>
      </c>
      <c r="U20" s="52"/>
      <c r="V20" s="53"/>
      <c r="W20" s="51" t="str">
        <f>+W8</f>
        <v>MEDIA GEOMÉTRICA</v>
      </c>
      <c r="X20" s="52"/>
      <c r="Y20" s="53"/>
      <c r="Z20" s="51" t="str">
        <f>+Z8</f>
        <v>MEDIA ARMÓNICA</v>
      </c>
      <c r="AA20" s="52"/>
      <c r="AB20" s="53"/>
      <c r="AC20" s="54" t="str">
        <f>+AC8</f>
        <v>MEDIANA</v>
      </c>
      <c r="AD20" s="55"/>
      <c r="AE20" s="56"/>
      <c r="AF20" s="17" t="s">
        <v>66</v>
      </c>
      <c r="AG20" s="17" t="s">
        <v>67</v>
      </c>
      <c r="AH20" s="17" t="s">
        <v>68</v>
      </c>
    </row>
    <row r="21" spans="2:34" s="19" customFormat="1" ht="48" customHeight="1" x14ac:dyDescent="0.3">
      <c r="B21" s="16" t="s">
        <v>0</v>
      </c>
      <c r="C21" s="49" t="s">
        <v>34</v>
      </c>
      <c r="D21" s="50"/>
      <c r="E21" s="18" t="s">
        <v>25</v>
      </c>
      <c r="F21" s="18" t="s">
        <v>18</v>
      </c>
      <c r="G21" s="17" t="s">
        <v>21</v>
      </c>
      <c r="H21" s="17" t="s">
        <v>23</v>
      </c>
      <c r="I21" s="17" t="s">
        <v>19</v>
      </c>
      <c r="J21" s="17" t="s">
        <v>20</v>
      </c>
      <c r="K21" s="17" t="s">
        <v>23</v>
      </c>
      <c r="L21" s="17" t="s">
        <v>19</v>
      </c>
      <c r="M21" s="17" t="s">
        <v>20</v>
      </c>
      <c r="N21" s="17" t="s">
        <v>23</v>
      </c>
      <c r="O21" s="17" t="s">
        <v>19</v>
      </c>
      <c r="P21" s="17" t="s">
        <v>20</v>
      </c>
      <c r="Q21" s="17" t="s">
        <v>23</v>
      </c>
      <c r="R21" s="17" t="s">
        <v>19</v>
      </c>
      <c r="S21" s="17" t="s">
        <v>20</v>
      </c>
      <c r="T21" s="17" t="s">
        <v>23</v>
      </c>
      <c r="U21" s="17" t="s">
        <v>19</v>
      </c>
      <c r="V21" s="17" t="s">
        <v>20</v>
      </c>
      <c r="W21" s="17" t="s">
        <v>23</v>
      </c>
      <c r="X21" s="17" t="s">
        <v>19</v>
      </c>
      <c r="Y21" s="17" t="s">
        <v>20</v>
      </c>
      <c r="Z21" s="17" t="s">
        <v>23</v>
      </c>
      <c r="AA21" s="17" t="s">
        <v>19</v>
      </c>
      <c r="AB21" s="17" t="s">
        <v>20</v>
      </c>
      <c r="AC21" s="34" t="s">
        <v>23</v>
      </c>
      <c r="AD21" s="34" t="s">
        <v>19</v>
      </c>
      <c r="AE21" s="34" t="s">
        <v>20</v>
      </c>
      <c r="AF21" s="17" t="s">
        <v>23</v>
      </c>
      <c r="AG21" s="17" t="s">
        <v>23</v>
      </c>
      <c r="AH21" s="17" t="s">
        <v>23</v>
      </c>
    </row>
    <row r="22" spans="2:34" s="19" customFormat="1" ht="19.5" customHeight="1" x14ac:dyDescent="0.3">
      <c r="B22" s="20">
        <v>1</v>
      </c>
      <c r="C22" s="45" t="s">
        <v>27</v>
      </c>
      <c r="D22" s="45"/>
      <c r="E22" s="20" t="s">
        <v>35</v>
      </c>
      <c r="F22" s="21">
        <v>1</v>
      </c>
      <c r="G22" s="2">
        <v>0.19</v>
      </c>
      <c r="H22" s="1">
        <f>+EAI!G29</f>
        <v>400000</v>
      </c>
      <c r="I22" s="22">
        <f t="shared" ref="I22:I28" si="24">+ROUND(H22*(1+$G22),0)</f>
        <v>476000</v>
      </c>
      <c r="J22" s="22">
        <f>+I22*F22</f>
        <v>476000</v>
      </c>
      <c r="K22" s="1">
        <f>+RHARQ!G29</f>
        <v>280000</v>
      </c>
      <c r="L22" s="22">
        <f t="shared" ref="L22:L28" si="25">+ROUND(K22*(1+$G22),0)</f>
        <v>333200</v>
      </c>
      <c r="M22" s="22">
        <f t="shared" ref="M22:M28" si="26">+L22*$F22</f>
        <v>333200</v>
      </c>
      <c r="N22" s="1">
        <f>+MAYALA!G29</f>
        <v>350000</v>
      </c>
      <c r="O22" s="22">
        <f t="shared" ref="O22:O28" si="27">+ROUND(N22*(1+$G22),0)</f>
        <v>416500</v>
      </c>
      <c r="P22" s="22">
        <f t="shared" ref="P22:P28" si="28">+O22*$F22</f>
        <v>416500</v>
      </c>
      <c r="Q22" s="1"/>
      <c r="R22" s="22">
        <f t="shared" ref="R22:R28" si="29">+ROUND(Q22*(1+$G22),0)</f>
        <v>0</v>
      </c>
      <c r="S22" s="22">
        <f t="shared" ref="S22:S28" si="30">+R22*$F22</f>
        <v>0</v>
      </c>
      <c r="T22" s="1">
        <f t="shared" ref="T22:T28" si="31">+ROUND(AVERAGE($Q22,$N22,$K22,$H22),0)</f>
        <v>343333</v>
      </c>
      <c r="U22" s="22">
        <f t="shared" ref="U22:U28" si="32">+ROUND(T22*(1+$G22),0)</f>
        <v>408566</v>
      </c>
      <c r="V22" s="22">
        <f t="shared" ref="V22:V28" si="33">+U22*$F22</f>
        <v>408566</v>
      </c>
      <c r="W22" s="1">
        <f t="shared" ref="W22:W28" si="34">+ROUND(GEOMEAN($Q22,$N22,$K22,$H22),0)</f>
        <v>339700</v>
      </c>
      <c r="X22" s="22">
        <f t="shared" ref="X22:X28" si="35">+ROUND(W22*(1+$G22),0)</f>
        <v>404243</v>
      </c>
      <c r="Y22" s="22">
        <f t="shared" ref="Y22:Y28" si="36">+X22*$F22</f>
        <v>404243</v>
      </c>
      <c r="Z22" s="1">
        <f t="shared" ref="Z22:Z28" si="37">+ROUND(HARMEAN($Q22,$N22,$K22,$H22),0)</f>
        <v>336000</v>
      </c>
      <c r="AA22" s="22">
        <f t="shared" ref="AA22:AA28" si="38">+ROUND(Z22*(1+$G22),0)</f>
        <v>399840</v>
      </c>
      <c r="AB22" s="22">
        <f t="shared" ref="AB22:AB28" si="39">+AA22*$F22</f>
        <v>399840</v>
      </c>
      <c r="AC22" s="35">
        <f t="shared" ref="AC22:AC28" si="40">+ROUND(MEDIAN($Q22,$N22,$K22,$H22),0)</f>
        <v>350000</v>
      </c>
      <c r="AD22" s="36">
        <f t="shared" ref="AD22:AD28" si="41">+ROUND(AC22*(1+$G22),0)</f>
        <v>416500</v>
      </c>
      <c r="AE22" s="36">
        <f t="shared" ref="AE22:AE28" si="42">+AD22*$F22</f>
        <v>416500</v>
      </c>
      <c r="AF22" s="1">
        <f t="shared" ref="AF22:AF28" si="43">STDEV($Q22,$N22,$K22,$H22)</f>
        <v>60277.137733417163</v>
      </c>
      <c r="AG22" s="1">
        <f t="shared" ref="AG22:AG28" si="44">+T22+AF22</f>
        <v>403610.13773341716</v>
      </c>
      <c r="AH22" s="1">
        <f t="shared" ref="AH22:AH28" si="45">-T22-AG22</f>
        <v>-746943.1377334171</v>
      </c>
    </row>
    <row r="23" spans="2:34" s="19" customFormat="1" ht="30" customHeight="1" x14ac:dyDescent="0.3">
      <c r="B23" s="20">
        <v>2</v>
      </c>
      <c r="C23" s="45" t="s">
        <v>28</v>
      </c>
      <c r="D23" s="45"/>
      <c r="E23" s="20" t="s">
        <v>36</v>
      </c>
      <c r="F23" s="23">
        <v>1</v>
      </c>
      <c r="G23" s="2">
        <v>0.19</v>
      </c>
      <c r="H23" s="1">
        <f>+EAI!G30</f>
        <v>500000</v>
      </c>
      <c r="I23" s="22">
        <f t="shared" si="24"/>
        <v>595000</v>
      </c>
      <c r="J23" s="22">
        <f t="shared" ref="J23:J28" si="46">+I23*F23</f>
        <v>595000</v>
      </c>
      <c r="K23" s="1">
        <f>+RHARQ!G30</f>
        <v>720000</v>
      </c>
      <c r="L23" s="22">
        <f t="shared" si="25"/>
        <v>856800</v>
      </c>
      <c r="M23" s="22">
        <f t="shared" si="26"/>
        <v>856800</v>
      </c>
      <c r="N23" s="1">
        <f>+MAYALA!G30</f>
        <v>650000</v>
      </c>
      <c r="O23" s="22">
        <f t="shared" si="27"/>
        <v>773500</v>
      </c>
      <c r="P23" s="22">
        <f t="shared" si="28"/>
        <v>773500</v>
      </c>
      <c r="Q23" s="1"/>
      <c r="R23" s="22">
        <f t="shared" si="29"/>
        <v>0</v>
      </c>
      <c r="S23" s="22">
        <f t="shared" si="30"/>
        <v>0</v>
      </c>
      <c r="T23" s="1">
        <f t="shared" si="31"/>
        <v>623333</v>
      </c>
      <c r="U23" s="22">
        <f t="shared" si="32"/>
        <v>741766</v>
      </c>
      <c r="V23" s="22">
        <f t="shared" si="33"/>
        <v>741766</v>
      </c>
      <c r="W23" s="1">
        <f t="shared" si="34"/>
        <v>616224</v>
      </c>
      <c r="X23" s="22">
        <f t="shared" si="35"/>
        <v>733307</v>
      </c>
      <c r="Y23" s="22">
        <f t="shared" si="36"/>
        <v>733307</v>
      </c>
      <c r="Z23" s="1">
        <f t="shared" si="37"/>
        <v>608846</v>
      </c>
      <c r="AA23" s="22">
        <f t="shared" si="38"/>
        <v>724527</v>
      </c>
      <c r="AB23" s="22">
        <f t="shared" si="39"/>
        <v>724527</v>
      </c>
      <c r="AC23" s="35">
        <f t="shared" si="40"/>
        <v>650000</v>
      </c>
      <c r="AD23" s="36">
        <f t="shared" si="41"/>
        <v>773500</v>
      </c>
      <c r="AE23" s="36">
        <f t="shared" si="42"/>
        <v>773500</v>
      </c>
      <c r="AF23" s="1">
        <f t="shared" si="43"/>
        <v>112398.10200058261</v>
      </c>
      <c r="AG23" s="1">
        <f t="shared" si="44"/>
        <v>735731.10200058261</v>
      </c>
      <c r="AH23" s="1">
        <f t="shared" si="45"/>
        <v>-1359064.1020005825</v>
      </c>
    </row>
    <row r="24" spans="2:34" s="19" customFormat="1" ht="57.75" customHeight="1" x14ac:dyDescent="0.3">
      <c r="B24" s="20">
        <v>3</v>
      </c>
      <c r="C24" s="45" t="s">
        <v>29</v>
      </c>
      <c r="D24" s="45"/>
      <c r="E24" s="20" t="s">
        <v>36</v>
      </c>
      <c r="F24" s="21">
        <v>1</v>
      </c>
      <c r="G24" s="2">
        <v>0.19</v>
      </c>
      <c r="H24" s="1">
        <f>+EAI!G31</f>
        <v>600000</v>
      </c>
      <c r="I24" s="22">
        <f t="shared" si="24"/>
        <v>714000</v>
      </c>
      <c r="J24" s="22">
        <f t="shared" si="46"/>
        <v>714000</v>
      </c>
      <c r="K24" s="1">
        <f>+RHARQ!G31</f>
        <v>160000</v>
      </c>
      <c r="L24" s="22">
        <f t="shared" si="25"/>
        <v>190400</v>
      </c>
      <c r="M24" s="22">
        <f t="shared" si="26"/>
        <v>190400</v>
      </c>
      <c r="N24" s="1">
        <f>+MAYALA!G31</f>
        <v>2500000</v>
      </c>
      <c r="O24" s="22">
        <f t="shared" si="27"/>
        <v>2975000</v>
      </c>
      <c r="P24" s="22">
        <f t="shared" si="28"/>
        <v>2975000</v>
      </c>
      <c r="Q24" s="1"/>
      <c r="R24" s="22">
        <f t="shared" si="29"/>
        <v>0</v>
      </c>
      <c r="S24" s="22">
        <f t="shared" si="30"/>
        <v>0</v>
      </c>
      <c r="T24" s="1">
        <f t="shared" si="31"/>
        <v>1086667</v>
      </c>
      <c r="U24" s="22">
        <f t="shared" si="32"/>
        <v>1293134</v>
      </c>
      <c r="V24" s="22">
        <f t="shared" si="33"/>
        <v>1293134</v>
      </c>
      <c r="W24" s="1">
        <f t="shared" si="34"/>
        <v>621447</v>
      </c>
      <c r="X24" s="22">
        <f t="shared" si="35"/>
        <v>739522</v>
      </c>
      <c r="Y24" s="22">
        <f t="shared" si="36"/>
        <v>739522</v>
      </c>
      <c r="Z24" s="1">
        <f t="shared" si="37"/>
        <v>360721</v>
      </c>
      <c r="AA24" s="22">
        <f t="shared" si="38"/>
        <v>429258</v>
      </c>
      <c r="AB24" s="22">
        <f t="shared" si="39"/>
        <v>429258</v>
      </c>
      <c r="AC24" s="35">
        <f t="shared" si="40"/>
        <v>600000</v>
      </c>
      <c r="AD24" s="36">
        <f t="shared" si="41"/>
        <v>714000</v>
      </c>
      <c r="AE24" s="36">
        <f t="shared" si="42"/>
        <v>714000</v>
      </c>
      <c r="AF24" s="1">
        <f t="shared" si="43"/>
        <v>1243596.9336297566</v>
      </c>
      <c r="AG24" s="1">
        <f t="shared" si="44"/>
        <v>2330263.9336297568</v>
      </c>
      <c r="AH24" s="1">
        <f t="shared" si="45"/>
        <v>-3416930.9336297568</v>
      </c>
    </row>
    <row r="25" spans="2:34" s="19" customFormat="1" ht="30" customHeight="1" x14ac:dyDescent="0.3">
      <c r="B25" s="20">
        <v>4</v>
      </c>
      <c r="C25" s="45" t="s">
        <v>30</v>
      </c>
      <c r="D25" s="45"/>
      <c r="E25" s="20" t="s">
        <v>35</v>
      </c>
      <c r="F25" s="21">
        <v>1</v>
      </c>
      <c r="G25" s="2">
        <v>0.19</v>
      </c>
      <c r="H25" s="1">
        <f>+EAI!G32</f>
        <v>600000</v>
      </c>
      <c r="I25" s="22">
        <f t="shared" si="24"/>
        <v>714000</v>
      </c>
      <c r="J25" s="22">
        <f t="shared" si="46"/>
        <v>714000</v>
      </c>
      <c r="K25" s="1">
        <f>+RHARQ!G32</f>
        <v>1600000</v>
      </c>
      <c r="L25" s="22">
        <f t="shared" si="25"/>
        <v>1904000</v>
      </c>
      <c r="M25" s="22">
        <f t="shared" si="26"/>
        <v>1904000</v>
      </c>
      <c r="N25" s="1">
        <f>+MAYALA!G32</f>
        <v>1500000</v>
      </c>
      <c r="O25" s="22">
        <f t="shared" si="27"/>
        <v>1785000</v>
      </c>
      <c r="P25" s="22">
        <f t="shared" si="28"/>
        <v>1785000</v>
      </c>
      <c r="Q25" s="1"/>
      <c r="R25" s="22">
        <f t="shared" si="29"/>
        <v>0</v>
      </c>
      <c r="S25" s="22">
        <f t="shared" si="30"/>
        <v>0</v>
      </c>
      <c r="T25" s="1">
        <f t="shared" si="31"/>
        <v>1233333</v>
      </c>
      <c r="U25" s="22">
        <f t="shared" si="32"/>
        <v>1467666</v>
      </c>
      <c r="V25" s="22">
        <f t="shared" si="33"/>
        <v>1467666</v>
      </c>
      <c r="W25" s="1">
        <f t="shared" si="34"/>
        <v>1129243</v>
      </c>
      <c r="X25" s="22">
        <f t="shared" si="35"/>
        <v>1343799</v>
      </c>
      <c r="Y25" s="22">
        <f t="shared" si="36"/>
        <v>1343799</v>
      </c>
      <c r="Z25" s="1">
        <f t="shared" si="37"/>
        <v>1014085</v>
      </c>
      <c r="AA25" s="22">
        <f t="shared" si="38"/>
        <v>1206761</v>
      </c>
      <c r="AB25" s="22">
        <f t="shared" si="39"/>
        <v>1206761</v>
      </c>
      <c r="AC25" s="35">
        <f t="shared" si="40"/>
        <v>1500000</v>
      </c>
      <c r="AD25" s="36">
        <f t="shared" si="41"/>
        <v>1785000</v>
      </c>
      <c r="AE25" s="36">
        <f t="shared" si="42"/>
        <v>1785000</v>
      </c>
      <c r="AF25" s="1">
        <f t="shared" si="43"/>
        <v>550757.05472861032</v>
      </c>
      <c r="AG25" s="1">
        <f t="shared" si="44"/>
        <v>1784090.0547286104</v>
      </c>
      <c r="AH25" s="1">
        <f t="shared" si="45"/>
        <v>-3017423.0547286104</v>
      </c>
    </row>
    <row r="26" spans="2:34" s="19" customFormat="1" ht="19.5" customHeight="1" x14ac:dyDescent="0.3">
      <c r="B26" s="20">
        <v>5</v>
      </c>
      <c r="C26" s="45" t="s">
        <v>31</v>
      </c>
      <c r="D26" s="45"/>
      <c r="E26" s="20" t="s">
        <v>35</v>
      </c>
      <c r="F26" s="21">
        <v>1</v>
      </c>
      <c r="G26" s="2">
        <v>0.19</v>
      </c>
      <c r="H26" s="1">
        <f>+EAI!G33</f>
        <v>300000</v>
      </c>
      <c r="I26" s="22">
        <f t="shared" si="24"/>
        <v>357000</v>
      </c>
      <c r="J26" s="22">
        <f t="shared" si="46"/>
        <v>357000</v>
      </c>
      <c r="K26" s="1">
        <f>+RHARQ!G33</f>
        <v>1200000</v>
      </c>
      <c r="L26" s="22">
        <f t="shared" si="25"/>
        <v>1428000</v>
      </c>
      <c r="M26" s="22">
        <f t="shared" si="26"/>
        <v>1428000</v>
      </c>
      <c r="N26" s="1">
        <f>+MAYALA!G33</f>
        <v>1350000</v>
      </c>
      <c r="O26" s="22">
        <f t="shared" si="27"/>
        <v>1606500</v>
      </c>
      <c r="P26" s="22">
        <f t="shared" si="28"/>
        <v>1606500</v>
      </c>
      <c r="Q26" s="1"/>
      <c r="R26" s="22">
        <f t="shared" si="29"/>
        <v>0</v>
      </c>
      <c r="S26" s="22">
        <f t="shared" si="30"/>
        <v>0</v>
      </c>
      <c r="T26" s="1">
        <f t="shared" si="31"/>
        <v>950000</v>
      </c>
      <c r="U26" s="22">
        <f t="shared" si="32"/>
        <v>1130500</v>
      </c>
      <c r="V26" s="22">
        <f t="shared" si="33"/>
        <v>1130500</v>
      </c>
      <c r="W26" s="1">
        <f t="shared" si="34"/>
        <v>786222</v>
      </c>
      <c r="X26" s="22">
        <f t="shared" si="35"/>
        <v>935604</v>
      </c>
      <c r="Y26" s="22">
        <f t="shared" si="36"/>
        <v>935604</v>
      </c>
      <c r="Z26" s="1">
        <f t="shared" si="37"/>
        <v>611321</v>
      </c>
      <c r="AA26" s="22">
        <f t="shared" si="38"/>
        <v>727472</v>
      </c>
      <c r="AB26" s="22">
        <f t="shared" si="39"/>
        <v>727472</v>
      </c>
      <c r="AC26" s="35">
        <f t="shared" si="40"/>
        <v>1200000</v>
      </c>
      <c r="AD26" s="36">
        <f t="shared" si="41"/>
        <v>1428000</v>
      </c>
      <c r="AE26" s="36">
        <f t="shared" si="42"/>
        <v>1428000</v>
      </c>
      <c r="AF26" s="1">
        <f t="shared" si="43"/>
        <v>567890.83458002738</v>
      </c>
      <c r="AG26" s="1">
        <f t="shared" si="44"/>
        <v>1517890.8345800275</v>
      </c>
      <c r="AH26" s="1">
        <f t="shared" si="45"/>
        <v>-2467890.8345800275</v>
      </c>
    </row>
    <row r="27" spans="2:34" s="19" customFormat="1" ht="19.5" customHeight="1" x14ac:dyDescent="0.3">
      <c r="B27" s="20">
        <v>6</v>
      </c>
      <c r="C27" s="45" t="s">
        <v>32</v>
      </c>
      <c r="D27" s="45"/>
      <c r="E27" s="20" t="s">
        <v>35</v>
      </c>
      <c r="F27" s="21">
        <v>1</v>
      </c>
      <c r="G27" s="2">
        <v>0.19</v>
      </c>
      <c r="H27" s="1">
        <f>+EAI!G34</f>
        <v>300000</v>
      </c>
      <c r="I27" s="22">
        <f t="shared" si="24"/>
        <v>357000</v>
      </c>
      <c r="J27" s="22">
        <f t="shared" si="46"/>
        <v>357000</v>
      </c>
      <c r="K27" s="1">
        <f>+RHARQ!G34</f>
        <v>280000</v>
      </c>
      <c r="L27" s="22">
        <f t="shared" si="25"/>
        <v>333200</v>
      </c>
      <c r="M27" s="22">
        <f t="shared" si="26"/>
        <v>333200</v>
      </c>
      <c r="N27" s="1">
        <f>+MAYALA!G34</f>
        <v>250000</v>
      </c>
      <c r="O27" s="22">
        <f t="shared" si="27"/>
        <v>297500</v>
      </c>
      <c r="P27" s="22">
        <f t="shared" si="28"/>
        <v>297500</v>
      </c>
      <c r="Q27" s="1"/>
      <c r="R27" s="22">
        <f t="shared" si="29"/>
        <v>0</v>
      </c>
      <c r="S27" s="22">
        <f t="shared" si="30"/>
        <v>0</v>
      </c>
      <c r="T27" s="1">
        <f t="shared" si="31"/>
        <v>276667</v>
      </c>
      <c r="U27" s="22">
        <f t="shared" si="32"/>
        <v>329234</v>
      </c>
      <c r="V27" s="22">
        <f t="shared" si="33"/>
        <v>329234</v>
      </c>
      <c r="W27" s="1">
        <f t="shared" si="34"/>
        <v>275892</v>
      </c>
      <c r="X27" s="22">
        <f t="shared" si="35"/>
        <v>328311</v>
      </c>
      <c r="Y27" s="22">
        <f t="shared" si="36"/>
        <v>328311</v>
      </c>
      <c r="Z27" s="1">
        <f t="shared" si="37"/>
        <v>275109</v>
      </c>
      <c r="AA27" s="22">
        <f t="shared" si="38"/>
        <v>327380</v>
      </c>
      <c r="AB27" s="22">
        <f t="shared" si="39"/>
        <v>327380</v>
      </c>
      <c r="AC27" s="35">
        <f t="shared" si="40"/>
        <v>280000</v>
      </c>
      <c r="AD27" s="36">
        <f t="shared" si="41"/>
        <v>333200</v>
      </c>
      <c r="AE27" s="36">
        <f t="shared" si="42"/>
        <v>333200</v>
      </c>
      <c r="AF27" s="1">
        <f t="shared" si="43"/>
        <v>25166.11478423583</v>
      </c>
      <c r="AG27" s="1">
        <f t="shared" si="44"/>
        <v>301833.11478423583</v>
      </c>
      <c r="AH27" s="1">
        <f t="shared" si="45"/>
        <v>-578500.11478423583</v>
      </c>
    </row>
    <row r="28" spans="2:34" s="19" customFormat="1" ht="46.5" customHeight="1" x14ac:dyDescent="0.3">
      <c r="B28" s="20">
        <v>7</v>
      </c>
      <c r="C28" s="45" t="s">
        <v>38</v>
      </c>
      <c r="D28" s="45"/>
      <c r="E28" s="20" t="s">
        <v>35</v>
      </c>
      <c r="F28" s="21">
        <v>1</v>
      </c>
      <c r="G28" s="2">
        <v>0.19</v>
      </c>
      <c r="H28" s="1">
        <f>+EAI!G35</f>
        <v>1600000</v>
      </c>
      <c r="I28" s="22">
        <f t="shared" si="24"/>
        <v>1904000</v>
      </c>
      <c r="J28" s="22">
        <f t="shared" si="46"/>
        <v>1904000</v>
      </c>
      <c r="K28" s="1">
        <f>+RHARQ!G35</f>
        <v>2000000</v>
      </c>
      <c r="L28" s="22">
        <f t="shared" si="25"/>
        <v>2380000</v>
      </c>
      <c r="M28" s="22">
        <f t="shared" si="26"/>
        <v>2380000</v>
      </c>
      <c r="N28" s="1">
        <f>+MAYALA!G35</f>
        <v>550000</v>
      </c>
      <c r="O28" s="22">
        <f t="shared" si="27"/>
        <v>654500</v>
      </c>
      <c r="P28" s="22">
        <f t="shared" si="28"/>
        <v>654500</v>
      </c>
      <c r="Q28" s="1"/>
      <c r="R28" s="22">
        <f t="shared" si="29"/>
        <v>0</v>
      </c>
      <c r="S28" s="22">
        <f t="shared" si="30"/>
        <v>0</v>
      </c>
      <c r="T28" s="1">
        <f t="shared" si="31"/>
        <v>1383333</v>
      </c>
      <c r="U28" s="22">
        <f t="shared" si="32"/>
        <v>1646166</v>
      </c>
      <c r="V28" s="22">
        <f t="shared" si="33"/>
        <v>1646166</v>
      </c>
      <c r="W28" s="1">
        <f t="shared" si="34"/>
        <v>1207362</v>
      </c>
      <c r="X28" s="22">
        <f t="shared" si="35"/>
        <v>1436761</v>
      </c>
      <c r="Y28" s="22">
        <f t="shared" si="36"/>
        <v>1436761</v>
      </c>
      <c r="Z28" s="1">
        <f t="shared" si="37"/>
        <v>1019305</v>
      </c>
      <c r="AA28" s="22">
        <f t="shared" si="38"/>
        <v>1212973</v>
      </c>
      <c r="AB28" s="22">
        <f t="shared" si="39"/>
        <v>1212973</v>
      </c>
      <c r="AC28" s="35">
        <f t="shared" si="40"/>
        <v>1600000</v>
      </c>
      <c r="AD28" s="36">
        <f t="shared" si="41"/>
        <v>1904000</v>
      </c>
      <c r="AE28" s="36">
        <f t="shared" si="42"/>
        <v>1904000</v>
      </c>
      <c r="AF28" s="1">
        <f t="shared" si="43"/>
        <v>748888.06462203246</v>
      </c>
      <c r="AG28" s="1">
        <f t="shared" si="44"/>
        <v>2132221.0646220325</v>
      </c>
      <c r="AH28" s="1">
        <f t="shared" si="45"/>
        <v>-3515554.0646220325</v>
      </c>
    </row>
    <row r="29" spans="2:34" s="24" customFormat="1" ht="6.75" customHeight="1" x14ac:dyDescent="0.3">
      <c r="I29" s="25"/>
      <c r="J29" s="25"/>
      <c r="L29" s="25"/>
      <c r="M29" s="25"/>
      <c r="O29" s="25"/>
      <c r="P29" s="25"/>
      <c r="R29" s="25"/>
      <c r="S29" s="25"/>
      <c r="U29" s="25"/>
      <c r="V29" s="25"/>
      <c r="X29" s="25"/>
      <c r="Y29" s="25"/>
      <c r="AA29" s="25"/>
      <c r="AB29" s="25"/>
      <c r="AD29" s="25"/>
      <c r="AE29" s="25"/>
    </row>
    <row r="30" spans="2:34" s="24" customFormat="1" ht="17.25" customHeight="1" x14ac:dyDescent="0.3">
      <c r="B30" s="26" t="s">
        <v>47</v>
      </c>
      <c r="C30" s="27"/>
      <c r="D30" s="27"/>
      <c r="E30" s="27"/>
      <c r="F30" s="32"/>
      <c r="H30" s="28">
        <f t="shared" ref="H30:AH30" si="47">SUM(H22:H28)</f>
        <v>4300000</v>
      </c>
      <c r="I30" s="28">
        <f t="shared" si="47"/>
        <v>5117000</v>
      </c>
      <c r="J30" s="28">
        <f t="shared" si="47"/>
        <v>5117000</v>
      </c>
      <c r="K30" s="28">
        <f t="shared" si="47"/>
        <v>6240000</v>
      </c>
      <c r="L30" s="28">
        <f t="shared" si="47"/>
        <v>7425600</v>
      </c>
      <c r="M30" s="28">
        <f t="shared" si="47"/>
        <v>7425600</v>
      </c>
      <c r="N30" s="28">
        <f t="shared" si="47"/>
        <v>7150000</v>
      </c>
      <c r="O30" s="28">
        <f t="shared" si="47"/>
        <v>8508500</v>
      </c>
      <c r="P30" s="28">
        <f t="shared" si="47"/>
        <v>8508500</v>
      </c>
      <c r="Q30" s="28">
        <f t="shared" si="47"/>
        <v>0</v>
      </c>
      <c r="R30" s="28">
        <f t="shared" si="47"/>
        <v>0</v>
      </c>
      <c r="S30" s="28">
        <f t="shared" si="47"/>
        <v>0</v>
      </c>
      <c r="T30" s="28">
        <f t="shared" si="47"/>
        <v>5896666</v>
      </c>
      <c r="U30" s="28">
        <f t="shared" si="47"/>
        <v>7017032</v>
      </c>
      <c r="V30" s="28">
        <f t="shared" si="47"/>
        <v>7017032</v>
      </c>
      <c r="W30" s="28">
        <f t="shared" si="47"/>
        <v>4976090</v>
      </c>
      <c r="X30" s="28">
        <f t="shared" si="47"/>
        <v>5921547</v>
      </c>
      <c r="Y30" s="28">
        <f t="shared" si="47"/>
        <v>5921547</v>
      </c>
      <c r="Z30" s="28">
        <f t="shared" si="47"/>
        <v>4225387</v>
      </c>
      <c r="AA30" s="28">
        <f t="shared" si="47"/>
        <v>5028211</v>
      </c>
      <c r="AB30" s="28">
        <f t="shared" si="47"/>
        <v>5028211</v>
      </c>
      <c r="AC30" s="37">
        <f t="shared" si="47"/>
        <v>6180000</v>
      </c>
      <c r="AD30" s="37">
        <f t="shared" si="47"/>
        <v>7354200</v>
      </c>
      <c r="AE30" s="37">
        <f t="shared" si="47"/>
        <v>7354200</v>
      </c>
      <c r="AF30" s="28">
        <f t="shared" si="47"/>
        <v>3308974.2420786624</v>
      </c>
      <c r="AG30" s="28">
        <f t="shared" si="47"/>
        <v>9205640.2420786619</v>
      </c>
      <c r="AH30" s="28">
        <f t="shared" si="47"/>
        <v>-15102306.242078662</v>
      </c>
    </row>
    <row r="31" spans="2:34" s="24" customFormat="1" ht="6.75" customHeight="1" x14ac:dyDescent="0.3"/>
    <row r="32" spans="2:34" ht="80.25" customHeight="1" x14ac:dyDescent="0.25">
      <c r="B32" s="57" t="s">
        <v>39</v>
      </c>
      <c r="C32" s="58"/>
      <c r="D32" s="58"/>
      <c r="E32" s="58"/>
      <c r="F32" s="58"/>
      <c r="G32" s="59"/>
      <c r="H32" s="51" t="str">
        <f>+H20</f>
        <v>Estudios Ambientales Integrados SAS</v>
      </c>
      <c r="I32" s="52"/>
      <c r="J32" s="53"/>
      <c r="K32" s="51" t="str">
        <f>+K20</f>
        <v>RHARQ</v>
      </c>
      <c r="L32" s="52"/>
      <c r="M32" s="53"/>
      <c r="N32" s="51" t="str">
        <f>+N20</f>
        <v>MAYALA SAS</v>
      </c>
      <c r="O32" s="52"/>
      <c r="P32" s="53"/>
      <c r="Q32" s="51">
        <f>+Q20</f>
        <v>0</v>
      </c>
      <c r="R32" s="52"/>
      <c r="S32" s="53"/>
      <c r="T32" s="51" t="str">
        <f>+T20</f>
        <v>PROMEDIO</v>
      </c>
      <c r="U32" s="52"/>
      <c r="V32" s="53"/>
      <c r="W32" s="51" t="str">
        <f>+W20</f>
        <v>MEDIA GEOMÉTRICA</v>
      </c>
      <c r="X32" s="52"/>
      <c r="Y32" s="53"/>
      <c r="Z32" s="51" t="str">
        <f>+Z20</f>
        <v>MEDIA ARMÓNICA</v>
      </c>
      <c r="AA32" s="52"/>
      <c r="AB32" s="53"/>
      <c r="AC32" s="54" t="str">
        <f>+AC20</f>
        <v>MEDIANA</v>
      </c>
      <c r="AD32" s="55"/>
      <c r="AE32" s="56"/>
      <c r="AF32" s="17" t="s">
        <v>66</v>
      </c>
      <c r="AG32" s="17" t="s">
        <v>67</v>
      </c>
      <c r="AH32" s="17" t="s">
        <v>68</v>
      </c>
    </row>
    <row r="33" spans="2:34" s="19" customFormat="1" ht="48" customHeight="1" x14ac:dyDescent="0.3">
      <c r="B33" s="16" t="s">
        <v>0</v>
      </c>
      <c r="C33" s="49" t="s">
        <v>34</v>
      </c>
      <c r="D33" s="50"/>
      <c r="E33" s="18" t="s">
        <v>25</v>
      </c>
      <c r="F33" s="18" t="s">
        <v>18</v>
      </c>
      <c r="G33" s="17" t="s">
        <v>21</v>
      </c>
      <c r="H33" s="17" t="s">
        <v>23</v>
      </c>
      <c r="I33" s="17" t="s">
        <v>19</v>
      </c>
      <c r="J33" s="17" t="s">
        <v>20</v>
      </c>
      <c r="K33" s="17" t="s">
        <v>23</v>
      </c>
      <c r="L33" s="17" t="s">
        <v>19</v>
      </c>
      <c r="M33" s="17" t="s">
        <v>20</v>
      </c>
      <c r="N33" s="17" t="s">
        <v>23</v>
      </c>
      <c r="O33" s="17" t="s">
        <v>19</v>
      </c>
      <c r="P33" s="17" t="s">
        <v>20</v>
      </c>
      <c r="Q33" s="17" t="s">
        <v>23</v>
      </c>
      <c r="R33" s="17" t="s">
        <v>19</v>
      </c>
      <c r="S33" s="17" t="s">
        <v>20</v>
      </c>
      <c r="T33" s="17" t="s">
        <v>23</v>
      </c>
      <c r="U33" s="17" t="s">
        <v>19</v>
      </c>
      <c r="V33" s="17" t="s">
        <v>20</v>
      </c>
      <c r="W33" s="17" t="s">
        <v>23</v>
      </c>
      <c r="X33" s="17" t="s">
        <v>19</v>
      </c>
      <c r="Y33" s="17" t="s">
        <v>20</v>
      </c>
      <c r="Z33" s="17" t="s">
        <v>23</v>
      </c>
      <c r="AA33" s="17" t="s">
        <v>19</v>
      </c>
      <c r="AB33" s="17" t="s">
        <v>20</v>
      </c>
      <c r="AC33" s="34" t="s">
        <v>23</v>
      </c>
      <c r="AD33" s="34" t="s">
        <v>19</v>
      </c>
      <c r="AE33" s="34" t="s">
        <v>20</v>
      </c>
      <c r="AF33" s="17" t="s">
        <v>23</v>
      </c>
      <c r="AG33" s="17" t="s">
        <v>23</v>
      </c>
      <c r="AH33" s="17" t="s">
        <v>23</v>
      </c>
    </row>
    <row r="34" spans="2:34" s="19" customFormat="1" ht="19.5" customHeight="1" x14ac:dyDescent="0.3">
      <c r="B34" s="20">
        <v>1</v>
      </c>
      <c r="C34" s="45" t="s">
        <v>27</v>
      </c>
      <c r="D34" s="45"/>
      <c r="E34" s="20" t="s">
        <v>35</v>
      </c>
      <c r="F34" s="21">
        <v>1</v>
      </c>
      <c r="G34" s="2">
        <v>0.19</v>
      </c>
      <c r="H34" s="1">
        <f>+EAI!G41</f>
        <v>1200000</v>
      </c>
      <c r="I34" s="1">
        <f t="shared" ref="I34:I40" si="48">+ROUND(H34*(1+$G34),0)</f>
        <v>1428000</v>
      </c>
      <c r="J34" s="1">
        <f>+I34*F34</f>
        <v>1428000</v>
      </c>
      <c r="K34" s="1">
        <f>+RHARQ!G41</f>
        <v>210000</v>
      </c>
      <c r="L34" s="1">
        <f t="shared" ref="L34:L40" si="49">+ROUND(K34*(1+$G34),0)</f>
        <v>249900</v>
      </c>
      <c r="M34" s="1">
        <f t="shared" ref="M34:M40" si="50">+L34*$F34</f>
        <v>249900</v>
      </c>
      <c r="N34" s="1">
        <f>+MAYALA!G41</f>
        <v>650000</v>
      </c>
      <c r="O34" s="22">
        <f t="shared" ref="O34:O40" si="51">+ROUND(N34*(1+$G34),0)</f>
        <v>773500</v>
      </c>
      <c r="P34" s="22">
        <f t="shared" ref="P34:P40" si="52">+O34*$F34</f>
        <v>773500</v>
      </c>
      <c r="Q34" s="1"/>
      <c r="R34" s="22">
        <f t="shared" ref="R34:R40" si="53">+ROUND(Q34*(1+$G34),0)</f>
        <v>0</v>
      </c>
      <c r="S34" s="22">
        <f t="shared" ref="S34:S40" si="54">+R34*$F34</f>
        <v>0</v>
      </c>
      <c r="T34" s="1">
        <f t="shared" ref="T34:T40" si="55">+ROUND(AVERAGE($Q34,$N34,$K34,$H34),0)</f>
        <v>686667</v>
      </c>
      <c r="U34" s="22">
        <f t="shared" ref="U34:U40" si="56">+ROUND(T34*(1+$G34),0)</f>
        <v>817134</v>
      </c>
      <c r="V34" s="22">
        <f t="shared" ref="V34:V40" si="57">+U34*$F34</f>
        <v>817134</v>
      </c>
      <c r="W34" s="1">
        <f t="shared" ref="W34:W40" si="58">+ROUND(GEOMEAN($Q34,$N34,$K34,$H34),0)</f>
        <v>547148</v>
      </c>
      <c r="X34" s="22">
        <f t="shared" ref="X34:X40" si="59">+ROUND(W34*(1+$G34),0)</f>
        <v>651106</v>
      </c>
      <c r="Y34" s="22">
        <f t="shared" ref="Y34:Y40" si="60">+X34*$F34</f>
        <v>651106</v>
      </c>
      <c r="Z34" s="1">
        <f t="shared" ref="Z34:Z40" si="61">+ROUND(HARMEAN($Q34,$N34,$K34,$H34),0)</f>
        <v>420539</v>
      </c>
      <c r="AA34" s="22">
        <f t="shared" ref="AA34:AA40" si="62">+ROUND(Z34*(1+$G34),0)</f>
        <v>500441</v>
      </c>
      <c r="AB34" s="22">
        <f t="shared" ref="AB34:AB40" si="63">+AA34*$F34</f>
        <v>500441</v>
      </c>
      <c r="AC34" s="35">
        <f t="shared" ref="AC34:AC40" si="64">+ROUND(MEDIAN($Q34,$N34,$K34,$H34),0)</f>
        <v>650000</v>
      </c>
      <c r="AD34" s="36">
        <f t="shared" ref="AD34:AD40" si="65">+ROUND(AC34*(1+$G34),0)</f>
        <v>773500</v>
      </c>
      <c r="AE34" s="36">
        <f t="shared" ref="AE34:AE40" si="66">+AD34*$F34</f>
        <v>773500</v>
      </c>
      <c r="AF34" s="1">
        <f t="shared" ref="AF34:AF40" si="67">STDEV($Q34,$N34,$K34,$H34)</f>
        <v>496017.4728105184</v>
      </c>
      <c r="AG34" s="1">
        <f t="shared" ref="AG34:AG40" si="68">+T34+AF34</f>
        <v>1182684.4728105185</v>
      </c>
      <c r="AH34" s="1">
        <f t="shared" ref="AH34:AH40" si="69">-T34-AG34</f>
        <v>-1869351.4728105185</v>
      </c>
    </row>
    <row r="35" spans="2:34" s="19" customFormat="1" ht="30" customHeight="1" x14ac:dyDescent="0.3">
      <c r="B35" s="20">
        <v>2</v>
      </c>
      <c r="C35" s="45" t="s">
        <v>28</v>
      </c>
      <c r="D35" s="45"/>
      <c r="E35" s="20" t="s">
        <v>36</v>
      </c>
      <c r="F35" s="23">
        <v>1</v>
      </c>
      <c r="G35" s="2">
        <v>0.19</v>
      </c>
      <c r="H35" s="1">
        <f>+EAI!G42</f>
        <v>800000</v>
      </c>
      <c r="I35" s="1">
        <f t="shared" si="48"/>
        <v>952000</v>
      </c>
      <c r="J35" s="1">
        <f t="shared" ref="J35:J40" si="70">+I35*F35</f>
        <v>952000</v>
      </c>
      <c r="K35" s="1">
        <f>+RHARQ!G42</f>
        <v>510000</v>
      </c>
      <c r="L35" s="1">
        <f t="shared" si="49"/>
        <v>606900</v>
      </c>
      <c r="M35" s="1">
        <f t="shared" si="50"/>
        <v>606900</v>
      </c>
      <c r="N35" s="1">
        <f>+MAYALA!G42</f>
        <v>1200000</v>
      </c>
      <c r="O35" s="22">
        <f t="shared" si="51"/>
        <v>1428000</v>
      </c>
      <c r="P35" s="22">
        <f t="shared" si="52"/>
        <v>1428000</v>
      </c>
      <c r="Q35" s="1"/>
      <c r="R35" s="22">
        <f t="shared" si="53"/>
        <v>0</v>
      </c>
      <c r="S35" s="22">
        <f t="shared" si="54"/>
        <v>0</v>
      </c>
      <c r="T35" s="1">
        <f t="shared" si="55"/>
        <v>836667</v>
      </c>
      <c r="U35" s="22">
        <f t="shared" si="56"/>
        <v>995634</v>
      </c>
      <c r="V35" s="22">
        <f t="shared" si="57"/>
        <v>995634</v>
      </c>
      <c r="W35" s="1">
        <f t="shared" si="58"/>
        <v>788159</v>
      </c>
      <c r="X35" s="22">
        <f t="shared" si="59"/>
        <v>937909</v>
      </c>
      <c r="Y35" s="22">
        <f t="shared" si="60"/>
        <v>937909</v>
      </c>
      <c r="Z35" s="1">
        <f t="shared" si="61"/>
        <v>741818</v>
      </c>
      <c r="AA35" s="22">
        <f t="shared" si="62"/>
        <v>882763</v>
      </c>
      <c r="AB35" s="22">
        <f t="shared" si="63"/>
        <v>882763</v>
      </c>
      <c r="AC35" s="35">
        <f t="shared" si="64"/>
        <v>800000</v>
      </c>
      <c r="AD35" s="36">
        <f t="shared" si="65"/>
        <v>952000</v>
      </c>
      <c r="AE35" s="36">
        <f t="shared" si="66"/>
        <v>952000</v>
      </c>
      <c r="AF35" s="1">
        <f t="shared" si="67"/>
        <v>346458.27069552458</v>
      </c>
      <c r="AG35" s="1">
        <f t="shared" si="68"/>
        <v>1183125.2706955245</v>
      </c>
      <c r="AH35" s="1">
        <f t="shared" si="69"/>
        <v>-2019792.2706955245</v>
      </c>
    </row>
    <row r="36" spans="2:34" s="19" customFormat="1" ht="57.75" customHeight="1" x14ac:dyDescent="0.3">
      <c r="B36" s="20">
        <v>3</v>
      </c>
      <c r="C36" s="45" t="s">
        <v>29</v>
      </c>
      <c r="D36" s="45"/>
      <c r="E36" s="20" t="s">
        <v>36</v>
      </c>
      <c r="F36" s="21">
        <v>1</v>
      </c>
      <c r="G36" s="2">
        <v>0.19</v>
      </c>
      <c r="H36" s="1">
        <f>+EAI!G43</f>
        <v>700000</v>
      </c>
      <c r="I36" s="1">
        <f t="shared" si="48"/>
        <v>833000</v>
      </c>
      <c r="J36" s="1">
        <f t="shared" si="70"/>
        <v>833000</v>
      </c>
      <c r="K36" s="1">
        <f>+RHARQ!G43</f>
        <v>120000</v>
      </c>
      <c r="L36" s="1">
        <f t="shared" si="49"/>
        <v>142800</v>
      </c>
      <c r="M36" s="1">
        <f t="shared" si="50"/>
        <v>142800</v>
      </c>
      <c r="N36" s="1">
        <f>+MAYALA!G43</f>
        <v>3500000</v>
      </c>
      <c r="O36" s="22">
        <f t="shared" si="51"/>
        <v>4165000</v>
      </c>
      <c r="P36" s="22">
        <f t="shared" si="52"/>
        <v>4165000</v>
      </c>
      <c r="Q36" s="1"/>
      <c r="R36" s="22">
        <f t="shared" si="53"/>
        <v>0</v>
      </c>
      <c r="S36" s="22">
        <f t="shared" si="54"/>
        <v>0</v>
      </c>
      <c r="T36" s="1">
        <f t="shared" si="55"/>
        <v>1440000</v>
      </c>
      <c r="U36" s="22">
        <f t="shared" si="56"/>
        <v>1713600</v>
      </c>
      <c r="V36" s="22">
        <f t="shared" si="57"/>
        <v>1713600</v>
      </c>
      <c r="W36" s="1">
        <f t="shared" si="58"/>
        <v>664940</v>
      </c>
      <c r="X36" s="22">
        <f t="shared" si="59"/>
        <v>791279</v>
      </c>
      <c r="Y36" s="22">
        <f t="shared" si="60"/>
        <v>791279</v>
      </c>
      <c r="Z36" s="1">
        <f t="shared" si="61"/>
        <v>298578</v>
      </c>
      <c r="AA36" s="22">
        <f t="shared" si="62"/>
        <v>355308</v>
      </c>
      <c r="AB36" s="22">
        <f t="shared" si="63"/>
        <v>355308</v>
      </c>
      <c r="AC36" s="35">
        <f t="shared" si="64"/>
        <v>700000</v>
      </c>
      <c r="AD36" s="36">
        <f t="shared" si="65"/>
        <v>833000</v>
      </c>
      <c r="AE36" s="36">
        <f t="shared" si="66"/>
        <v>833000</v>
      </c>
      <c r="AF36" s="1">
        <f t="shared" si="67"/>
        <v>1807429.1134094305</v>
      </c>
      <c r="AG36" s="1">
        <f t="shared" si="68"/>
        <v>3247429.1134094307</v>
      </c>
      <c r="AH36" s="1">
        <f t="shared" si="69"/>
        <v>-4687429.1134094307</v>
      </c>
    </row>
    <row r="37" spans="2:34" s="19" customFormat="1" ht="30" customHeight="1" x14ac:dyDescent="0.3">
      <c r="B37" s="20">
        <v>4</v>
      </c>
      <c r="C37" s="45" t="s">
        <v>30</v>
      </c>
      <c r="D37" s="45"/>
      <c r="E37" s="20" t="s">
        <v>35</v>
      </c>
      <c r="F37" s="21">
        <v>1</v>
      </c>
      <c r="G37" s="2">
        <v>0.19</v>
      </c>
      <c r="H37" s="1">
        <f>+EAI!G44</f>
        <v>750000</v>
      </c>
      <c r="I37" s="1">
        <f t="shared" si="48"/>
        <v>892500</v>
      </c>
      <c r="J37" s="1">
        <f t="shared" si="70"/>
        <v>892500</v>
      </c>
      <c r="K37" s="1">
        <f>+RHARQ!G44</f>
        <v>1200000</v>
      </c>
      <c r="L37" s="1">
        <f t="shared" si="49"/>
        <v>1428000</v>
      </c>
      <c r="M37" s="1">
        <f t="shared" si="50"/>
        <v>1428000</v>
      </c>
      <c r="N37" s="1">
        <f>+MAYALA!G44</f>
        <v>1500000</v>
      </c>
      <c r="O37" s="22">
        <f t="shared" si="51"/>
        <v>1785000</v>
      </c>
      <c r="P37" s="22">
        <f t="shared" si="52"/>
        <v>1785000</v>
      </c>
      <c r="Q37" s="1"/>
      <c r="R37" s="22">
        <f t="shared" si="53"/>
        <v>0</v>
      </c>
      <c r="S37" s="22">
        <f t="shared" si="54"/>
        <v>0</v>
      </c>
      <c r="T37" s="1">
        <f t="shared" si="55"/>
        <v>1150000</v>
      </c>
      <c r="U37" s="22">
        <f t="shared" si="56"/>
        <v>1368500</v>
      </c>
      <c r="V37" s="22">
        <f t="shared" si="57"/>
        <v>1368500</v>
      </c>
      <c r="W37" s="1">
        <f t="shared" si="58"/>
        <v>1105209</v>
      </c>
      <c r="X37" s="22">
        <f t="shared" si="59"/>
        <v>1315199</v>
      </c>
      <c r="Y37" s="22">
        <f t="shared" si="60"/>
        <v>1315199</v>
      </c>
      <c r="Z37" s="1">
        <f t="shared" si="61"/>
        <v>1058824</v>
      </c>
      <c r="AA37" s="22">
        <f t="shared" si="62"/>
        <v>1260001</v>
      </c>
      <c r="AB37" s="22">
        <f t="shared" si="63"/>
        <v>1260001</v>
      </c>
      <c r="AC37" s="35">
        <f t="shared" si="64"/>
        <v>1200000</v>
      </c>
      <c r="AD37" s="36">
        <f t="shared" si="65"/>
        <v>1428000</v>
      </c>
      <c r="AE37" s="36">
        <f t="shared" si="66"/>
        <v>1428000</v>
      </c>
      <c r="AF37" s="1">
        <f t="shared" si="67"/>
        <v>377491.7217635375</v>
      </c>
      <c r="AG37" s="1">
        <f t="shared" si="68"/>
        <v>1527491.7217635375</v>
      </c>
      <c r="AH37" s="1">
        <f t="shared" si="69"/>
        <v>-2677491.7217635373</v>
      </c>
    </row>
    <row r="38" spans="2:34" s="19" customFormat="1" ht="19.5" customHeight="1" x14ac:dyDescent="0.3">
      <c r="B38" s="20">
        <v>5</v>
      </c>
      <c r="C38" s="45" t="s">
        <v>31</v>
      </c>
      <c r="D38" s="45"/>
      <c r="E38" s="20" t="s">
        <v>35</v>
      </c>
      <c r="F38" s="21">
        <v>1</v>
      </c>
      <c r="G38" s="2">
        <v>0.19</v>
      </c>
      <c r="H38" s="1">
        <f>+EAI!G45</f>
        <v>500000</v>
      </c>
      <c r="I38" s="1">
        <f t="shared" si="48"/>
        <v>595000</v>
      </c>
      <c r="J38" s="1">
        <f t="shared" si="70"/>
        <v>595000</v>
      </c>
      <c r="K38" s="1">
        <f>+RHARQ!G45</f>
        <v>900000</v>
      </c>
      <c r="L38" s="1">
        <f t="shared" si="49"/>
        <v>1071000</v>
      </c>
      <c r="M38" s="1">
        <f t="shared" si="50"/>
        <v>1071000</v>
      </c>
      <c r="N38" s="1">
        <f>+MAYALA!G45</f>
        <v>2500000</v>
      </c>
      <c r="O38" s="22">
        <f t="shared" si="51"/>
        <v>2975000</v>
      </c>
      <c r="P38" s="22">
        <f t="shared" si="52"/>
        <v>2975000</v>
      </c>
      <c r="Q38" s="1"/>
      <c r="R38" s="22">
        <f t="shared" si="53"/>
        <v>0</v>
      </c>
      <c r="S38" s="22">
        <f t="shared" si="54"/>
        <v>0</v>
      </c>
      <c r="T38" s="1">
        <f t="shared" si="55"/>
        <v>1300000</v>
      </c>
      <c r="U38" s="22">
        <f t="shared" si="56"/>
        <v>1547000</v>
      </c>
      <c r="V38" s="22">
        <f t="shared" si="57"/>
        <v>1547000</v>
      </c>
      <c r="W38" s="1">
        <f t="shared" si="58"/>
        <v>1040042</v>
      </c>
      <c r="X38" s="22">
        <f t="shared" si="59"/>
        <v>1237650</v>
      </c>
      <c r="Y38" s="22">
        <f t="shared" si="60"/>
        <v>1237650</v>
      </c>
      <c r="Z38" s="1">
        <f t="shared" si="61"/>
        <v>854430</v>
      </c>
      <c r="AA38" s="22">
        <f t="shared" si="62"/>
        <v>1016772</v>
      </c>
      <c r="AB38" s="22">
        <f t="shared" si="63"/>
        <v>1016772</v>
      </c>
      <c r="AC38" s="35">
        <f t="shared" si="64"/>
        <v>900000</v>
      </c>
      <c r="AD38" s="36">
        <f t="shared" si="65"/>
        <v>1071000</v>
      </c>
      <c r="AE38" s="36">
        <f t="shared" si="66"/>
        <v>1071000</v>
      </c>
      <c r="AF38" s="1">
        <f t="shared" si="67"/>
        <v>1058300.5244258363</v>
      </c>
      <c r="AG38" s="1">
        <f t="shared" si="68"/>
        <v>2358300.5244258363</v>
      </c>
      <c r="AH38" s="1">
        <f t="shared" si="69"/>
        <v>-3658300.5244258363</v>
      </c>
    </row>
    <row r="39" spans="2:34" s="19" customFormat="1" ht="19.5" customHeight="1" x14ac:dyDescent="0.3">
      <c r="B39" s="20">
        <v>6</v>
      </c>
      <c r="C39" s="45" t="s">
        <v>32</v>
      </c>
      <c r="D39" s="45"/>
      <c r="E39" s="20" t="s">
        <v>35</v>
      </c>
      <c r="F39" s="21">
        <v>1</v>
      </c>
      <c r="G39" s="2">
        <v>0.19</v>
      </c>
      <c r="H39" s="1">
        <f>+EAI!G46</f>
        <v>500000</v>
      </c>
      <c r="I39" s="22">
        <f t="shared" si="48"/>
        <v>595000</v>
      </c>
      <c r="J39" s="22">
        <f t="shared" si="70"/>
        <v>595000</v>
      </c>
      <c r="K39" s="1">
        <f>+RHARQ!G46</f>
        <v>210000</v>
      </c>
      <c r="L39" s="22">
        <f t="shared" si="49"/>
        <v>249900</v>
      </c>
      <c r="M39" s="22">
        <f t="shared" si="50"/>
        <v>249900</v>
      </c>
      <c r="N39" s="1">
        <f>+MAYALA!G46</f>
        <v>550000</v>
      </c>
      <c r="O39" s="22">
        <f t="shared" si="51"/>
        <v>654500</v>
      </c>
      <c r="P39" s="22">
        <f t="shared" si="52"/>
        <v>654500</v>
      </c>
      <c r="Q39" s="1"/>
      <c r="R39" s="22">
        <f t="shared" si="53"/>
        <v>0</v>
      </c>
      <c r="S39" s="22">
        <f t="shared" si="54"/>
        <v>0</v>
      </c>
      <c r="T39" s="1">
        <f t="shared" si="55"/>
        <v>420000</v>
      </c>
      <c r="U39" s="22">
        <f t="shared" si="56"/>
        <v>499800</v>
      </c>
      <c r="V39" s="22">
        <f t="shared" si="57"/>
        <v>499800</v>
      </c>
      <c r="W39" s="1">
        <f t="shared" si="58"/>
        <v>386531</v>
      </c>
      <c r="X39" s="22">
        <f t="shared" si="59"/>
        <v>459972</v>
      </c>
      <c r="Y39" s="22">
        <f t="shared" si="60"/>
        <v>459972</v>
      </c>
      <c r="Z39" s="1">
        <f t="shared" si="61"/>
        <v>349647</v>
      </c>
      <c r="AA39" s="22">
        <f t="shared" si="62"/>
        <v>416080</v>
      </c>
      <c r="AB39" s="22">
        <f t="shared" si="63"/>
        <v>416080</v>
      </c>
      <c r="AC39" s="35">
        <f t="shared" si="64"/>
        <v>500000</v>
      </c>
      <c r="AD39" s="36">
        <f t="shared" si="65"/>
        <v>595000</v>
      </c>
      <c r="AE39" s="36">
        <f t="shared" si="66"/>
        <v>595000</v>
      </c>
      <c r="AF39" s="1">
        <f t="shared" si="67"/>
        <v>183575.5975068582</v>
      </c>
      <c r="AG39" s="1">
        <f t="shared" si="68"/>
        <v>603575.59750685818</v>
      </c>
      <c r="AH39" s="1">
        <f t="shared" si="69"/>
        <v>-1023575.5975068582</v>
      </c>
    </row>
    <row r="40" spans="2:34" s="19" customFormat="1" ht="46.5" customHeight="1" x14ac:dyDescent="0.3">
      <c r="B40" s="20">
        <v>7</v>
      </c>
      <c r="C40" s="45" t="s">
        <v>38</v>
      </c>
      <c r="D40" s="45"/>
      <c r="E40" s="20" t="s">
        <v>35</v>
      </c>
      <c r="F40" s="21">
        <v>1</v>
      </c>
      <c r="G40" s="2">
        <v>0.19</v>
      </c>
      <c r="H40" s="1">
        <f>+EAI!G47</f>
        <v>1600000</v>
      </c>
      <c r="I40" s="22">
        <f t="shared" si="48"/>
        <v>1904000</v>
      </c>
      <c r="J40" s="22">
        <f t="shared" si="70"/>
        <v>1904000</v>
      </c>
      <c r="K40" s="1">
        <f>+RHARQ!G47</f>
        <v>1800000</v>
      </c>
      <c r="L40" s="22">
        <f t="shared" si="49"/>
        <v>2142000</v>
      </c>
      <c r="M40" s="22">
        <f t="shared" si="50"/>
        <v>2142000</v>
      </c>
      <c r="N40" s="1">
        <f>+MAYALA!G47</f>
        <v>750000</v>
      </c>
      <c r="O40" s="22">
        <f t="shared" si="51"/>
        <v>892500</v>
      </c>
      <c r="P40" s="22">
        <f t="shared" si="52"/>
        <v>892500</v>
      </c>
      <c r="Q40" s="1"/>
      <c r="R40" s="22">
        <f t="shared" si="53"/>
        <v>0</v>
      </c>
      <c r="S40" s="22">
        <f t="shared" si="54"/>
        <v>0</v>
      </c>
      <c r="T40" s="1">
        <f t="shared" si="55"/>
        <v>1383333</v>
      </c>
      <c r="U40" s="22">
        <f t="shared" si="56"/>
        <v>1646166</v>
      </c>
      <c r="V40" s="22">
        <f t="shared" si="57"/>
        <v>1646166</v>
      </c>
      <c r="W40" s="1">
        <f t="shared" si="58"/>
        <v>1292661</v>
      </c>
      <c r="X40" s="22">
        <f t="shared" si="59"/>
        <v>1538267</v>
      </c>
      <c r="Y40" s="22">
        <f t="shared" si="60"/>
        <v>1538267</v>
      </c>
      <c r="Z40" s="1">
        <f t="shared" si="61"/>
        <v>1193370</v>
      </c>
      <c r="AA40" s="22">
        <f t="shared" si="62"/>
        <v>1420110</v>
      </c>
      <c r="AB40" s="22">
        <f t="shared" si="63"/>
        <v>1420110</v>
      </c>
      <c r="AC40" s="35">
        <f t="shared" si="64"/>
        <v>1600000</v>
      </c>
      <c r="AD40" s="36">
        <f t="shared" si="65"/>
        <v>1904000</v>
      </c>
      <c r="AE40" s="36">
        <f t="shared" si="66"/>
        <v>1904000</v>
      </c>
      <c r="AF40" s="1">
        <f t="shared" si="67"/>
        <v>557524.28945592453</v>
      </c>
      <c r="AG40" s="1">
        <f t="shared" si="68"/>
        <v>1940857.2894559246</v>
      </c>
      <c r="AH40" s="1">
        <f t="shared" si="69"/>
        <v>-3324190.2894559246</v>
      </c>
    </row>
    <row r="41" spans="2:34" s="24" customFormat="1" ht="6.75" customHeight="1" x14ac:dyDescent="0.3">
      <c r="I41" s="25"/>
      <c r="J41" s="25"/>
      <c r="L41" s="25"/>
      <c r="M41" s="25"/>
      <c r="O41" s="25"/>
      <c r="P41" s="25"/>
      <c r="R41" s="25"/>
      <c r="S41" s="25"/>
      <c r="U41" s="25"/>
      <c r="V41" s="25"/>
      <c r="X41" s="25"/>
      <c r="Y41" s="25"/>
      <c r="AA41" s="25"/>
      <c r="AB41" s="25"/>
      <c r="AD41" s="25"/>
      <c r="AE41" s="25"/>
    </row>
    <row r="42" spans="2:34" s="24" customFormat="1" ht="17.25" customHeight="1" x14ac:dyDescent="0.3">
      <c r="B42" s="26" t="s">
        <v>46</v>
      </c>
      <c r="C42" s="27"/>
      <c r="D42" s="27"/>
      <c r="E42" s="27"/>
      <c r="F42" s="32"/>
      <c r="H42" s="28">
        <f t="shared" ref="H42:AH42" si="71">SUM(H34:H40)</f>
        <v>6050000</v>
      </c>
      <c r="I42" s="28">
        <f t="shared" si="71"/>
        <v>7199500</v>
      </c>
      <c r="J42" s="28">
        <f t="shared" si="71"/>
        <v>7199500</v>
      </c>
      <c r="K42" s="28">
        <f t="shared" si="71"/>
        <v>4950000</v>
      </c>
      <c r="L42" s="28">
        <f t="shared" si="71"/>
        <v>5890500</v>
      </c>
      <c r="M42" s="28">
        <f t="shared" si="71"/>
        <v>5890500</v>
      </c>
      <c r="N42" s="28">
        <f t="shared" si="71"/>
        <v>10650000</v>
      </c>
      <c r="O42" s="28">
        <f t="shared" si="71"/>
        <v>12673500</v>
      </c>
      <c r="P42" s="28">
        <f t="shared" si="71"/>
        <v>12673500</v>
      </c>
      <c r="Q42" s="28">
        <f t="shared" si="71"/>
        <v>0</v>
      </c>
      <c r="R42" s="28">
        <f t="shared" si="71"/>
        <v>0</v>
      </c>
      <c r="S42" s="28">
        <f t="shared" si="71"/>
        <v>0</v>
      </c>
      <c r="T42" s="28">
        <f t="shared" si="71"/>
        <v>7216667</v>
      </c>
      <c r="U42" s="28">
        <f t="shared" si="71"/>
        <v>8587834</v>
      </c>
      <c r="V42" s="28">
        <f t="shared" si="71"/>
        <v>8587834</v>
      </c>
      <c r="W42" s="28">
        <f t="shared" si="71"/>
        <v>5824690</v>
      </c>
      <c r="X42" s="28">
        <f t="shared" si="71"/>
        <v>6931382</v>
      </c>
      <c r="Y42" s="28">
        <f t="shared" si="71"/>
        <v>6931382</v>
      </c>
      <c r="Z42" s="28">
        <f t="shared" si="71"/>
        <v>4917206</v>
      </c>
      <c r="AA42" s="28">
        <f t="shared" si="71"/>
        <v>5851475</v>
      </c>
      <c r="AB42" s="28">
        <f t="shared" si="71"/>
        <v>5851475</v>
      </c>
      <c r="AC42" s="37">
        <f t="shared" si="71"/>
        <v>6350000</v>
      </c>
      <c r="AD42" s="37">
        <f t="shared" si="71"/>
        <v>7556500</v>
      </c>
      <c r="AE42" s="37">
        <f t="shared" si="71"/>
        <v>7556500</v>
      </c>
      <c r="AF42" s="28">
        <f t="shared" si="71"/>
        <v>4826796.9900676301</v>
      </c>
      <c r="AG42" s="28">
        <f t="shared" si="71"/>
        <v>12043463.990067631</v>
      </c>
      <c r="AH42" s="28">
        <f t="shared" si="71"/>
        <v>-19260130.990067631</v>
      </c>
    </row>
    <row r="43" spans="2:34" s="24" customFormat="1" ht="6.75" customHeight="1" x14ac:dyDescent="0.3">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row>
    <row r="44" spans="2:34" ht="80.25" customHeight="1" x14ac:dyDescent="0.25">
      <c r="B44" s="57" t="s">
        <v>40</v>
      </c>
      <c r="C44" s="58"/>
      <c r="D44" s="58"/>
      <c r="E44" s="58"/>
      <c r="F44" s="58"/>
      <c r="G44" s="59"/>
      <c r="H44" s="51" t="str">
        <f>+H32</f>
        <v>Estudios Ambientales Integrados SAS</v>
      </c>
      <c r="I44" s="52"/>
      <c r="J44" s="53"/>
      <c r="K44" s="51" t="str">
        <f>+K32</f>
        <v>RHARQ</v>
      </c>
      <c r="L44" s="52"/>
      <c r="M44" s="53"/>
      <c r="N44" s="51" t="str">
        <f>+N32</f>
        <v>MAYALA SAS</v>
      </c>
      <c r="O44" s="52"/>
      <c r="P44" s="53"/>
      <c r="Q44" s="51">
        <f>+Q32</f>
        <v>0</v>
      </c>
      <c r="R44" s="52"/>
      <c r="S44" s="53"/>
      <c r="T44" s="51" t="str">
        <f>+T32</f>
        <v>PROMEDIO</v>
      </c>
      <c r="U44" s="52"/>
      <c r="V44" s="53"/>
      <c r="W44" s="51" t="str">
        <f>+W32</f>
        <v>MEDIA GEOMÉTRICA</v>
      </c>
      <c r="X44" s="52"/>
      <c r="Y44" s="53"/>
      <c r="Z44" s="51" t="str">
        <f>+Z32</f>
        <v>MEDIA ARMÓNICA</v>
      </c>
      <c r="AA44" s="52"/>
      <c r="AB44" s="53"/>
      <c r="AC44" s="54" t="str">
        <f>+AC32</f>
        <v>MEDIANA</v>
      </c>
      <c r="AD44" s="55"/>
      <c r="AE44" s="56"/>
      <c r="AF44" s="17" t="s">
        <v>66</v>
      </c>
      <c r="AG44" s="17" t="s">
        <v>67</v>
      </c>
      <c r="AH44" s="17" t="s">
        <v>68</v>
      </c>
    </row>
    <row r="45" spans="2:34" s="19" customFormat="1" ht="48" customHeight="1" x14ac:dyDescent="0.3">
      <c r="B45" s="16" t="s">
        <v>0</v>
      </c>
      <c r="C45" s="49" t="s">
        <v>34</v>
      </c>
      <c r="D45" s="50"/>
      <c r="E45" s="18" t="s">
        <v>25</v>
      </c>
      <c r="F45" s="18" t="s">
        <v>18</v>
      </c>
      <c r="G45" s="17" t="s">
        <v>21</v>
      </c>
      <c r="H45" s="17" t="s">
        <v>23</v>
      </c>
      <c r="I45" s="17" t="s">
        <v>19</v>
      </c>
      <c r="J45" s="17" t="s">
        <v>20</v>
      </c>
      <c r="K45" s="17" t="s">
        <v>23</v>
      </c>
      <c r="L45" s="17" t="s">
        <v>19</v>
      </c>
      <c r="M45" s="17" t="s">
        <v>20</v>
      </c>
      <c r="N45" s="17" t="s">
        <v>23</v>
      </c>
      <c r="O45" s="17" t="s">
        <v>19</v>
      </c>
      <c r="P45" s="17" t="s">
        <v>20</v>
      </c>
      <c r="Q45" s="17" t="s">
        <v>23</v>
      </c>
      <c r="R45" s="17" t="s">
        <v>19</v>
      </c>
      <c r="S45" s="17" t="s">
        <v>20</v>
      </c>
      <c r="T45" s="17" t="s">
        <v>23</v>
      </c>
      <c r="U45" s="17" t="s">
        <v>19</v>
      </c>
      <c r="V45" s="17" t="s">
        <v>20</v>
      </c>
      <c r="W45" s="17" t="s">
        <v>23</v>
      </c>
      <c r="X45" s="17" t="s">
        <v>19</v>
      </c>
      <c r="Y45" s="17" t="s">
        <v>20</v>
      </c>
      <c r="Z45" s="17" t="s">
        <v>23</v>
      </c>
      <c r="AA45" s="17" t="s">
        <v>19</v>
      </c>
      <c r="AB45" s="17" t="s">
        <v>20</v>
      </c>
      <c r="AC45" s="34" t="s">
        <v>23</v>
      </c>
      <c r="AD45" s="34" t="s">
        <v>19</v>
      </c>
      <c r="AE45" s="34" t="s">
        <v>20</v>
      </c>
      <c r="AF45" s="17" t="s">
        <v>23</v>
      </c>
      <c r="AG45" s="17" t="s">
        <v>23</v>
      </c>
      <c r="AH45" s="17" t="s">
        <v>23</v>
      </c>
    </row>
    <row r="46" spans="2:34" s="19" customFormat="1" ht="19.5" customHeight="1" x14ac:dyDescent="0.3">
      <c r="B46" s="20">
        <v>1</v>
      </c>
      <c r="C46" s="45" t="s">
        <v>27</v>
      </c>
      <c r="D46" s="45"/>
      <c r="E46" s="20" t="s">
        <v>35</v>
      </c>
      <c r="F46" s="21">
        <v>1</v>
      </c>
      <c r="G46" s="2">
        <v>0.19</v>
      </c>
      <c r="H46" s="1">
        <f>+EAI!G53</f>
        <v>700000</v>
      </c>
      <c r="I46" s="22">
        <f t="shared" ref="I46:I52" si="72">+ROUND(H46*(1+$G46),0)</f>
        <v>833000</v>
      </c>
      <c r="J46" s="22">
        <f>+I46*F46</f>
        <v>833000</v>
      </c>
      <c r="K46" s="1">
        <f>+RHARQ!G53</f>
        <v>588000</v>
      </c>
      <c r="L46" s="22">
        <f t="shared" ref="L46:L52" si="73">+ROUND(K46*(1+$G46),0)</f>
        <v>699720</v>
      </c>
      <c r="M46" s="22">
        <f>+L46*$F46</f>
        <v>699720</v>
      </c>
      <c r="N46" s="1">
        <f>+MAYALA!G53</f>
        <v>350000</v>
      </c>
      <c r="O46" s="22">
        <f t="shared" ref="O46:O52" si="74">+ROUND(N46*(1+$G46),0)</f>
        <v>416500</v>
      </c>
      <c r="P46" s="22">
        <f>+O46*$F46</f>
        <v>416500</v>
      </c>
      <c r="Q46" s="1"/>
      <c r="R46" s="22">
        <f t="shared" ref="R46:R52" si="75">+ROUND(Q46*(1+$G46),0)</f>
        <v>0</v>
      </c>
      <c r="S46" s="22">
        <f>+R46*$F46</f>
        <v>0</v>
      </c>
      <c r="T46" s="1">
        <f t="shared" ref="T46:T52" si="76">+ROUND(AVERAGE($Q46,$N46,$K46,$H46),0)</f>
        <v>546000</v>
      </c>
      <c r="U46" s="22">
        <f t="shared" ref="U46:U52" si="77">+ROUND(T46*(1+$G46),0)</f>
        <v>649740</v>
      </c>
      <c r="V46" s="22">
        <f>+U46*$F46</f>
        <v>649740</v>
      </c>
      <c r="W46" s="1">
        <f t="shared" ref="W46:W52" si="78">+ROUND(GEOMEAN($Q46,$N46,$K46,$H46),0)</f>
        <v>524221</v>
      </c>
      <c r="X46" s="22">
        <f t="shared" ref="X46:X52" si="79">+ROUND(W46*(1+$G46),0)</f>
        <v>623823</v>
      </c>
      <c r="Y46" s="22">
        <f>+X46*$F46</f>
        <v>623823</v>
      </c>
      <c r="Z46" s="1">
        <f t="shared" ref="Z46:Z52" si="80">+ROUND(HARMEAN($Q46,$N46,$K46,$H46),0)</f>
        <v>501136</v>
      </c>
      <c r="AA46" s="22">
        <f t="shared" ref="AA46:AA52" si="81">+ROUND(Z46*(1+$G46),0)</f>
        <v>596352</v>
      </c>
      <c r="AB46" s="22">
        <f>+AA46*$F46</f>
        <v>596352</v>
      </c>
      <c r="AC46" s="35">
        <f t="shared" ref="AC46:AC52" si="82">+ROUND(MEDIAN($Q46,$N46,$K46,$H46),0)</f>
        <v>588000</v>
      </c>
      <c r="AD46" s="36">
        <f t="shared" ref="AD46:AD52" si="83">+ROUND(AC46*(1+$G46),0)</f>
        <v>699720</v>
      </c>
      <c r="AE46" s="36">
        <f>+AD46*$F46</f>
        <v>699720</v>
      </c>
      <c r="AF46" s="1">
        <f t="shared" ref="AF46:AF52" si="84">STDEV($Q46,$N46,$K46,$H46)</f>
        <v>178740.03468725187</v>
      </c>
      <c r="AG46" s="1">
        <f t="shared" ref="AG46:AG52" si="85">+T46+AF46</f>
        <v>724740.0346872519</v>
      </c>
      <c r="AH46" s="1">
        <f t="shared" ref="AH46:AH52" si="86">-T46-AG46</f>
        <v>-1270740.0346872518</v>
      </c>
    </row>
    <row r="47" spans="2:34" s="19" customFormat="1" ht="30" customHeight="1" x14ac:dyDescent="0.3">
      <c r="B47" s="20">
        <v>2</v>
      </c>
      <c r="C47" s="45" t="s">
        <v>28</v>
      </c>
      <c r="D47" s="45"/>
      <c r="E47" s="20" t="s">
        <v>36</v>
      </c>
      <c r="F47" s="23">
        <v>1</v>
      </c>
      <c r="G47" s="2">
        <v>0.19</v>
      </c>
      <c r="H47" s="1">
        <f>+EAI!G54</f>
        <v>800000</v>
      </c>
      <c r="I47" s="22">
        <f t="shared" si="72"/>
        <v>952000</v>
      </c>
      <c r="J47" s="22">
        <f t="shared" ref="J47:J52" si="87">+I47*F47</f>
        <v>952000</v>
      </c>
      <c r="K47" s="1">
        <f>+RHARQ!G54</f>
        <v>860000</v>
      </c>
      <c r="L47" s="22">
        <f t="shared" si="73"/>
        <v>1023400</v>
      </c>
      <c r="M47" s="22">
        <f t="shared" ref="M47:M52" si="88">+L47*$F47</f>
        <v>1023400</v>
      </c>
      <c r="N47" s="1">
        <f>+MAYALA!G54</f>
        <v>650000</v>
      </c>
      <c r="O47" s="22">
        <f t="shared" si="74"/>
        <v>773500</v>
      </c>
      <c r="P47" s="22">
        <f t="shared" ref="P47:P52" si="89">+O47*$F47</f>
        <v>773500</v>
      </c>
      <c r="Q47" s="1"/>
      <c r="R47" s="22">
        <f t="shared" si="75"/>
        <v>0</v>
      </c>
      <c r="S47" s="22">
        <f t="shared" ref="S47:S52" si="90">+R47*$F47</f>
        <v>0</v>
      </c>
      <c r="T47" s="1">
        <f t="shared" si="76"/>
        <v>770000</v>
      </c>
      <c r="U47" s="22">
        <f t="shared" si="77"/>
        <v>916300</v>
      </c>
      <c r="V47" s="22">
        <f t="shared" ref="V47:V52" si="91">+U47*$F47</f>
        <v>916300</v>
      </c>
      <c r="W47" s="1">
        <f t="shared" si="78"/>
        <v>764717</v>
      </c>
      <c r="X47" s="22">
        <f t="shared" si="79"/>
        <v>910013</v>
      </c>
      <c r="Y47" s="22">
        <f t="shared" ref="Y47:Y52" si="92">+X47*$F47</f>
        <v>910013</v>
      </c>
      <c r="Z47" s="1">
        <f t="shared" si="80"/>
        <v>759253</v>
      </c>
      <c r="AA47" s="22">
        <f t="shared" si="81"/>
        <v>903511</v>
      </c>
      <c r="AB47" s="22">
        <f t="shared" ref="AB47:AB52" si="93">+AA47*$F47</f>
        <v>903511</v>
      </c>
      <c r="AC47" s="35">
        <f t="shared" si="82"/>
        <v>800000</v>
      </c>
      <c r="AD47" s="36">
        <f t="shared" si="83"/>
        <v>952000</v>
      </c>
      <c r="AE47" s="36">
        <f t="shared" ref="AE47:AE52" si="94">+AD47*$F47</f>
        <v>952000</v>
      </c>
      <c r="AF47" s="1">
        <f t="shared" si="84"/>
        <v>108166.53826391968</v>
      </c>
      <c r="AG47" s="1">
        <f t="shared" si="85"/>
        <v>878166.53826391965</v>
      </c>
      <c r="AH47" s="1">
        <f t="shared" si="86"/>
        <v>-1648166.5382639198</v>
      </c>
    </row>
    <row r="48" spans="2:34" s="19" customFormat="1" ht="57.75" customHeight="1" x14ac:dyDescent="0.3">
      <c r="B48" s="20">
        <v>3</v>
      </c>
      <c r="C48" s="45" t="s">
        <v>29</v>
      </c>
      <c r="D48" s="45"/>
      <c r="E48" s="20" t="s">
        <v>36</v>
      </c>
      <c r="F48" s="21">
        <v>1</v>
      </c>
      <c r="G48" s="2">
        <v>0.19</v>
      </c>
      <c r="H48" s="1">
        <f>+EAI!G55</f>
        <v>800000</v>
      </c>
      <c r="I48" s="22">
        <f t="shared" si="72"/>
        <v>952000</v>
      </c>
      <c r="J48" s="22">
        <f t="shared" si="87"/>
        <v>952000</v>
      </c>
      <c r="K48" s="1">
        <f>+RHARQ!G55</f>
        <v>360000</v>
      </c>
      <c r="L48" s="1">
        <f t="shared" si="73"/>
        <v>428400</v>
      </c>
      <c r="M48" s="1">
        <f t="shared" si="88"/>
        <v>428400</v>
      </c>
      <c r="N48" s="1">
        <f>+MAYALA!G55</f>
        <v>2500000</v>
      </c>
      <c r="O48" s="22">
        <f t="shared" si="74"/>
        <v>2975000</v>
      </c>
      <c r="P48" s="22">
        <f t="shared" si="89"/>
        <v>2975000</v>
      </c>
      <c r="Q48" s="1"/>
      <c r="R48" s="22">
        <f t="shared" si="75"/>
        <v>0</v>
      </c>
      <c r="S48" s="22">
        <f t="shared" si="90"/>
        <v>0</v>
      </c>
      <c r="T48" s="1">
        <f t="shared" si="76"/>
        <v>1220000</v>
      </c>
      <c r="U48" s="22">
        <f t="shared" si="77"/>
        <v>1451800</v>
      </c>
      <c r="V48" s="22">
        <f t="shared" si="91"/>
        <v>1451800</v>
      </c>
      <c r="W48" s="1">
        <f t="shared" si="78"/>
        <v>896281</v>
      </c>
      <c r="X48" s="22">
        <f t="shared" si="79"/>
        <v>1066574</v>
      </c>
      <c r="Y48" s="22">
        <f t="shared" si="92"/>
        <v>1066574</v>
      </c>
      <c r="Z48" s="1">
        <f t="shared" si="80"/>
        <v>677541</v>
      </c>
      <c r="AA48" s="22">
        <f t="shared" si="81"/>
        <v>806274</v>
      </c>
      <c r="AB48" s="22">
        <f t="shared" si="93"/>
        <v>806274</v>
      </c>
      <c r="AC48" s="35">
        <f t="shared" si="82"/>
        <v>800000</v>
      </c>
      <c r="AD48" s="36">
        <f t="shared" si="83"/>
        <v>952000</v>
      </c>
      <c r="AE48" s="36">
        <f t="shared" si="94"/>
        <v>952000</v>
      </c>
      <c r="AF48" s="1">
        <f t="shared" si="84"/>
        <v>1130132.7355669334</v>
      </c>
      <c r="AG48" s="1">
        <f t="shared" si="85"/>
        <v>2350132.7355669336</v>
      </c>
      <c r="AH48" s="1">
        <f t="shared" si="86"/>
        <v>-3570132.7355669336</v>
      </c>
    </row>
    <row r="49" spans="2:34" s="19" customFormat="1" ht="30" customHeight="1" x14ac:dyDescent="0.3">
      <c r="B49" s="20">
        <v>4</v>
      </c>
      <c r="C49" s="45" t="s">
        <v>30</v>
      </c>
      <c r="D49" s="45"/>
      <c r="E49" s="20" t="s">
        <v>35</v>
      </c>
      <c r="F49" s="21">
        <v>1</v>
      </c>
      <c r="G49" s="2">
        <v>0.19</v>
      </c>
      <c r="H49" s="1">
        <f>+EAI!G56</f>
        <v>800000</v>
      </c>
      <c r="I49" s="22">
        <f t="shared" si="72"/>
        <v>952000</v>
      </c>
      <c r="J49" s="22">
        <f t="shared" si="87"/>
        <v>952000</v>
      </c>
      <c r="K49" s="1">
        <f>+RHARQ!G56</f>
        <v>3600000</v>
      </c>
      <c r="L49" s="1">
        <f t="shared" si="73"/>
        <v>4284000</v>
      </c>
      <c r="M49" s="1">
        <f t="shared" si="88"/>
        <v>4284000</v>
      </c>
      <c r="N49" s="1">
        <f>+MAYALA!G56</f>
        <v>1500000</v>
      </c>
      <c r="O49" s="22">
        <f t="shared" si="74"/>
        <v>1785000</v>
      </c>
      <c r="P49" s="22">
        <f t="shared" si="89"/>
        <v>1785000</v>
      </c>
      <c r="Q49" s="1"/>
      <c r="R49" s="22">
        <f t="shared" si="75"/>
        <v>0</v>
      </c>
      <c r="S49" s="22">
        <f t="shared" si="90"/>
        <v>0</v>
      </c>
      <c r="T49" s="1">
        <f t="shared" si="76"/>
        <v>1966667</v>
      </c>
      <c r="U49" s="22">
        <f t="shared" si="77"/>
        <v>2340334</v>
      </c>
      <c r="V49" s="22">
        <f t="shared" si="91"/>
        <v>2340334</v>
      </c>
      <c r="W49" s="1">
        <f t="shared" si="78"/>
        <v>1628651</v>
      </c>
      <c r="X49" s="22">
        <f t="shared" si="79"/>
        <v>1938095</v>
      </c>
      <c r="Y49" s="22">
        <f t="shared" si="92"/>
        <v>1938095</v>
      </c>
      <c r="Z49" s="1">
        <f t="shared" si="80"/>
        <v>1367089</v>
      </c>
      <c r="AA49" s="22">
        <f t="shared" si="81"/>
        <v>1626836</v>
      </c>
      <c r="AB49" s="22">
        <f t="shared" si="93"/>
        <v>1626836</v>
      </c>
      <c r="AC49" s="35">
        <f t="shared" si="82"/>
        <v>1500000</v>
      </c>
      <c r="AD49" s="36">
        <f t="shared" si="83"/>
        <v>1785000</v>
      </c>
      <c r="AE49" s="36">
        <f t="shared" si="94"/>
        <v>1785000</v>
      </c>
      <c r="AF49" s="1">
        <f t="shared" si="84"/>
        <v>1457166.1996262928</v>
      </c>
      <c r="AG49" s="1">
        <f t="shared" si="85"/>
        <v>3423833.199626293</v>
      </c>
      <c r="AH49" s="1">
        <f t="shared" si="86"/>
        <v>-5390500.199626293</v>
      </c>
    </row>
    <row r="50" spans="2:34" s="19" customFormat="1" ht="19.5" customHeight="1" x14ac:dyDescent="0.3">
      <c r="B50" s="20">
        <v>5</v>
      </c>
      <c r="C50" s="45" t="s">
        <v>31</v>
      </c>
      <c r="D50" s="45"/>
      <c r="E50" s="20" t="s">
        <v>35</v>
      </c>
      <c r="F50" s="21">
        <v>1</v>
      </c>
      <c r="G50" s="2">
        <v>0.19</v>
      </c>
      <c r="H50" s="1">
        <f>+EAI!G57</f>
        <v>450000</v>
      </c>
      <c r="I50" s="22">
        <f t="shared" si="72"/>
        <v>535500</v>
      </c>
      <c r="J50" s="22">
        <f t="shared" si="87"/>
        <v>535500</v>
      </c>
      <c r="K50" s="1">
        <f>+RHARQ!G57</f>
        <v>2700000</v>
      </c>
      <c r="L50" s="1">
        <f t="shared" si="73"/>
        <v>3213000</v>
      </c>
      <c r="M50" s="1">
        <f t="shared" si="88"/>
        <v>3213000</v>
      </c>
      <c r="N50" s="1">
        <f>+MAYALA!G57</f>
        <v>1350000</v>
      </c>
      <c r="O50" s="22">
        <f t="shared" si="74"/>
        <v>1606500</v>
      </c>
      <c r="P50" s="22">
        <f t="shared" si="89"/>
        <v>1606500</v>
      </c>
      <c r="Q50" s="1"/>
      <c r="R50" s="22">
        <f t="shared" si="75"/>
        <v>0</v>
      </c>
      <c r="S50" s="22">
        <f t="shared" si="90"/>
        <v>0</v>
      </c>
      <c r="T50" s="1">
        <f t="shared" si="76"/>
        <v>1500000</v>
      </c>
      <c r="U50" s="22">
        <f t="shared" si="77"/>
        <v>1785000</v>
      </c>
      <c r="V50" s="22">
        <f t="shared" si="91"/>
        <v>1785000</v>
      </c>
      <c r="W50" s="1">
        <f t="shared" si="78"/>
        <v>1179334</v>
      </c>
      <c r="X50" s="22">
        <f t="shared" si="79"/>
        <v>1403407</v>
      </c>
      <c r="Y50" s="22">
        <f t="shared" si="92"/>
        <v>1403407</v>
      </c>
      <c r="Z50" s="1">
        <f t="shared" si="80"/>
        <v>900000</v>
      </c>
      <c r="AA50" s="22">
        <f t="shared" si="81"/>
        <v>1071000</v>
      </c>
      <c r="AB50" s="22">
        <f t="shared" si="93"/>
        <v>1071000</v>
      </c>
      <c r="AC50" s="35">
        <f t="shared" si="82"/>
        <v>1350000</v>
      </c>
      <c r="AD50" s="36">
        <f t="shared" si="83"/>
        <v>1606500</v>
      </c>
      <c r="AE50" s="36">
        <f t="shared" si="94"/>
        <v>1606500</v>
      </c>
      <c r="AF50" s="1">
        <f t="shared" si="84"/>
        <v>1132475.1652906125</v>
      </c>
      <c r="AG50" s="1">
        <f t="shared" si="85"/>
        <v>2632475.1652906127</v>
      </c>
      <c r="AH50" s="1">
        <f t="shared" si="86"/>
        <v>-4132475.1652906127</v>
      </c>
    </row>
    <row r="51" spans="2:34" s="19" customFormat="1" ht="19.5" customHeight="1" x14ac:dyDescent="0.3">
      <c r="B51" s="20">
        <v>6</v>
      </c>
      <c r="C51" s="45" t="s">
        <v>32</v>
      </c>
      <c r="D51" s="45"/>
      <c r="E51" s="20" t="s">
        <v>35</v>
      </c>
      <c r="F51" s="21">
        <v>1</v>
      </c>
      <c r="G51" s="2">
        <v>0.19</v>
      </c>
      <c r="H51" s="1">
        <f>+EAI!G58</f>
        <v>450000</v>
      </c>
      <c r="I51" s="22">
        <f t="shared" si="72"/>
        <v>535500</v>
      </c>
      <c r="J51" s="22">
        <f t="shared" si="87"/>
        <v>535500</v>
      </c>
      <c r="K51" s="1">
        <f>+RHARQ!G58</f>
        <v>588000</v>
      </c>
      <c r="L51" s="1">
        <f t="shared" si="73"/>
        <v>699720</v>
      </c>
      <c r="M51" s="1">
        <f t="shared" si="88"/>
        <v>699720</v>
      </c>
      <c r="N51" s="1">
        <f>+MAYALA!G58</f>
        <v>250000</v>
      </c>
      <c r="O51" s="22">
        <f t="shared" si="74"/>
        <v>297500</v>
      </c>
      <c r="P51" s="22">
        <f t="shared" si="89"/>
        <v>297500</v>
      </c>
      <c r="Q51" s="1"/>
      <c r="R51" s="22">
        <f t="shared" si="75"/>
        <v>0</v>
      </c>
      <c r="S51" s="22">
        <f t="shared" si="90"/>
        <v>0</v>
      </c>
      <c r="T51" s="1">
        <f>+ROUND(AVERAGE($Q51,$N51,$K51,$H51),0)</f>
        <v>429333</v>
      </c>
      <c r="U51" s="22">
        <f t="shared" si="77"/>
        <v>510906</v>
      </c>
      <c r="V51" s="22">
        <f t="shared" si="91"/>
        <v>510906</v>
      </c>
      <c r="W51" s="1">
        <f t="shared" si="78"/>
        <v>404430</v>
      </c>
      <c r="X51" s="22">
        <f t="shared" si="79"/>
        <v>481272</v>
      </c>
      <c r="Y51" s="22">
        <f t="shared" si="92"/>
        <v>481272</v>
      </c>
      <c r="Z51" s="1">
        <f t="shared" si="80"/>
        <v>378649</v>
      </c>
      <c r="AA51" s="22">
        <f t="shared" si="81"/>
        <v>450592</v>
      </c>
      <c r="AB51" s="22">
        <f t="shared" si="93"/>
        <v>450592</v>
      </c>
      <c r="AC51" s="35">
        <f t="shared" si="82"/>
        <v>450000</v>
      </c>
      <c r="AD51" s="36">
        <f t="shared" si="83"/>
        <v>535500</v>
      </c>
      <c r="AE51" s="36">
        <f t="shared" si="94"/>
        <v>535500</v>
      </c>
      <c r="AF51" s="1">
        <f t="shared" si="84"/>
        <v>169945.08917098286</v>
      </c>
      <c r="AG51" s="1">
        <f t="shared" si="85"/>
        <v>599278.08917098283</v>
      </c>
      <c r="AH51" s="1">
        <f t="shared" si="86"/>
        <v>-1028611.0891709828</v>
      </c>
    </row>
    <row r="52" spans="2:34" s="19" customFormat="1" ht="46.5" customHeight="1" x14ac:dyDescent="0.3">
      <c r="B52" s="20">
        <v>7</v>
      </c>
      <c r="C52" s="45" t="s">
        <v>38</v>
      </c>
      <c r="D52" s="45"/>
      <c r="E52" s="20" t="s">
        <v>35</v>
      </c>
      <c r="F52" s="21">
        <v>1</v>
      </c>
      <c r="G52" s="2">
        <v>0.19</v>
      </c>
      <c r="H52" s="1">
        <f>+EAI!G59</f>
        <v>1500000</v>
      </c>
      <c r="I52" s="22">
        <f t="shared" si="72"/>
        <v>1785000</v>
      </c>
      <c r="J52" s="22">
        <f t="shared" si="87"/>
        <v>1785000</v>
      </c>
      <c r="K52" s="1">
        <f>+RHARQ!G59</f>
        <v>4500000</v>
      </c>
      <c r="L52" s="1">
        <f t="shared" si="73"/>
        <v>5355000</v>
      </c>
      <c r="M52" s="1">
        <f t="shared" si="88"/>
        <v>5355000</v>
      </c>
      <c r="N52" s="1">
        <f>+MAYALA!G59</f>
        <v>550000</v>
      </c>
      <c r="O52" s="22">
        <f t="shared" si="74"/>
        <v>654500</v>
      </c>
      <c r="P52" s="22">
        <f t="shared" si="89"/>
        <v>654500</v>
      </c>
      <c r="Q52" s="1"/>
      <c r="R52" s="22">
        <f t="shared" si="75"/>
        <v>0</v>
      </c>
      <c r="S52" s="22">
        <f t="shared" si="90"/>
        <v>0</v>
      </c>
      <c r="T52" s="1">
        <f t="shared" si="76"/>
        <v>2183333</v>
      </c>
      <c r="U52" s="22">
        <f t="shared" si="77"/>
        <v>2598166</v>
      </c>
      <c r="V52" s="22">
        <f t="shared" si="91"/>
        <v>2598166</v>
      </c>
      <c r="W52" s="1">
        <f t="shared" si="78"/>
        <v>1548420</v>
      </c>
      <c r="X52" s="22">
        <f t="shared" si="79"/>
        <v>1842620</v>
      </c>
      <c r="Y52" s="22">
        <f t="shared" si="92"/>
        <v>1842620</v>
      </c>
      <c r="Z52" s="1">
        <f t="shared" si="80"/>
        <v>1108209</v>
      </c>
      <c r="AA52" s="22">
        <f t="shared" si="81"/>
        <v>1318769</v>
      </c>
      <c r="AB52" s="22">
        <f t="shared" si="93"/>
        <v>1318769</v>
      </c>
      <c r="AC52" s="35">
        <f t="shared" si="82"/>
        <v>1500000</v>
      </c>
      <c r="AD52" s="36">
        <f t="shared" si="83"/>
        <v>1785000</v>
      </c>
      <c r="AE52" s="36">
        <f t="shared" si="94"/>
        <v>1785000</v>
      </c>
      <c r="AF52" s="1">
        <f t="shared" si="84"/>
        <v>2061754.915923164</v>
      </c>
      <c r="AG52" s="1">
        <f t="shared" si="85"/>
        <v>4245087.9159231642</v>
      </c>
      <c r="AH52" s="1">
        <f t="shared" si="86"/>
        <v>-6428420.9159231642</v>
      </c>
    </row>
    <row r="53" spans="2:34" s="24" customFormat="1" ht="6.75" customHeight="1" x14ac:dyDescent="0.3">
      <c r="I53" s="25"/>
      <c r="J53" s="25"/>
      <c r="L53" s="25"/>
      <c r="M53" s="25"/>
      <c r="O53" s="25"/>
      <c r="P53" s="25"/>
      <c r="R53" s="25"/>
      <c r="S53" s="25"/>
      <c r="U53" s="25"/>
      <c r="V53" s="25"/>
      <c r="X53" s="25"/>
      <c r="Y53" s="25"/>
      <c r="AA53" s="25"/>
      <c r="AB53" s="25"/>
      <c r="AD53" s="25"/>
      <c r="AE53" s="25"/>
    </row>
    <row r="54" spans="2:34" s="24" customFormat="1" ht="17.25" customHeight="1" x14ac:dyDescent="0.3">
      <c r="B54" s="26" t="s">
        <v>45</v>
      </c>
      <c r="C54" s="27"/>
      <c r="D54" s="27"/>
      <c r="E54" s="27"/>
      <c r="F54" s="32"/>
      <c r="H54" s="28">
        <f t="shared" ref="H54:AH54" si="95">SUM(H46:H52)</f>
        <v>5500000</v>
      </c>
      <c r="I54" s="28">
        <f t="shared" si="95"/>
        <v>6545000</v>
      </c>
      <c r="J54" s="28">
        <f t="shared" si="95"/>
        <v>6545000</v>
      </c>
      <c r="K54" s="28">
        <f t="shared" si="95"/>
        <v>13196000</v>
      </c>
      <c r="L54" s="28">
        <f t="shared" si="95"/>
        <v>15703240</v>
      </c>
      <c r="M54" s="28">
        <f t="shared" si="95"/>
        <v>15703240</v>
      </c>
      <c r="N54" s="28">
        <f t="shared" si="95"/>
        <v>7150000</v>
      </c>
      <c r="O54" s="28">
        <f t="shared" si="95"/>
        <v>8508500</v>
      </c>
      <c r="P54" s="28">
        <f t="shared" si="95"/>
        <v>8508500</v>
      </c>
      <c r="Q54" s="28">
        <f t="shared" si="95"/>
        <v>0</v>
      </c>
      <c r="R54" s="28">
        <f t="shared" si="95"/>
        <v>0</v>
      </c>
      <c r="S54" s="28">
        <f t="shared" si="95"/>
        <v>0</v>
      </c>
      <c r="T54" s="28">
        <f t="shared" si="95"/>
        <v>8615333</v>
      </c>
      <c r="U54" s="28">
        <f t="shared" si="95"/>
        <v>10252246</v>
      </c>
      <c r="V54" s="28">
        <f t="shared" si="95"/>
        <v>10252246</v>
      </c>
      <c r="W54" s="28">
        <f t="shared" si="95"/>
        <v>6946054</v>
      </c>
      <c r="X54" s="28">
        <f t="shared" si="95"/>
        <v>8265804</v>
      </c>
      <c r="Y54" s="28">
        <f t="shared" si="95"/>
        <v>8265804</v>
      </c>
      <c r="Z54" s="28">
        <f t="shared" si="95"/>
        <v>5691877</v>
      </c>
      <c r="AA54" s="28">
        <f t="shared" si="95"/>
        <v>6773334</v>
      </c>
      <c r="AB54" s="28">
        <f t="shared" si="95"/>
        <v>6773334</v>
      </c>
      <c r="AC54" s="37">
        <f t="shared" si="95"/>
        <v>6988000</v>
      </c>
      <c r="AD54" s="37">
        <f t="shared" si="95"/>
        <v>8315720</v>
      </c>
      <c r="AE54" s="37">
        <f t="shared" si="95"/>
        <v>8315720</v>
      </c>
      <c r="AF54" s="28">
        <f t="shared" si="95"/>
        <v>6238380.6785291573</v>
      </c>
      <c r="AG54" s="28">
        <f t="shared" si="95"/>
        <v>14853713.678529158</v>
      </c>
      <c r="AH54" s="28">
        <f t="shared" si="95"/>
        <v>-23469046.678529155</v>
      </c>
    </row>
    <row r="55" spans="2:34" s="24" customFormat="1" ht="6.75" customHeight="1" x14ac:dyDescent="0.3">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row>
    <row r="56" spans="2:34" ht="95.25" customHeight="1" x14ac:dyDescent="0.25">
      <c r="B56" s="57" t="s">
        <v>41</v>
      </c>
      <c r="C56" s="58"/>
      <c r="D56" s="58"/>
      <c r="E56" s="58"/>
      <c r="F56" s="58"/>
      <c r="G56" s="59"/>
      <c r="H56" s="51" t="str">
        <f>+H44</f>
        <v>Estudios Ambientales Integrados SAS</v>
      </c>
      <c r="I56" s="52"/>
      <c r="J56" s="53"/>
      <c r="K56" s="51" t="str">
        <f>+K44</f>
        <v>RHARQ</v>
      </c>
      <c r="L56" s="52"/>
      <c r="M56" s="53"/>
      <c r="N56" s="51" t="str">
        <f>+N44</f>
        <v>MAYALA SAS</v>
      </c>
      <c r="O56" s="52"/>
      <c r="P56" s="53"/>
      <c r="Q56" s="51">
        <f>+Q44</f>
        <v>0</v>
      </c>
      <c r="R56" s="52"/>
      <c r="S56" s="53"/>
      <c r="T56" s="51" t="str">
        <f>+T44</f>
        <v>PROMEDIO</v>
      </c>
      <c r="U56" s="52"/>
      <c r="V56" s="53"/>
      <c r="W56" s="51" t="str">
        <f>+W44</f>
        <v>MEDIA GEOMÉTRICA</v>
      </c>
      <c r="X56" s="52"/>
      <c r="Y56" s="53"/>
      <c r="Z56" s="51" t="str">
        <f>+Z44</f>
        <v>MEDIA ARMÓNICA</v>
      </c>
      <c r="AA56" s="52"/>
      <c r="AB56" s="53"/>
      <c r="AC56" s="54" t="str">
        <f>+AC44</f>
        <v>MEDIANA</v>
      </c>
      <c r="AD56" s="55"/>
      <c r="AE56" s="56"/>
      <c r="AF56" s="17" t="s">
        <v>66</v>
      </c>
      <c r="AG56" s="17" t="s">
        <v>67</v>
      </c>
      <c r="AH56" s="17" t="s">
        <v>68</v>
      </c>
    </row>
    <row r="57" spans="2:34" s="19" customFormat="1" ht="48" customHeight="1" x14ac:dyDescent="0.3">
      <c r="B57" s="16" t="s">
        <v>0</v>
      </c>
      <c r="C57" s="49" t="s">
        <v>34</v>
      </c>
      <c r="D57" s="50"/>
      <c r="E57" s="18" t="s">
        <v>25</v>
      </c>
      <c r="F57" s="18" t="s">
        <v>18</v>
      </c>
      <c r="G57" s="17" t="s">
        <v>21</v>
      </c>
      <c r="H57" s="17" t="s">
        <v>23</v>
      </c>
      <c r="I57" s="17" t="s">
        <v>19</v>
      </c>
      <c r="J57" s="17" t="s">
        <v>20</v>
      </c>
      <c r="K57" s="17" t="s">
        <v>23</v>
      </c>
      <c r="L57" s="17" t="s">
        <v>19</v>
      </c>
      <c r="M57" s="17" t="s">
        <v>20</v>
      </c>
      <c r="N57" s="17" t="s">
        <v>23</v>
      </c>
      <c r="O57" s="17" t="s">
        <v>19</v>
      </c>
      <c r="P57" s="17" t="s">
        <v>20</v>
      </c>
      <c r="Q57" s="17" t="s">
        <v>23</v>
      </c>
      <c r="R57" s="17" t="s">
        <v>19</v>
      </c>
      <c r="S57" s="17" t="s">
        <v>20</v>
      </c>
      <c r="T57" s="17" t="s">
        <v>23</v>
      </c>
      <c r="U57" s="17" t="s">
        <v>19</v>
      </c>
      <c r="V57" s="17" t="s">
        <v>20</v>
      </c>
      <c r="W57" s="17" t="s">
        <v>23</v>
      </c>
      <c r="X57" s="17" t="s">
        <v>19</v>
      </c>
      <c r="Y57" s="17" t="s">
        <v>20</v>
      </c>
      <c r="Z57" s="17" t="s">
        <v>23</v>
      </c>
      <c r="AA57" s="17" t="s">
        <v>19</v>
      </c>
      <c r="AB57" s="17" t="s">
        <v>20</v>
      </c>
      <c r="AC57" s="34" t="s">
        <v>23</v>
      </c>
      <c r="AD57" s="34" t="s">
        <v>19</v>
      </c>
      <c r="AE57" s="34" t="s">
        <v>20</v>
      </c>
      <c r="AF57" s="17" t="s">
        <v>23</v>
      </c>
      <c r="AG57" s="17" t="s">
        <v>23</v>
      </c>
      <c r="AH57" s="17" t="s">
        <v>23</v>
      </c>
    </row>
    <row r="58" spans="2:34" s="19" customFormat="1" ht="19.5" customHeight="1" x14ac:dyDescent="0.3">
      <c r="B58" s="20">
        <v>1</v>
      </c>
      <c r="C58" s="45" t="s">
        <v>27</v>
      </c>
      <c r="D58" s="45"/>
      <c r="E58" s="20" t="s">
        <v>35</v>
      </c>
      <c r="F58" s="21">
        <v>1</v>
      </c>
      <c r="G58" s="2">
        <v>0.19</v>
      </c>
      <c r="H58" s="1">
        <f>+EAI!G65</f>
        <v>500000</v>
      </c>
      <c r="I58" s="1">
        <f t="shared" ref="I58:I64" si="96">+ROUND(H58*(1+$G58),0)</f>
        <v>595000</v>
      </c>
      <c r="J58" s="1">
        <f>+I58*F58</f>
        <v>595000</v>
      </c>
      <c r="K58" s="1">
        <f>+RHARQ!G65</f>
        <v>336000</v>
      </c>
      <c r="L58" s="1">
        <f t="shared" ref="L58:L64" si="97">+ROUND(K58*(1+$G58),0)</f>
        <v>399840</v>
      </c>
      <c r="M58" s="1">
        <f t="shared" ref="M58:M64" si="98">+L58*$F58</f>
        <v>399840</v>
      </c>
      <c r="N58" s="1">
        <f>+MAYALA!G65</f>
        <v>350000</v>
      </c>
      <c r="O58" s="22">
        <f t="shared" ref="O58:O64" si="99">+ROUND(N58*(1+$G58),0)</f>
        <v>416500</v>
      </c>
      <c r="P58" s="22">
        <f t="shared" ref="P58:P64" si="100">+O58*$F58</f>
        <v>416500</v>
      </c>
      <c r="Q58" s="1"/>
      <c r="R58" s="22">
        <f t="shared" ref="R58:R64" si="101">+ROUND(Q58*(1+$G58),0)</f>
        <v>0</v>
      </c>
      <c r="S58" s="22">
        <f t="shared" ref="S58:S64" si="102">+R58*$F58</f>
        <v>0</v>
      </c>
      <c r="T58" s="1">
        <f t="shared" ref="T58:T64" si="103">+ROUND(AVERAGE($Q58,$N58,$K58,$H58),0)</f>
        <v>395333</v>
      </c>
      <c r="U58" s="22">
        <f t="shared" ref="U58:U64" si="104">+ROUND(T58*(1+$G58),0)</f>
        <v>470446</v>
      </c>
      <c r="V58" s="22">
        <f t="shared" ref="V58:V64" si="105">+U58*$F58</f>
        <v>470446</v>
      </c>
      <c r="W58" s="1">
        <f t="shared" ref="W58:W64" si="106">+ROUND(GEOMEAN($Q58,$N58,$K58,$H58),0)</f>
        <v>388859</v>
      </c>
      <c r="X58" s="22">
        <f t="shared" ref="X58:X64" si="107">+ROUND(W58*(1+$G58),0)</f>
        <v>462742</v>
      </c>
      <c r="Y58" s="22">
        <f t="shared" ref="Y58:Y64" si="108">+X58*$F58</f>
        <v>462742</v>
      </c>
      <c r="Z58" s="1">
        <f t="shared" ref="Z58:Z64" si="109">+ROUND(HARMEAN($Q58,$N58,$K58,$H58),0)</f>
        <v>382979</v>
      </c>
      <c r="AA58" s="22">
        <f t="shared" ref="AA58:AA64" si="110">+ROUND(Z58*(1+$G58),0)</f>
        <v>455745</v>
      </c>
      <c r="AB58" s="22">
        <f t="shared" ref="AB58:AB64" si="111">+AA58*$F58</f>
        <v>455745</v>
      </c>
      <c r="AC58" s="35">
        <f t="shared" ref="AC58:AC64" si="112">+ROUND(MEDIAN($Q58,$N58,$K58,$H58),0)</f>
        <v>350000</v>
      </c>
      <c r="AD58" s="36">
        <f t="shared" ref="AD58:AD64" si="113">+ROUND(AC58*(1+$G58),0)</f>
        <v>416500</v>
      </c>
      <c r="AE58" s="36">
        <f t="shared" ref="AE58:AE64" si="114">+AD58*$F58</f>
        <v>416500</v>
      </c>
      <c r="AF58" s="1">
        <f t="shared" ref="AF58:AF64" si="115">STDEV($Q58,$N58,$K58,$H58)</f>
        <v>90913.878661804672</v>
      </c>
      <c r="AG58" s="1">
        <f t="shared" ref="AG58:AG64" si="116">+T58+AF58</f>
        <v>486246.87866180466</v>
      </c>
      <c r="AH58" s="1">
        <f t="shared" ref="AH58:AH64" si="117">-T58-AG58</f>
        <v>-881579.8786618046</v>
      </c>
    </row>
    <row r="59" spans="2:34" s="19" customFormat="1" ht="30" customHeight="1" x14ac:dyDescent="0.3">
      <c r="B59" s="20">
        <v>2</v>
      </c>
      <c r="C59" s="45" t="s">
        <v>28</v>
      </c>
      <c r="D59" s="45"/>
      <c r="E59" s="20" t="s">
        <v>36</v>
      </c>
      <c r="F59" s="23">
        <v>1</v>
      </c>
      <c r="G59" s="2">
        <v>0.19</v>
      </c>
      <c r="H59" s="1">
        <f>+EAI!G66</f>
        <v>650000</v>
      </c>
      <c r="I59" s="1">
        <f t="shared" si="96"/>
        <v>773500</v>
      </c>
      <c r="J59" s="1">
        <f t="shared" ref="J59:J64" si="118">+I59*F59</f>
        <v>773500</v>
      </c>
      <c r="K59" s="1">
        <f>+RHARQ!G66</f>
        <v>510000</v>
      </c>
      <c r="L59" s="1">
        <f t="shared" si="97"/>
        <v>606900</v>
      </c>
      <c r="M59" s="1">
        <f t="shared" si="98"/>
        <v>606900</v>
      </c>
      <c r="N59" s="1">
        <f>+MAYALA!G66</f>
        <v>650000</v>
      </c>
      <c r="O59" s="22">
        <f t="shared" si="99"/>
        <v>773500</v>
      </c>
      <c r="P59" s="22">
        <f t="shared" si="100"/>
        <v>773500</v>
      </c>
      <c r="Q59" s="1"/>
      <c r="R59" s="22">
        <f t="shared" si="101"/>
        <v>0</v>
      </c>
      <c r="S59" s="22">
        <f t="shared" si="102"/>
        <v>0</v>
      </c>
      <c r="T59" s="1">
        <f t="shared" si="103"/>
        <v>603333</v>
      </c>
      <c r="U59" s="22">
        <f t="shared" si="104"/>
        <v>717966</v>
      </c>
      <c r="V59" s="22">
        <f t="shared" si="105"/>
        <v>717966</v>
      </c>
      <c r="W59" s="1">
        <f t="shared" si="106"/>
        <v>599513</v>
      </c>
      <c r="X59" s="22">
        <f t="shared" si="107"/>
        <v>713420</v>
      </c>
      <c r="Y59" s="22">
        <f t="shared" si="108"/>
        <v>713420</v>
      </c>
      <c r="Z59" s="1">
        <f t="shared" si="109"/>
        <v>595509</v>
      </c>
      <c r="AA59" s="22">
        <f t="shared" si="110"/>
        <v>708656</v>
      </c>
      <c r="AB59" s="22">
        <f t="shared" si="111"/>
        <v>708656</v>
      </c>
      <c r="AC59" s="35">
        <f t="shared" si="112"/>
        <v>650000</v>
      </c>
      <c r="AD59" s="36">
        <f t="shared" si="113"/>
        <v>773500</v>
      </c>
      <c r="AE59" s="36">
        <f t="shared" si="114"/>
        <v>773500</v>
      </c>
      <c r="AF59" s="1">
        <f t="shared" si="115"/>
        <v>80829.037686547483</v>
      </c>
      <c r="AG59" s="1">
        <f t="shared" si="116"/>
        <v>684162.0376865475</v>
      </c>
      <c r="AH59" s="1">
        <f t="shared" si="117"/>
        <v>-1287495.0376865475</v>
      </c>
    </row>
    <row r="60" spans="2:34" s="19" customFormat="1" ht="57.75" customHeight="1" x14ac:dyDescent="0.3">
      <c r="B60" s="20">
        <v>3</v>
      </c>
      <c r="C60" s="45" t="s">
        <v>29</v>
      </c>
      <c r="D60" s="45"/>
      <c r="E60" s="20" t="s">
        <v>36</v>
      </c>
      <c r="F60" s="21">
        <v>1</v>
      </c>
      <c r="G60" s="2">
        <v>0.19</v>
      </c>
      <c r="H60" s="1">
        <f>+EAI!G67</f>
        <v>650000</v>
      </c>
      <c r="I60" s="1">
        <f t="shared" si="96"/>
        <v>773500</v>
      </c>
      <c r="J60" s="1">
        <f t="shared" si="118"/>
        <v>773500</v>
      </c>
      <c r="K60" s="1">
        <f>+RHARQ!G67</f>
        <v>200000</v>
      </c>
      <c r="L60" s="1">
        <f t="shared" si="97"/>
        <v>238000</v>
      </c>
      <c r="M60" s="1">
        <f t="shared" si="98"/>
        <v>238000</v>
      </c>
      <c r="N60" s="1">
        <f>+MAYALA!G67</f>
        <v>2500000</v>
      </c>
      <c r="O60" s="22">
        <f t="shared" si="99"/>
        <v>2975000</v>
      </c>
      <c r="P60" s="22">
        <f t="shared" si="100"/>
        <v>2975000</v>
      </c>
      <c r="Q60" s="1"/>
      <c r="R60" s="22">
        <f t="shared" si="101"/>
        <v>0</v>
      </c>
      <c r="S60" s="22">
        <f t="shared" si="102"/>
        <v>0</v>
      </c>
      <c r="T60" s="1">
        <f t="shared" si="103"/>
        <v>1116667</v>
      </c>
      <c r="U60" s="22">
        <f t="shared" si="104"/>
        <v>1328834</v>
      </c>
      <c r="V60" s="22">
        <f t="shared" si="105"/>
        <v>1328834</v>
      </c>
      <c r="W60" s="1">
        <f t="shared" si="106"/>
        <v>687534</v>
      </c>
      <c r="X60" s="22">
        <f t="shared" si="107"/>
        <v>818165</v>
      </c>
      <c r="Y60" s="22">
        <f t="shared" si="108"/>
        <v>818165</v>
      </c>
      <c r="Z60" s="1">
        <f t="shared" si="109"/>
        <v>432373</v>
      </c>
      <c r="AA60" s="22">
        <f t="shared" si="110"/>
        <v>514524</v>
      </c>
      <c r="AB60" s="22">
        <f t="shared" si="111"/>
        <v>514524</v>
      </c>
      <c r="AC60" s="35">
        <f t="shared" si="112"/>
        <v>650000</v>
      </c>
      <c r="AD60" s="36">
        <f t="shared" si="113"/>
        <v>773500</v>
      </c>
      <c r="AE60" s="36">
        <f t="shared" si="114"/>
        <v>773500</v>
      </c>
      <c r="AF60" s="1">
        <f t="shared" si="115"/>
        <v>1218947.6335484365</v>
      </c>
      <c r="AG60" s="1">
        <f t="shared" si="116"/>
        <v>2335614.6335484367</v>
      </c>
      <c r="AH60" s="1">
        <f t="shared" si="117"/>
        <v>-3452281.6335484367</v>
      </c>
    </row>
    <row r="61" spans="2:34" s="19" customFormat="1" ht="30" customHeight="1" x14ac:dyDescent="0.3">
      <c r="B61" s="20">
        <v>4</v>
      </c>
      <c r="C61" s="45" t="s">
        <v>30</v>
      </c>
      <c r="D61" s="45"/>
      <c r="E61" s="20" t="s">
        <v>35</v>
      </c>
      <c r="F61" s="21">
        <v>1</v>
      </c>
      <c r="G61" s="2">
        <v>0.19</v>
      </c>
      <c r="H61" s="1">
        <f>+EAI!G68</f>
        <v>650000</v>
      </c>
      <c r="I61" s="22">
        <f t="shared" si="96"/>
        <v>773500</v>
      </c>
      <c r="J61" s="22">
        <f t="shared" si="118"/>
        <v>773500</v>
      </c>
      <c r="K61" s="1">
        <f>+RHARQ!G68</f>
        <v>1920000</v>
      </c>
      <c r="L61" s="22">
        <f t="shared" si="97"/>
        <v>2284800</v>
      </c>
      <c r="M61" s="22">
        <f t="shared" si="98"/>
        <v>2284800</v>
      </c>
      <c r="N61" s="1">
        <f>+MAYALA!G68</f>
        <v>1500000</v>
      </c>
      <c r="O61" s="22">
        <f t="shared" si="99"/>
        <v>1785000</v>
      </c>
      <c r="P61" s="22">
        <f t="shared" si="100"/>
        <v>1785000</v>
      </c>
      <c r="Q61" s="1"/>
      <c r="R61" s="22">
        <f t="shared" si="101"/>
        <v>0</v>
      </c>
      <c r="S61" s="22">
        <f t="shared" si="102"/>
        <v>0</v>
      </c>
      <c r="T61" s="1">
        <f t="shared" si="103"/>
        <v>1356667</v>
      </c>
      <c r="U61" s="22">
        <f t="shared" si="104"/>
        <v>1614434</v>
      </c>
      <c r="V61" s="22">
        <f t="shared" si="105"/>
        <v>1614434</v>
      </c>
      <c r="W61" s="1">
        <f t="shared" si="106"/>
        <v>1232448</v>
      </c>
      <c r="X61" s="22">
        <f t="shared" si="107"/>
        <v>1466613</v>
      </c>
      <c r="Y61" s="22">
        <f t="shared" si="108"/>
        <v>1466613</v>
      </c>
      <c r="Z61" s="1">
        <f t="shared" si="109"/>
        <v>1100529</v>
      </c>
      <c r="AA61" s="22">
        <f t="shared" si="110"/>
        <v>1309630</v>
      </c>
      <c r="AB61" s="22">
        <f t="shared" si="111"/>
        <v>1309630</v>
      </c>
      <c r="AC61" s="35">
        <f t="shared" si="112"/>
        <v>1500000</v>
      </c>
      <c r="AD61" s="36">
        <f t="shared" si="113"/>
        <v>1785000</v>
      </c>
      <c r="AE61" s="36">
        <f t="shared" si="114"/>
        <v>1785000</v>
      </c>
      <c r="AF61" s="1">
        <f t="shared" si="115"/>
        <v>647018.80446655757</v>
      </c>
      <c r="AG61" s="1">
        <f t="shared" si="116"/>
        <v>2003685.8044665577</v>
      </c>
      <c r="AH61" s="1">
        <f t="shared" si="117"/>
        <v>-3360352.8044665577</v>
      </c>
    </row>
    <row r="62" spans="2:34" s="19" customFormat="1" ht="19.5" customHeight="1" x14ac:dyDescent="0.3">
      <c r="B62" s="20">
        <v>5</v>
      </c>
      <c r="C62" s="45" t="s">
        <v>31</v>
      </c>
      <c r="D62" s="45"/>
      <c r="E62" s="20" t="s">
        <v>35</v>
      </c>
      <c r="F62" s="21">
        <v>1</v>
      </c>
      <c r="G62" s="2">
        <v>0.19</v>
      </c>
      <c r="H62" s="1">
        <f>+EAI!G69</f>
        <v>350000</v>
      </c>
      <c r="I62" s="22">
        <f t="shared" si="96"/>
        <v>416500</v>
      </c>
      <c r="J62" s="22">
        <f t="shared" si="118"/>
        <v>416500</v>
      </c>
      <c r="K62" s="1">
        <f>+RHARQ!G69</f>
        <v>1440000</v>
      </c>
      <c r="L62" s="22">
        <f t="shared" si="97"/>
        <v>1713600</v>
      </c>
      <c r="M62" s="22">
        <f t="shared" si="98"/>
        <v>1713600</v>
      </c>
      <c r="N62" s="1">
        <f>+MAYALA!G69</f>
        <v>1350000</v>
      </c>
      <c r="O62" s="22">
        <f t="shared" si="99"/>
        <v>1606500</v>
      </c>
      <c r="P62" s="22">
        <f t="shared" si="100"/>
        <v>1606500</v>
      </c>
      <c r="Q62" s="1"/>
      <c r="R62" s="22">
        <f t="shared" si="101"/>
        <v>0</v>
      </c>
      <c r="S62" s="22">
        <f t="shared" si="102"/>
        <v>0</v>
      </c>
      <c r="T62" s="1">
        <f t="shared" si="103"/>
        <v>1046667</v>
      </c>
      <c r="U62" s="22">
        <f t="shared" si="104"/>
        <v>1245534</v>
      </c>
      <c r="V62" s="22">
        <f t="shared" si="105"/>
        <v>1245534</v>
      </c>
      <c r="W62" s="1">
        <f t="shared" si="106"/>
        <v>879538</v>
      </c>
      <c r="X62" s="22">
        <f t="shared" si="107"/>
        <v>1046650</v>
      </c>
      <c r="Y62" s="22">
        <f t="shared" si="108"/>
        <v>1046650</v>
      </c>
      <c r="Z62" s="1">
        <f t="shared" si="109"/>
        <v>698921</v>
      </c>
      <c r="AA62" s="22">
        <f t="shared" si="110"/>
        <v>831716</v>
      </c>
      <c r="AB62" s="22">
        <f t="shared" si="111"/>
        <v>831716</v>
      </c>
      <c r="AC62" s="35">
        <f t="shared" si="112"/>
        <v>1350000</v>
      </c>
      <c r="AD62" s="36">
        <f t="shared" si="113"/>
        <v>1606500</v>
      </c>
      <c r="AE62" s="36">
        <f t="shared" si="114"/>
        <v>1606500</v>
      </c>
      <c r="AF62" s="1">
        <f t="shared" si="115"/>
        <v>605006.88701314235</v>
      </c>
      <c r="AG62" s="1">
        <f t="shared" si="116"/>
        <v>1651673.8870131425</v>
      </c>
      <c r="AH62" s="1">
        <f t="shared" si="117"/>
        <v>-2698340.8870131425</v>
      </c>
    </row>
    <row r="63" spans="2:34" s="19" customFormat="1" ht="19.5" customHeight="1" x14ac:dyDescent="0.3">
      <c r="B63" s="20">
        <v>6</v>
      </c>
      <c r="C63" s="45" t="s">
        <v>32</v>
      </c>
      <c r="D63" s="45"/>
      <c r="E63" s="20" t="s">
        <v>35</v>
      </c>
      <c r="F63" s="21">
        <v>1</v>
      </c>
      <c r="G63" s="2">
        <v>0.19</v>
      </c>
      <c r="H63" s="1">
        <f>+EAI!G70</f>
        <v>350000</v>
      </c>
      <c r="I63" s="22">
        <f t="shared" si="96"/>
        <v>416500</v>
      </c>
      <c r="J63" s="22">
        <f t="shared" si="118"/>
        <v>416500</v>
      </c>
      <c r="K63" s="1">
        <f>+RHARQ!G70</f>
        <v>336000</v>
      </c>
      <c r="L63" s="22">
        <f t="shared" si="97"/>
        <v>399840</v>
      </c>
      <c r="M63" s="22">
        <f t="shared" si="98"/>
        <v>399840</v>
      </c>
      <c r="N63" s="1">
        <f>+MAYALA!G70</f>
        <v>250000</v>
      </c>
      <c r="O63" s="22">
        <f t="shared" si="99"/>
        <v>297500</v>
      </c>
      <c r="P63" s="22">
        <f t="shared" si="100"/>
        <v>297500</v>
      </c>
      <c r="Q63" s="1"/>
      <c r="R63" s="22">
        <f t="shared" si="101"/>
        <v>0</v>
      </c>
      <c r="S63" s="22">
        <f t="shared" si="102"/>
        <v>0</v>
      </c>
      <c r="T63" s="1">
        <f t="shared" si="103"/>
        <v>312000</v>
      </c>
      <c r="U63" s="22">
        <f t="shared" si="104"/>
        <v>371280</v>
      </c>
      <c r="V63" s="22">
        <f t="shared" si="105"/>
        <v>371280</v>
      </c>
      <c r="W63" s="1">
        <f t="shared" si="106"/>
        <v>308638</v>
      </c>
      <c r="X63" s="22">
        <f t="shared" si="107"/>
        <v>367279</v>
      </c>
      <c r="Y63" s="22">
        <f t="shared" si="108"/>
        <v>367279</v>
      </c>
      <c r="Z63" s="1">
        <f t="shared" si="109"/>
        <v>305085</v>
      </c>
      <c r="AA63" s="22">
        <f t="shared" si="110"/>
        <v>363051</v>
      </c>
      <c r="AB63" s="22">
        <f t="shared" si="111"/>
        <v>363051</v>
      </c>
      <c r="AC63" s="35">
        <f t="shared" si="112"/>
        <v>336000</v>
      </c>
      <c r="AD63" s="36">
        <f t="shared" si="113"/>
        <v>399840</v>
      </c>
      <c r="AE63" s="36">
        <f t="shared" si="114"/>
        <v>399840</v>
      </c>
      <c r="AF63" s="1">
        <f t="shared" si="115"/>
        <v>54147.945482723531</v>
      </c>
      <c r="AG63" s="1">
        <f t="shared" si="116"/>
        <v>366147.94548272353</v>
      </c>
      <c r="AH63" s="1">
        <f t="shared" si="117"/>
        <v>-678147.94548272353</v>
      </c>
    </row>
    <row r="64" spans="2:34" s="19" customFormat="1" ht="46.5" customHeight="1" x14ac:dyDescent="0.3">
      <c r="B64" s="20">
        <v>7</v>
      </c>
      <c r="C64" s="45" t="s">
        <v>38</v>
      </c>
      <c r="D64" s="45"/>
      <c r="E64" s="20" t="s">
        <v>35</v>
      </c>
      <c r="F64" s="21">
        <v>1</v>
      </c>
      <c r="G64" s="2">
        <v>0.19</v>
      </c>
      <c r="H64" s="1">
        <f>+EAI!G71</f>
        <v>1600000</v>
      </c>
      <c r="I64" s="22">
        <f t="shared" si="96"/>
        <v>1904000</v>
      </c>
      <c r="J64" s="22">
        <f t="shared" si="118"/>
        <v>1904000</v>
      </c>
      <c r="K64" s="1">
        <f>+RHARQ!G71</f>
        <v>2500000</v>
      </c>
      <c r="L64" s="22">
        <f t="shared" si="97"/>
        <v>2975000</v>
      </c>
      <c r="M64" s="22">
        <f t="shared" si="98"/>
        <v>2975000</v>
      </c>
      <c r="N64" s="1">
        <f>+MAYALA!G71</f>
        <v>550000</v>
      </c>
      <c r="O64" s="22">
        <f t="shared" si="99"/>
        <v>654500</v>
      </c>
      <c r="P64" s="22">
        <f t="shared" si="100"/>
        <v>654500</v>
      </c>
      <c r="Q64" s="1"/>
      <c r="R64" s="22">
        <f t="shared" si="101"/>
        <v>0</v>
      </c>
      <c r="S64" s="22">
        <f t="shared" si="102"/>
        <v>0</v>
      </c>
      <c r="T64" s="1">
        <f t="shared" si="103"/>
        <v>1550000</v>
      </c>
      <c r="U64" s="22">
        <f t="shared" si="104"/>
        <v>1844500</v>
      </c>
      <c r="V64" s="22">
        <f t="shared" si="105"/>
        <v>1844500</v>
      </c>
      <c r="W64" s="1">
        <f t="shared" si="106"/>
        <v>1300591</v>
      </c>
      <c r="X64" s="22">
        <f t="shared" si="107"/>
        <v>1547703</v>
      </c>
      <c r="Y64" s="22">
        <f t="shared" si="108"/>
        <v>1547703</v>
      </c>
      <c r="Z64" s="1">
        <f t="shared" si="109"/>
        <v>1055156</v>
      </c>
      <c r="AA64" s="22">
        <f t="shared" si="110"/>
        <v>1255636</v>
      </c>
      <c r="AB64" s="22">
        <f t="shared" si="111"/>
        <v>1255636</v>
      </c>
      <c r="AC64" s="35">
        <f t="shared" si="112"/>
        <v>1600000</v>
      </c>
      <c r="AD64" s="36">
        <f t="shared" si="113"/>
        <v>1904000</v>
      </c>
      <c r="AE64" s="36">
        <f t="shared" si="114"/>
        <v>1904000</v>
      </c>
      <c r="AF64" s="1">
        <f t="shared" si="115"/>
        <v>975961.06479715672</v>
      </c>
      <c r="AG64" s="1">
        <f t="shared" si="116"/>
        <v>2525961.0647971565</v>
      </c>
      <c r="AH64" s="1">
        <f t="shared" si="117"/>
        <v>-4075961.0647971565</v>
      </c>
    </row>
    <row r="65" spans="2:34" s="24" customFormat="1" ht="6.75" customHeight="1" x14ac:dyDescent="0.3">
      <c r="I65" s="25"/>
      <c r="J65" s="25"/>
      <c r="L65" s="25"/>
      <c r="M65" s="25"/>
      <c r="O65" s="25"/>
      <c r="P65" s="25"/>
      <c r="R65" s="25"/>
      <c r="S65" s="25"/>
      <c r="U65" s="25"/>
      <c r="V65" s="25"/>
      <c r="X65" s="25"/>
      <c r="Y65" s="25"/>
      <c r="AA65" s="25"/>
      <c r="AB65" s="25"/>
      <c r="AD65" s="25"/>
      <c r="AE65" s="25"/>
    </row>
    <row r="66" spans="2:34" s="24" customFormat="1" ht="17.25" customHeight="1" x14ac:dyDescent="0.3">
      <c r="B66" s="26" t="s">
        <v>45</v>
      </c>
      <c r="C66" s="27"/>
      <c r="D66" s="27"/>
      <c r="E66" s="27"/>
      <c r="F66" s="32"/>
      <c r="H66" s="28">
        <f t="shared" ref="H66:AH66" si="119">SUM(H58:H64)</f>
        <v>4750000</v>
      </c>
      <c r="I66" s="28">
        <f t="shared" si="119"/>
        <v>5652500</v>
      </c>
      <c r="J66" s="28">
        <f t="shared" si="119"/>
        <v>5652500</v>
      </c>
      <c r="K66" s="28">
        <f t="shared" si="119"/>
        <v>7242000</v>
      </c>
      <c r="L66" s="28">
        <f t="shared" si="119"/>
        <v>8617980</v>
      </c>
      <c r="M66" s="28">
        <f t="shared" si="119"/>
        <v>8617980</v>
      </c>
      <c r="N66" s="28">
        <f t="shared" si="119"/>
        <v>7150000</v>
      </c>
      <c r="O66" s="28">
        <f t="shared" si="119"/>
        <v>8508500</v>
      </c>
      <c r="P66" s="28">
        <f t="shared" si="119"/>
        <v>8508500</v>
      </c>
      <c r="Q66" s="28">
        <f t="shared" si="119"/>
        <v>0</v>
      </c>
      <c r="R66" s="28">
        <f t="shared" si="119"/>
        <v>0</v>
      </c>
      <c r="S66" s="28">
        <f t="shared" si="119"/>
        <v>0</v>
      </c>
      <c r="T66" s="28">
        <f t="shared" si="119"/>
        <v>6380667</v>
      </c>
      <c r="U66" s="28">
        <f t="shared" si="119"/>
        <v>7592994</v>
      </c>
      <c r="V66" s="28">
        <f t="shared" si="119"/>
        <v>7592994</v>
      </c>
      <c r="W66" s="28">
        <f t="shared" si="119"/>
        <v>5397121</v>
      </c>
      <c r="X66" s="28">
        <f t="shared" si="119"/>
        <v>6422572</v>
      </c>
      <c r="Y66" s="28">
        <f t="shared" si="119"/>
        <v>6422572</v>
      </c>
      <c r="Z66" s="28">
        <f t="shared" si="119"/>
        <v>4570552</v>
      </c>
      <c r="AA66" s="28">
        <f t="shared" si="119"/>
        <v>5438958</v>
      </c>
      <c r="AB66" s="28">
        <f t="shared" si="119"/>
        <v>5438958</v>
      </c>
      <c r="AC66" s="37">
        <f t="shared" si="119"/>
        <v>6436000</v>
      </c>
      <c r="AD66" s="37">
        <f t="shared" si="119"/>
        <v>7658840</v>
      </c>
      <c r="AE66" s="37">
        <f t="shared" si="119"/>
        <v>7658840</v>
      </c>
      <c r="AF66" s="28">
        <f t="shared" si="119"/>
        <v>3672825.2516563684</v>
      </c>
      <c r="AG66" s="28">
        <f t="shared" si="119"/>
        <v>10053492.251656368</v>
      </c>
      <c r="AH66" s="28">
        <f t="shared" si="119"/>
        <v>-16434159.251656368</v>
      </c>
    </row>
    <row r="67" spans="2:34" s="24" customFormat="1" ht="6.75" customHeight="1" x14ac:dyDescent="0.3">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row>
    <row r="68" spans="2:34" s="24" customFormat="1" ht="21.75" customHeight="1" x14ac:dyDescent="0.25">
      <c r="B68" s="41" t="s">
        <v>69</v>
      </c>
      <c r="C68" s="41"/>
      <c r="D68" s="41"/>
      <c r="E68" s="41"/>
      <c r="F68" s="41"/>
      <c r="G68" s="41"/>
      <c r="H68" s="46">
        <f>J66+J54+J42+J30+J18</f>
        <v>28560000</v>
      </c>
      <c r="I68" s="47"/>
      <c r="J68" s="48"/>
      <c r="K68" s="46">
        <f>M66+M54+M42+M30+M18</f>
        <v>51786420</v>
      </c>
      <c r="L68" s="47"/>
      <c r="M68" s="48"/>
      <c r="N68" s="46">
        <f>P66+P54+P42+P30+P18</f>
        <v>46707500</v>
      </c>
      <c r="O68" s="47"/>
      <c r="P68" s="48"/>
      <c r="Q68" s="46">
        <f>S66+S54+S42+S30+S18</f>
        <v>0</v>
      </c>
      <c r="R68" s="47"/>
      <c r="S68" s="48"/>
      <c r="T68" s="46">
        <f>V66+V54+V42+V30+V18</f>
        <v>42351306</v>
      </c>
      <c r="U68" s="47"/>
      <c r="V68" s="48"/>
      <c r="W68" s="46">
        <f>Y66+Y54+Y42+Y30+Y18</f>
        <v>34207752</v>
      </c>
      <c r="X68" s="47"/>
      <c r="Y68" s="48"/>
      <c r="Z68" s="46">
        <f>AB66+AB54+AB42+AB30+AB18</f>
        <v>28079658</v>
      </c>
      <c r="AA68" s="47"/>
      <c r="AB68" s="48"/>
      <c r="AC68" s="42">
        <f>AE66+AE54+AE42+AE30+AE18</f>
        <v>38144260</v>
      </c>
      <c r="AD68" s="43"/>
      <c r="AE68" s="44"/>
      <c r="AF68" s="6"/>
      <c r="AG68" s="6"/>
      <c r="AH68" s="6"/>
    </row>
    <row r="69" spans="2:34" s="24" customFormat="1" ht="6.75" customHeight="1" x14ac:dyDescent="0.3">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row>
    <row r="70" spans="2:34" s="19" customFormat="1" ht="48" customHeight="1" x14ac:dyDescent="0.3">
      <c r="B70" s="16" t="s">
        <v>0</v>
      </c>
      <c r="C70" s="49" t="s">
        <v>34</v>
      </c>
      <c r="D70" s="50"/>
      <c r="E70" s="18" t="s">
        <v>25</v>
      </c>
      <c r="F70" s="18" t="s">
        <v>18</v>
      </c>
      <c r="G70" s="17" t="s">
        <v>21</v>
      </c>
      <c r="H70" s="17" t="s">
        <v>23</v>
      </c>
      <c r="I70" s="17" t="s">
        <v>19</v>
      </c>
      <c r="J70" s="17" t="s">
        <v>20</v>
      </c>
      <c r="K70" s="17" t="s">
        <v>23</v>
      </c>
      <c r="L70" s="17" t="s">
        <v>19</v>
      </c>
      <c r="M70" s="17" t="s">
        <v>20</v>
      </c>
      <c r="N70" s="17" t="s">
        <v>23</v>
      </c>
      <c r="O70" s="17" t="s">
        <v>19</v>
      </c>
      <c r="P70" s="17" t="s">
        <v>20</v>
      </c>
      <c r="Q70" s="17" t="s">
        <v>23</v>
      </c>
      <c r="R70" s="17" t="s">
        <v>19</v>
      </c>
      <c r="S70" s="17" t="s">
        <v>20</v>
      </c>
      <c r="T70" s="17" t="s">
        <v>23</v>
      </c>
      <c r="U70" s="17" t="s">
        <v>19</v>
      </c>
      <c r="V70" s="17" t="s">
        <v>20</v>
      </c>
      <c r="W70" s="17" t="s">
        <v>23</v>
      </c>
      <c r="X70" s="17" t="s">
        <v>19</v>
      </c>
      <c r="Y70" s="17" t="s">
        <v>20</v>
      </c>
      <c r="Z70" s="17" t="s">
        <v>23</v>
      </c>
      <c r="AA70" s="17" t="s">
        <v>19</v>
      </c>
      <c r="AB70" s="17" t="s">
        <v>20</v>
      </c>
      <c r="AC70" s="34" t="s">
        <v>23</v>
      </c>
      <c r="AD70" s="34" t="s">
        <v>19</v>
      </c>
      <c r="AE70" s="34" t="s">
        <v>20</v>
      </c>
      <c r="AF70" s="17" t="s">
        <v>23</v>
      </c>
      <c r="AG70" s="17" t="s">
        <v>23</v>
      </c>
      <c r="AH70" s="17" t="s">
        <v>23</v>
      </c>
    </row>
    <row r="71" spans="2:34" s="19" customFormat="1" ht="100.8" customHeight="1" x14ac:dyDescent="0.3">
      <c r="B71" s="20">
        <v>1</v>
      </c>
      <c r="C71" s="45" t="s">
        <v>42</v>
      </c>
      <c r="D71" s="45"/>
      <c r="E71" s="20" t="s">
        <v>43</v>
      </c>
      <c r="F71" s="29">
        <v>1</v>
      </c>
      <c r="G71" s="2">
        <v>0.19</v>
      </c>
      <c r="H71" s="1">
        <f>+EAI!G76</f>
        <v>280000</v>
      </c>
      <c r="I71" s="22">
        <f t="shared" ref="I71" si="120">+ROUND(H71*(1+$G71),0)</f>
        <v>333200</v>
      </c>
      <c r="J71" s="22">
        <f>+I71*F71</f>
        <v>333200</v>
      </c>
      <c r="K71" s="1">
        <f>+RHARQ!G76</f>
        <v>224230</v>
      </c>
      <c r="L71" s="22">
        <f t="shared" ref="L71" si="121">+ROUND(K71*(1+$G71),0)</f>
        <v>266834</v>
      </c>
      <c r="M71" s="22">
        <f t="shared" ref="M71" si="122">+L71*$F71</f>
        <v>266834</v>
      </c>
      <c r="N71" s="1">
        <f>+MAYALA!G76</f>
        <v>75000</v>
      </c>
      <c r="O71" s="22">
        <f t="shared" ref="O71" si="123">+ROUND(N71*(1+$G71),0)</f>
        <v>89250</v>
      </c>
      <c r="P71" s="22">
        <f t="shared" ref="P71" si="124">+O71*$F71</f>
        <v>89250</v>
      </c>
      <c r="Q71" s="1"/>
      <c r="R71" s="22">
        <f t="shared" ref="R71" si="125">+ROUND(Q71*(1+$G71),0)</f>
        <v>0</v>
      </c>
      <c r="S71" s="22">
        <f t="shared" ref="S71" si="126">+R71*$F71</f>
        <v>0</v>
      </c>
      <c r="T71" s="1">
        <f t="shared" ref="T71" si="127">+ROUND(AVERAGE($Q71,$N71,$K71,$H71),0)</f>
        <v>193077</v>
      </c>
      <c r="U71" s="22">
        <f t="shared" ref="U71" si="128">+ROUND(T71*(1+$G71),0)</f>
        <v>229762</v>
      </c>
      <c r="V71" s="22">
        <f t="shared" ref="V71" si="129">+U71*$F71</f>
        <v>229762</v>
      </c>
      <c r="W71" s="1">
        <f>+ROUND(GEOMEAN($Q71,$N71,$K71,$H71),0)</f>
        <v>167612</v>
      </c>
      <c r="X71" s="22">
        <f t="shared" ref="X71" si="130">+ROUND(W71*(1+$G71),0)</f>
        <v>199458</v>
      </c>
      <c r="Y71" s="22">
        <f t="shared" ref="Y71" si="131">+X71*$F71</f>
        <v>199458</v>
      </c>
      <c r="Z71" s="1">
        <f>+ROUND(HARMEAN($Q71,$N71,$K71,$H71),0)</f>
        <v>140420</v>
      </c>
      <c r="AA71" s="22">
        <f t="shared" ref="AA71" si="132">+ROUND(Z71*(1+$G71),0)</f>
        <v>167100</v>
      </c>
      <c r="AB71" s="22">
        <f t="shared" ref="AB71" si="133">+AA71*$F71</f>
        <v>167100</v>
      </c>
      <c r="AC71" s="35">
        <f>+ROUND(MEDIAN($Q71,$N71,$K71,$H71),0)</f>
        <v>224230</v>
      </c>
      <c r="AD71" s="36">
        <f t="shared" ref="AD71" si="134">+ROUND(AC71*(1+$G71),0)</f>
        <v>266834</v>
      </c>
      <c r="AE71" s="36">
        <f t="shared" ref="AE71" si="135">+AD71*$F71</f>
        <v>266834</v>
      </c>
      <c r="AF71" s="1">
        <f t="shared" ref="AF71" si="136">STDEV($Q71,$N71,$K71,$H71)</f>
        <v>105991.26206123472</v>
      </c>
      <c r="AG71" s="1">
        <f t="shared" ref="AG71" si="137">+T71+AF71</f>
        <v>299068.26206123474</v>
      </c>
      <c r="AH71" s="1">
        <f t="shared" ref="AH71" si="138">-T71-AG71</f>
        <v>-492145.26206123474</v>
      </c>
    </row>
    <row r="72" spans="2:34" s="24" customFormat="1" ht="6.75" customHeight="1" x14ac:dyDescent="0.25">
      <c r="I72" s="25"/>
      <c r="J72" s="25"/>
      <c r="L72" s="25"/>
      <c r="M72" s="25"/>
      <c r="O72" s="25"/>
      <c r="P72" s="25"/>
      <c r="R72" s="25"/>
      <c r="S72" s="25"/>
      <c r="U72" s="25"/>
      <c r="V72" s="25"/>
      <c r="X72" s="25"/>
      <c r="Y72" s="25"/>
      <c r="AA72" s="25"/>
      <c r="AB72" s="25"/>
      <c r="AD72" s="25"/>
      <c r="AE72" s="25"/>
      <c r="AF72" s="6"/>
      <c r="AG72" s="6"/>
      <c r="AH72" s="6"/>
    </row>
    <row r="73" spans="2:34" s="24" customFormat="1" ht="17.25" customHeight="1" x14ac:dyDescent="0.25">
      <c r="B73" s="41" t="s">
        <v>70</v>
      </c>
      <c r="C73" s="41"/>
      <c r="D73" s="41"/>
      <c r="E73" s="41"/>
      <c r="F73" s="41"/>
      <c r="G73" s="41"/>
      <c r="H73" s="28">
        <f t="shared" ref="H73:AE73" si="139">+H71</f>
        <v>280000</v>
      </c>
      <c r="I73" s="28">
        <f t="shared" si="139"/>
        <v>333200</v>
      </c>
      <c r="J73" s="28">
        <f t="shared" si="139"/>
        <v>333200</v>
      </c>
      <c r="K73" s="28">
        <f t="shared" si="139"/>
        <v>224230</v>
      </c>
      <c r="L73" s="28">
        <f t="shared" si="139"/>
        <v>266834</v>
      </c>
      <c r="M73" s="28">
        <f t="shared" si="139"/>
        <v>266834</v>
      </c>
      <c r="N73" s="28">
        <f t="shared" si="139"/>
        <v>75000</v>
      </c>
      <c r="O73" s="28">
        <f t="shared" si="139"/>
        <v>89250</v>
      </c>
      <c r="P73" s="28">
        <f t="shared" si="139"/>
        <v>89250</v>
      </c>
      <c r="Q73" s="28">
        <f t="shared" si="139"/>
        <v>0</v>
      </c>
      <c r="R73" s="28">
        <f t="shared" si="139"/>
        <v>0</v>
      </c>
      <c r="S73" s="28">
        <f t="shared" si="139"/>
        <v>0</v>
      </c>
      <c r="T73" s="28">
        <f t="shared" si="139"/>
        <v>193077</v>
      </c>
      <c r="U73" s="28">
        <f t="shared" si="139"/>
        <v>229762</v>
      </c>
      <c r="V73" s="28">
        <f t="shared" si="139"/>
        <v>229762</v>
      </c>
      <c r="W73" s="28">
        <f t="shared" si="139"/>
        <v>167612</v>
      </c>
      <c r="X73" s="28">
        <f t="shared" si="139"/>
        <v>199458</v>
      </c>
      <c r="Y73" s="28">
        <f t="shared" si="139"/>
        <v>199458</v>
      </c>
      <c r="Z73" s="28">
        <f t="shared" si="139"/>
        <v>140420</v>
      </c>
      <c r="AA73" s="28">
        <f t="shared" si="139"/>
        <v>167100</v>
      </c>
      <c r="AB73" s="28">
        <f t="shared" si="139"/>
        <v>167100</v>
      </c>
      <c r="AC73" s="37">
        <f t="shared" si="139"/>
        <v>224230</v>
      </c>
      <c r="AD73" s="37">
        <f t="shared" si="139"/>
        <v>266834</v>
      </c>
      <c r="AE73" s="37">
        <f t="shared" si="139"/>
        <v>266834</v>
      </c>
      <c r="AF73" s="6"/>
      <c r="AG73" s="6"/>
      <c r="AH73" s="6"/>
    </row>
    <row r="74" spans="2:34" s="24" customFormat="1" ht="6.75" customHeight="1" x14ac:dyDescent="0.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6"/>
      <c r="AG74" s="6"/>
      <c r="AH74" s="6"/>
    </row>
    <row r="76" spans="2:34" s="24" customFormat="1" ht="6.75" customHeight="1" x14ac:dyDescent="0.25">
      <c r="AF76" s="6"/>
      <c r="AG76" s="6"/>
      <c r="AH76" s="6"/>
    </row>
    <row r="77" spans="2:34" s="3" customFormat="1" ht="6.75" customHeight="1" x14ac:dyDescent="0.25">
      <c r="AF77" s="6"/>
      <c r="AG77" s="6"/>
      <c r="AH77" s="6"/>
    </row>
    <row r="79" spans="2:34" ht="15.6" x14ac:dyDescent="0.3">
      <c r="C79" s="88" t="s">
        <v>71</v>
      </c>
      <c r="D79" s="88"/>
      <c r="E79" s="89">
        <f>AC68</f>
        <v>38144260</v>
      </c>
      <c r="F79" s="89"/>
      <c r="X79" s="39" t="s">
        <v>62</v>
      </c>
      <c r="Y79" s="39" t="s">
        <v>63</v>
      </c>
      <c r="Z79" s="39" t="s">
        <v>64</v>
      </c>
      <c r="AA79" s="39" t="s">
        <v>65</v>
      </c>
    </row>
    <row r="80" spans="2:34" ht="15.6" x14ac:dyDescent="0.3">
      <c r="C80" s="88" t="s">
        <v>73</v>
      </c>
      <c r="D80" s="88"/>
      <c r="E80" s="90">
        <v>93.691208766499017</v>
      </c>
      <c r="F80" s="90"/>
      <c r="X80" s="40">
        <v>42351306</v>
      </c>
      <c r="Y80" s="40">
        <v>34207752</v>
      </c>
      <c r="Z80" s="40">
        <v>28079658</v>
      </c>
      <c r="AA80" s="40">
        <v>38144260</v>
      </c>
    </row>
    <row r="81" spans="3:7" ht="15.6" x14ac:dyDescent="0.3">
      <c r="C81" s="88" t="s">
        <v>72</v>
      </c>
      <c r="D81" s="88"/>
      <c r="E81" s="89">
        <f>AE71*$E$80</f>
        <v>25000000</v>
      </c>
      <c r="F81" s="89"/>
    </row>
    <row r="82" spans="3:7" ht="15.6" x14ac:dyDescent="0.3">
      <c r="C82" s="88" t="s">
        <v>74</v>
      </c>
      <c r="D82" s="88"/>
      <c r="E82" s="91">
        <f>E79+E81</f>
        <v>63144260</v>
      </c>
      <c r="F82" s="91"/>
    </row>
    <row r="83" spans="3:7" x14ac:dyDescent="0.25">
      <c r="G83" s="38"/>
    </row>
  </sheetData>
  <mergeCells count="109">
    <mergeCell ref="D2:H2"/>
    <mergeCell ref="D3:H3"/>
    <mergeCell ref="D4:H4"/>
    <mergeCell ref="D5:H5"/>
    <mergeCell ref="B8:G8"/>
    <mergeCell ref="H8:J8"/>
    <mergeCell ref="Z20:AB20"/>
    <mergeCell ref="AC20:AE20"/>
    <mergeCell ref="C14:D14"/>
    <mergeCell ref="C15:D15"/>
    <mergeCell ref="C16:D16"/>
    <mergeCell ref="B20:G20"/>
    <mergeCell ref="H20:J20"/>
    <mergeCell ref="K20:M20"/>
    <mergeCell ref="AC8:AE8"/>
    <mergeCell ref="C9:D9"/>
    <mergeCell ref="C10:D10"/>
    <mergeCell ref="C11:D11"/>
    <mergeCell ref="C12:D12"/>
    <mergeCell ref="W8:Y8"/>
    <mergeCell ref="Z8:AB8"/>
    <mergeCell ref="C13:D13"/>
    <mergeCell ref="K8:M8"/>
    <mergeCell ref="N8:P8"/>
    <mergeCell ref="Q8:S8"/>
    <mergeCell ref="T8:V8"/>
    <mergeCell ref="N20:P20"/>
    <mergeCell ref="Q20:S20"/>
    <mergeCell ref="T20:V20"/>
    <mergeCell ref="W20:Y20"/>
    <mergeCell ref="C21:D21"/>
    <mergeCell ref="C22:D22"/>
    <mergeCell ref="C23:D23"/>
    <mergeCell ref="C24:D24"/>
    <mergeCell ref="C25:D25"/>
    <mergeCell ref="AC32:AE32"/>
    <mergeCell ref="C33:D33"/>
    <mergeCell ref="C27:D27"/>
    <mergeCell ref="C28:D28"/>
    <mergeCell ref="B32:G32"/>
    <mergeCell ref="H32:J32"/>
    <mergeCell ref="K32:M32"/>
    <mergeCell ref="N32:P32"/>
    <mergeCell ref="C26:D26"/>
    <mergeCell ref="C39:D39"/>
    <mergeCell ref="Q32:S32"/>
    <mergeCell ref="T32:V32"/>
    <mergeCell ref="W32:Y32"/>
    <mergeCell ref="Z32:AB32"/>
    <mergeCell ref="C34:D34"/>
    <mergeCell ref="C35:D35"/>
    <mergeCell ref="C36:D36"/>
    <mergeCell ref="C37:D37"/>
    <mergeCell ref="C38:D38"/>
    <mergeCell ref="W44:Y44"/>
    <mergeCell ref="Z44:AB44"/>
    <mergeCell ref="AC44:AE44"/>
    <mergeCell ref="C45:D45"/>
    <mergeCell ref="C46:D46"/>
    <mergeCell ref="Q44:S44"/>
    <mergeCell ref="C40:D40"/>
    <mergeCell ref="B44:G44"/>
    <mergeCell ref="H44:J44"/>
    <mergeCell ref="K44:M44"/>
    <mergeCell ref="N44:P44"/>
    <mergeCell ref="C62:D62"/>
    <mergeCell ref="C52:D52"/>
    <mergeCell ref="T44:V44"/>
    <mergeCell ref="C47:D47"/>
    <mergeCell ref="C48:D48"/>
    <mergeCell ref="C49:D49"/>
    <mergeCell ref="C50:D50"/>
    <mergeCell ref="C51:D51"/>
    <mergeCell ref="C59:D59"/>
    <mergeCell ref="B56:G56"/>
    <mergeCell ref="H56:J56"/>
    <mergeCell ref="K56:M56"/>
    <mergeCell ref="N56:P56"/>
    <mergeCell ref="W56:Y56"/>
    <mergeCell ref="Z56:AB56"/>
    <mergeCell ref="AC56:AE56"/>
    <mergeCell ref="C57:D57"/>
    <mergeCell ref="C58:D58"/>
    <mergeCell ref="Q56:S56"/>
    <mergeCell ref="T56:V56"/>
    <mergeCell ref="C60:D60"/>
    <mergeCell ref="C61:D61"/>
    <mergeCell ref="AC68:AE68"/>
    <mergeCell ref="C71:D71"/>
    <mergeCell ref="B68:G68"/>
    <mergeCell ref="H68:J68"/>
    <mergeCell ref="K68:M68"/>
    <mergeCell ref="N68:P68"/>
    <mergeCell ref="Q68:S68"/>
    <mergeCell ref="C63:D63"/>
    <mergeCell ref="C64:D64"/>
    <mergeCell ref="T68:V68"/>
    <mergeCell ref="W68:Y68"/>
    <mergeCell ref="Z68:AB68"/>
    <mergeCell ref="C70:D70"/>
    <mergeCell ref="C82:D82"/>
    <mergeCell ref="E82:F82"/>
    <mergeCell ref="B73:G73"/>
    <mergeCell ref="E79:F79"/>
    <mergeCell ref="E80:F80"/>
    <mergeCell ref="E81:F81"/>
    <mergeCell ref="C79:D79"/>
    <mergeCell ref="C81:D81"/>
    <mergeCell ref="C80:D80"/>
  </mergeCells>
  <pageMargins left="0.7" right="0.7" top="0.75" bottom="0.75" header="0.3" footer="0.3"/>
  <pageSetup scale="53" orientation="portrait" r:id="rId1"/>
  <headerFooter>
    <oddHeader>&amp;L&amp;"Calibri"&amp;15&amp;K000000 Información Pública Clasificada&amp;1#_x000D_</oddHeader>
  </headerFooter>
  <rowBreaks count="1" manualBreakCount="1">
    <brk id="31"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C6419-8893-496D-BE7C-89AD2F2F08B2}">
  <sheetPr>
    <tabColor rgb="FF92D050"/>
  </sheetPr>
  <dimension ref="B1:AH75"/>
  <sheetViews>
    <sheetView showGridLines="0" topLeftCell="A10" zoomScale="80" zoomScaleNormal="80" zoomScaleSheetLayoutView="90" workbookViewId="0">
      <selection activeCell="T13" sqref="T13"/>
    </sheetView>
  </sheetViews>
  <sheetFormatPr baseColWidth="10" defaultColWidth="11.44140625" defaultRowHeight="13.8" x14ac:dyDescent="0.25"/>
  <cols>
    <col min="1" max="1" width="1.5546875" style="6" customWidth="1"/>
    <col min="2" max="2" width="4.5546875" style="6" customWidth="1"/>
    <col min="3" max="3" width="22.44140625" style="6" customWidth="1"/>
    <col min="4" max="4" width="25" style="6" customWidth="1"/>
    <col min="5" max="5" width="7.6640625" style="6" customWidth="1"/>
    <col min="6" max="6" width="8.88671875" style="6" customWidth="1"/>
    <col min="7" max="7" width="18.33203125" style="6" customWidth="1"/>
    <col min="8" max="8" width="18" style="6" customWidth="1"/>
    <col min="9" max="9" width="16" style="6" hidden="1" customWidth="1"/>
    <col min="10" max="10" width="19.109375" style="6" hidden="1" customWidth="1"/>
    <col min="11" max="11" width="18" style="6" customWidth="1"/>
    <col min="12" max="12" width="16" style="6" hidden="1" customWidth="1"/>
    <col min="13" max="13" width="19.109375" style="6" hidden="1" customWidth="1"/>
    <col min="14" max="14" width="18" style="6" customWidth="1"/>
    <col min="15" max="15" width="16" style="6" hidden="1" customWidth="1"/>
    <col min="16" max="16" width="19.109375" style="6" hidden="1" customWidth="1"/>
    <col min="17" max="17" width="18" style="6" customWidth="1"/>
    <col min="18" max="18" width="16" style="6" hidden="1" customWidth="1"/>
    <col min="19" max="19" width="19.109375" style="6" hidden="1" customWidth="1"/>
    <col min="20" max="20" width="18" style="6" customWidth="1"/>
    <col min="21" max="21" width="16" style="6" customWidth="1"/>
    <col min="22" max="22" width="19.109375" style="6" customWidth="1"/>
    <col min="23" max="23" width="18" style="6" customWidth="1"/>
    <col min="24" max="24" width="16" style="6" customWidth="1"/>
    <col min="25" max="25" width="19.109375" style="6" customWidth="1"/>
    <col min="26" max="26" width="18" style="6" customWidth="1"/>
    <col min="27" max="27" width="16" style="6" customWidth="1"/>
    <col min="28" max="28" width="19.109375" style="6" customWidth="1"/>
    <col min="29" max="29" width="18" style="6" customWidth="1"/>
    <col min="30" max="30" width="16" style="6" customWidth="1"/>
    <col min="31" max="31" width="19.109375" style="6" customWidth="1"/>
    <col min="32" max="34" width="18" style="6" customWidth="1"/>
    <col min="35" max="35" width="1.44140625" style="6" customWidth="1"/>
    <col min="36" max="16384" width="11.44140625" style="6"/>
  </cols>
  <sheetData>
    <row r="1" spans="2:34" ht="7.5" customHeight="1" x14ac:dyDescent="0.25"/>
    <row r="2" spans="2:34" x14ac:dyDescent="0.25">
      <c r="B2" s="7"/>
      <c r="C2" s="8"/>
      <c r="D2" s="63" t="s">
        <v>2</v>
      </c>
      <c r="E2" s="64"/>
      <c r="F2" s="64"/>
      <c r="G2" s="64"/>
      <c r="H2" s="65"/>
      <c r="I2" s="8"/>
      <c r="J2" s="9"/>
    </row>
    <row r="3" spans="2:34" x14ac:dyDescent="0.25">
      <c r="B3" s="10"/>
      <c r="D3" s="66" t="s">
        <v>1</v>
      </c>
      <c r="E3" s="67"/>
      <c r="F3" s="67"/>
      <c r="G3" s="67"/>
      <c r="H3" s="68"/>
      <c r="J3" s="11"/>
    </row>
    <row r="4" spans="2:34" ht="14.4" x14ac:dyDescent="0.3">
      <c r="B4" s="10"/>
      <c r="D4" s="69" t="s">
        <v>24</v>
      </c>
      <c r="E4" s="70"/>
      <c r="F4" s="70"/>
      <c r="G4" s="70"/>
      <c r="H4" s="71"/>
      <c r="J4" s="11"/>
    </row>
    <row r="5" spans="2:34" x14ac:dyDescent="0.25">
      <c r="B5" s="12"/>
      <c r="C5" s="13"/>
      <c r="D5" s="72" t="s">
        <v>49</v>
      </c>
      <c r="E5" s="73"/>
      <c r="F5" s="73"/>
      <c r="G5" s="73"/>
      <c r="H5" s="74"/>
      <c r="I5" s="13"/>
      <c r="J5" s="14"/>
    </row>
    <row r="6" spans="2:34" ht="6.75" customHeight="1" x14ac:dyDescent="0.25"/>
    <row r="7" spans="2:34" ht="6.75" customHeight="1" x14ac:dyDescent="0.25"/>
    <row r="8" spans="2:34" ht="106.5" customHeight="1" x14ac:dyDescent="0.25">
      <c r="B8" s="57" t="s">
        <v>26</v>
      </c>
      <c r="C8" s="58"/>
      <c r="D8" s="58"/>
      <c r="E8" s="58"/>
      <c r="F8" s="58"/>
      <c r="G8" s="59"/>
      <c r="H8" s="51" t="str">
        <f>+EAI!D7</f>
        <v>Estudios Ambientales Integrados SAS</v>
      </c>
      <c r="I8" s="52"/>
      <c r="J8" s="53"/>
      <c r="K8" s="51" t="str">
        <f>+RHARQ!D7</f>
        <v>RHARQ</v>
      </c>
      <c r="L8" s="52"/>
      <c r="M8" s="53"/>
      <c r="N8" s="51" t="str">
        <f>+MAYALA!D7</f>
        <v>MAYALA SAS</v>
      </c>
      <c r="O8" s="52"/>
      <c r="P8" s="53"/>
      <c r="Q8" s="51"/>
      <c r="R8" s="52"/>
      <c r="S8" s="53"/>
      <c r="T8" s="51" t="s">
        <v>62</v>
      </c>
      <c r="U8" s="52"/>
      <c r="V8" s="53"/>
      <c r="W8" s="51" t="s">
        <v>63</v>
      </c>
      <c r="X8" s="52"/>
      <c r="Y8" s="53"/>
      <c r="Z8" s="51" t="s">
        <v>64</v>
      </c>
      <c r="AA8" s="52"/>
      <c r="AB8" s="53"/>
      <c r="AC8" s="51" t="s">
        <v>65</v>
      </c>
      <c r="AD8" s="52"/>
      <c r="AE8" s="53"/>
      <c r="AF8" s="17" t="s">
        <v>66</v>
      </c>
      <c r="AG8" s="17" t="s">
        <v>67</v>
      </c>
      <c r="AH8" s="17" t="s">
        <v>68</v>
      </c>
    </row>
    <row r="9" spans="2:34" s="19" customFormat="1" ht="48" customHeight="1" x14ac:dyDescent="0.3">
      <c r="B9" s="16" t="s">
        <v>0</v>
      </c>
      <c r="C9" s="49" t="s">
        <v>34</v>
      </c>
      <c r="D9" s="50"/>
      <c r="E9" s="18" t="s">
        <v>25</v>
      </c>
      <c r="F9" s="18" t="s">
        <v>18</v>
      </c>
      <c r="G9" s="17" t="s">
        <v>21</v>
      </c>
      <c r="H9" s="17" t="s">
        <v>23</v>
      </c>
      <c r="I9" s="17" t="s">
        <v>19</v>
      </c>
      <c r="J9" s="17" t="s">
        <v>20</v>
      </c>
      <c r="K9" s="17" t="s">
        <v>23</v>
      </c>
      <c r="L9" s="17" t="s">
        <v>19</v>
      </c>
      <c r="M9" s="17" t="s">
        <v>20</v>
      </c>
      <c r="N9" s="17" t="s">
        <v>23</v>
      </c>
      <c r="O9" s="17" t="s">
        <v>19</v>
      </c>
      <c r="P9" s="17" t="s">
        <v>20</v>
      </c>
      <c r="Q9" s="17" t="s">
        <v>23</v>
      </c>
      <c r="R9" s="17" t="s">
        <v>19</v>
      </c>
      <c r="S9" s="17" t="s">
        <v>20</v>
      </c>
      <c r="T9" s="17" t="s">
        <v>23</v>
      </c>
      <c r="U9" s="17" t="s">
        <v>19</v>
      </c>
      <c r="V9" s="17" t="s">
        <v>20</v>
      </c>
      <c r="W9" s="17" t="s">
        <v>23</v>
      </c>
      <c r="X9" s="17" t="s">
        <v>19</v>
      </c>
      <c r="Y9" s="17" t="s">
        <v>20</v>
      </c>
      <c r="Z9" s="17" t="s">
        <v>23</v>
      </c>
      <c r="AA9" s="17" t="s">
        <v>19</v>
      </c>
      <c r="AB9" s="17" t="s">
        <v>20</v>
      </c>
      <c r="AC9" s="17" t="s">
        <v>23</v>
      </c>
      <c r="AD9" s="17" t="s">
        <v>19</v>
      </c>
      <c r="AE9" s="17" t="s">
        <v>20</v>
      </c>
      <c r="AF9" s="17" t="s">
        <v>23</v>
      </c>
      <c r="AG9" s="17" t="s">
        <v>23</v>
      </c>
      <c r="AH9" s="17" t="s">
        <v>23</v>
      </c>
    </row>
    <row r="10" spans="2:34" s="19" customFormat="1" ht="19.5" customHeight="1" x14ac:dyDescent="0.3">
      <c r="B10" s="20">
        <v>1</v>
      </c>
      <c r="C10" s="45" t="s">
        <v>27</v>
      </c>
      <c r="D10" s="45"/>
      <c r="E10" s="20" t="s">
        <v>35</v>
      </c>
      <c r="F10" s="21">
        <v>1</v>
      </c>
      <c r="G10" s="2">
        <v>0.19</v>
      </c>
      <c r="H10" s="1">
        <f>+EAI!G17</f>
        <v>200000</v>
      </c>
      <c r="I10" s="22">
        <f>+ROUND(H10*(1+$G10),0)</f>
        <v>238000</v>
      </c>
      <c r="J10" s="22">
        <f>+I10*F10</f>
        <v>238000</v>
      </c>
      <c r="K10" s="33"/>
      <c r="L10" s="22">
        <f>+ROUND(K10*(1+$G10),0)</f>
        <v>0</v>
      </c>
      <c r="M10" s="22">
        <f>+L10*$F10</f>
        <v>0</v>
      </c>
      <c r="N10" s="1">
        <f>+MAYALA!G17</f>
        <v>350000</v>
      </c>
      <c r="O10" s="22">
        <f>+ROUND(N10*(1+$G10),0)</f>
        <v>416500</v>
      </c>
      <c r="P10" s="22">
        <f>+O10*$F10</f>
        <v>416500</v>
      </c>
      <c r="Q10" s="1"/>
      <c r="R10" s="22">
        <f>+ROUND(Q10*(1+$G10),0)</f>
        <v>0</v>
      </c>
      <c r="S10" s="22">
        <f>+R10*$F10</f>
        <v>0</v>
      </c>
      <c r="T10" s="1">
        <f>+ROUND(AVERAGE($Q10,$N10,$K10,$H10),0)</f>
        <v>275000</v>
      </c>
      <c r="U10" s="22">
        <f>+ROUND(T10*(1+$G10),0)</f>
        <v>327250</v>
      </c>
      <c r="V10" s="22">
        <f>+U10*$F10</f>
        <v>327250</v>
      </c>
      <c r="W10" s="1">
        <f t="shared" ref="W10:W16" si="0">+ROUND(GEOMEAN($Q10,$N10,$K10,$H10),0)</f>
        <v>264575</v>
      </c>
      <c r="X10" s="22">
        <f>+ROUND(W10*(1+$G10),0)</f>
        <v>314844</v>
      </c>
      <c r="Y10" s="22">
        <f>+X10*$F10</f>
        <v>314844</v>
      </c>
      <c r="Z10" s="1">
        <f t="shared" ref="Z10:Z16" si="1">+ROUND(HARMEAN($Q10,$N10,$K10,$H10),0)</f>
        <v>254545</v>
      </c>
      <c r="AA10" s="22">
        <f>+ROUND(Z10*(1+$G10),0)</f>
        <v>302909</v>
      </c>
      <c r="AB10" s="22">
        <f>+AA10*$F10</f>
        <v>302909</v>
      </c>
      <c r="AC10" s="1">
        <f t="shared" ref="AC10:AC16" si="2">+ROUND(MEDIAN($Q10,$N10,$K10,$H10),0)</f>
        <v>275000</v>
      </c>
      <c r="AD10" s="22">
        <f>+ROUND(AC10*(1+$G10),0)</f>
        <v>327250</v>
      </c>
      <c r="AE10" s="22">
        <f>+AD10*$F10</f>
        <v>327250</v>
      </c>
      <c r="AF10" s="1">
        <f>STDEV($Q10,$N10,$K10,$H10)</f>
        <v>106066.01717798212</v>
      </c>
      <c r="AG10" s="1">
        <f>+T10+AF10</f>
        <v>381066.01717798214</v>
      </c>
      <c r="AH10" s="1">
        <f>-T10-AG10</f>
        <v>-656066.01717798214</v>
      </c>
    </row>
    <row r="11" spans="2:34" s="19" customFormat="1" ht="30" customHeight="1" x14ac:dyDescent="0.3">
      <c r="B11" s="20">
        <v>2</v>
      </c>
      <c r="C11" s="45" t="s">
        <v>28</v>
      </c>
      <c r="D11" s="45"/>
      <c r="E11" s="20" t="s">
        <v>36</v>
      </c>
      <c r="F11" s="23">
        <v>1</v>
      </c>
      <c r="G11" s="2">
        <v>0.19</v>
      </c>
      <c r="H11" s="1">
        <f>+EAI!G18</f>
        <v>300000</v>
      </c>
      <c r="I11" s="22">
        <f t="shared" ref="I11:I16" si="3">+ROUND(H11*(1+$G11),0)</f>
        <v>357000</v>
      </c>
      <c r="J11" s="22">
        <f t="shared" ref="J11:J16" si="4">+I11*F11</f>
        <v>357000</v>
      </c>
      <c r="K11" s="1">
        <f>+RHARQ!G18</f>
        <v>850000</v>
      </c>
      <c r="L11" s="22">
        <f t="shared" ref="L11:L16" si="5">+ROUND(K11*(1+$G11),0)</f>
        <v>1011500</v>
      </c>
      <c r="M11" s="22">
        <f t="shared" ref="M11:M16" si="6">+L11*$F11</f>
        <v>1011500</v>
      </c>
      <c r="N11" s="1">
        <f>+MAYALA!G18</f>
        <v>650000</v>
      </c>
      <c r="O11" s="22">
        <f t="shared" ref="O11:O16" si="7">+ROUND(N11*(1+$G11),0)</f>
        <v>773500</v>
      </c>
      <c r="P11" s="22">
        <f t="shared" ref="P11:P16" si="8">+O11*$F11</f>
        <v>773500</v>
      </c>
      <c r="Q11" s="1"/>
      <c r="R11" s="22">
        <f t="shared" ref="R11:R16" si="9">+ROUND(Q11*(1+$G11),0)</f>
        <v>0</v>
      </c>
      <c r="S11" s="22">
        <f t="shared" ref="S11:S16" si="10">+R11*$F11</f>
        <v>0</v>
      </c>
      <c r="T11" s="1">
        <f t="shared" ref="T11:T16" si="11">+ROUND(AVERAGE($Q11,$N11,$K11,$H11),0)</f>
        <v>600000</v>
      </c>
      <c r="U11" s="22">
        <f t="shared" ref="U11:U16" si="12">+ROUND(T11*(1+$G11),0)</f>
        <v>714000</v>
      </c>
      <c r="V11" s="22">
        <f t="shared" ref="V11:V16" si="13">+U11*$F11</f>
        <v>714000</v>
      </c>
      <c r="W11" s="1">
        <f t="shared" si="0"/>
        <v>549310</v>
      </c>
      <c r="X11" s="22">
        <f t="shared" ref="X11:X16" si="14">+ROUND(W11*(1+$G11),0)</f>
        <v>653679</v>
      </c>
      <c r="Y11" s="22">
        <f t="shared" ref="Y11:Y16" si="15">+X11*$F11</f>
        <v>653679</v>
      </c>
      <c r="Z11" s="1">
        <f t="shared" si="1"/>
        <v>496010</v>
      </c>
      <c r="AA11" s="22">
        <f t="shared" ref="AA11:AA16" si="16">+ROUND(Z11*(1+$G11),0)</f>
        <v>590252</v>
      </c>
      <c r="AB11" s="22">
        <f t="shared" ref="AB11:AB16" si="17">+AA11*$F11</f>
        <v>590252</v>
      </c>
      <c r="AC11" s="1">
        <f t="shared" si="2"/>
        <v>650000</v>
      </c>
      <c r="AD11" s="22">
        <f t="shared" ref="AD11:AD16" si="18">+ROUND(AC11*(1+$G11),0)</f>
        <v>773500</v>
      </c>
      <c r="AE11" s="22">
        <f t="shared" ref="AE11:AE16" si="19">+AD11*$F11</f>
        <v>773500</v>
      </c>
      <c r="AF11" s="1">
        <f t="shared" ref="AF11:AF15" si="20">STDEV($Q11,$N11,$K11,$H11)</f>
        <v>278388.21814150107</v>
      </c>
      <c r="AG11" s="1">
        <f t="shared" ref="AG11:AG16" si="21">+T11+AF11</f>
        <v>878388.21814150107</v>
      </c>
      <c r="AH11" s="1">
        <f t="shared" ref="AH11:AH16" si="22">-T11-AG11</f>
        <v>-1478388.2181415011</v>
      </c>
    </row>
    <row r="12" spans="2:34" s="19" customFormat="1" ht="57.75" customHeight="1" x14ac:dyDescent="0.3">
      <c r="B12" s="20">
        <v>3</v>
      </c>
      <c r="C12" s="45" t="s">
        <v>29</v>
      </c>
      <c r="D12" s="45"/>
      <c r="E12" s="20" t="s">
        <v>36</v>
      </c>
      <c r="F12" s="21">
        <v>1</v>
      </c>
      <c r="G12" s="2">
        <v>0.19</v>
      </c>
      <c r="H12" s="1">
        <f>+EAI!G19</f>
        <v>400000</v>
      </c>
      <c r="I12" s="22">
        <f t="shared" si="3"/>
        <v>476000</v>
      </c>
      <c r="J12" s="22">
        <f t="shared" si="4"/>
        <v>476000</v>
      </c>
      <c r="K12" s="1">
        <f>+RHARQ!G19</f>
        <v>320000</v>
      </c>
      <c r="L12" s="22">
        <f t="shared" si="5"/>
        <v>380800</v>
      </c>
      <c r="M12" s="22">
        <f t="shared" si="6"/>
        <v>380800</v>
      </c>
      <c r="N12" s="33"/>
      <c r="O12" s="22">
        <f t="shared" si="7"/>
        <v>0</v>
      </c>
      <c r="P12" s="22">
        <f t="shared" si="8"/>
        <v>0</v>
      </c>
      <c r="Q12" s="1"/>
      <c r="R12" s="22">
        <f t="shared" si="9"/>
        <v>0</v>
      </c>
      <c r="S12" s="22">
        <f t="shared" si="10"/>
        <v>0</v>
      </c>
      <c r="T12" s="1">
        <f>+ROUND(AVERAGE($Q12,$N12,$K12,$H12),0)</f>
        <v>360000</v>
      </c>
      <c r="U12" s="22">
        <f t="shared" si="12"/>
        <v>428400</v>
      </c>
      <c r="V12" s="22">
        <f t="shared" si="13"/>
        <v>428400</v>
      </c>
      <c r="W12" s="1">
        <f t="shared" si="0"/>
        <v>357771</v>
      </c>
      <c r="X12" s="22">
        <f t="shared" si="14"/>
        <v>425747</v>
      </c>
      <c r="Y12" s="22">
        <f t="shared" si="15"/>
        <v>425747</v>
      </c>
      <c r="Z12" s="1">
        <f t="shared" si="1"/>
        <v>355556</v>
      </c>
      <c r="AA12" s="22">
        <f t="shared" si="16"/>
        <v>423112</v>
      </c>
      <c r="AB12" s="22">
        <f t="shared" si="17"/>
        <v>423112</v>
      </c>
      <c r="AC12" s="1">
        <f t="shared" si="2"/>
        <v>360000</v>
      </c>
      <c r="AD12" s="22">
        <f t="shared" si="18"/>
        <v>428400</v>
      </c>
      <c r="AE12" s="22">
        <f t="shared" si="19"/>
        <v>428400</v>
      </c>
      <c r="AF12" s="1">
        <f t="shared" si="20"/>
        <v>56568.5424949238</v>
      </c>
      <c r="AG12" s="1">
        <f t="shared" si="21"/>
        <v>416568.54249492381</v>
      </c>
      <c r="AH12" s="1">
        <f t="shared" si="22"/>
        <v>-776568.54249492381</v>
      </c>
    </row>
    <row r="13" spans="2:34" s="19" customFormat="1" ht="30" customHeight="1" x14ac:dyDescent="0.3">
      <c r="B13" s="20">
        <v>4</v>
      </c>
      <c r="C13" s="45" t="s">
        <v>30</v>
      </c>
      <c r="D13" s="45"/>
      <c r="E13" s="20" t="s">
        <v>35</v>
      </c>
      <c r="F13" s="21">
        <v>1</v>
      </c>
      <c r="G13" s="2">
        <v>0.19</v>
      </c>
      <c r="H13" s="1">
        <f>+EAI!G20</f>
        <v>500000</v>
      </c>
      <c r="I13" s="22">
        <f t="shared" si="3"/>
        <v>595000</v>
      </c>
      <c r="J13" s="22">
        <f t="shared" si="4"/>
        <v>595000</v>
      </c>
      <c r="K13" s="33"/>
      <c r="L13" s="22">
        <f t="shared" si="5"/>
        <v>0</v>
      </c>
      <c r="M13" s="22">
        <f t="shared" si="6"/>
        <v>0</v>
      </c>
      <c r="N13" s="1">
        <f>+MAYALA!G20</f>
        <v>1500000</v>
      </c>
      <c r="O13" s="22">
        <f t="shared" si="7"/>
        <v>1785000</v>
      </c>
      <c r="P13" s="22">
        <f t="shared" si="8"/>
        <v>1785000</v>
      </c>
      <c r="Q13" s="1"/>
      <c r="R13" s="22">
        <f t="shared" si="9"/>
        <v>0</v>
      </c>
      <c r="S13" s="22">
        <f t="shared" si="10"/>
        <v>0</v>
      </c>
      <c r="T13" s="1">
        <f t="shared" si="11"/>
        <v>1000000</v>
      </c>
      <c r="U13" s="22">
        <f t="shared" si="12"/>
        <v>1190000</v>
      </c>
      <c r="V13" s="22">
        <f t="shared" si="13"/>
        <v>1190000</v>
      </c>
      <c r="W13" s="1">
        <f t="shared" si="0"/>
        <v>866025</v>
      </c>
      <c r="X13" s="22">
        <f t="shared" si="14"/>
        <v>1030570</v>
      </c>
      <c r="Y13" s="22">
        <f t="shared" si="15"/>
        <v>1030570</v>
      </c>
      <c r="Z13" s="1">
        <f t="shared" si="1"/>
        <v>750000</v>
      </c>
      <c r="AA13" s="22">
        <f t="shared" si="16"/>
        <v>892500</v>
      </c>
      <c r="AB13" s="22">
        <f t="shared" si="17"/>
        <v>892500</v>
      </c>
      <c r="AC13" s="1">
        <f t="shared" si="2"/>
        <v>1000000</v>
      </c>
      <c r="AD13" s="22">
        <f t="shared" si="18"/>
        <v>1190000</v>
      </c>
      <c r="AE13" s="22">
        <f t="shared" si="19"/>
        <v>1190000</v>
      </c>
      <c r="AF13" s="1">
        <f t="shared" si="20"/>
        <v>707106.78118654748</v>
      </c>
      <c r="AG13" s="1">
        <f t="shared" si="21"/>
        <v>1707106.7811865476</v>
      </c>
      <c r="AH13" s="1">
        <f t="shared" si="22"/>
        <v>-2707106.7811865476</v>
      </c>
    </row>
    <row r="14" spans="2:34" s="19" customFormat="1" ht="19.5" customHeight="1" x14ac:dyDescent="0.3">
      <c r="B14" s="20">
        <v>5</v>
      </c>
      <c r="C14" s="45" t="s">
        <v>31</v>
      </c>
      <c r="D14" s="45"/>
      <c r="E14" s="20" t="s">
        <v>35</v>
      </c>
      <c r="F14" s="21">
        <v>1</v>
      </c>
      <c r="G14" s="2">
        <v>0.19</v>
      </c>
      <c r="H14" s="1">
        <f>+EAI!G21</f>
        <v>200000</v>
      </c>
      <c r="I14" s="22">
        <f t="shared" si="3"/>
        <v>238000</v>
      </c>
      <c r="J14" s="22">
        <f t="shared" si="4"/>
        <v>238000</v>
      </c>
      <c r="K14" s="1">
        <f>+RHARQ!G21</f>
        <v>2400000</v>
      </c>
      <c r="L14" s="22">
        <f t="shared" si="5"/>
        <v>2856000</v>
      </c>
      <c r="M14" s="22">
        <f t="shared" si="6"/>
        <v>2856000</v>
      </c>
      <c r="N14" s="1">
        <f>+MAYALA!G21</f>
        <v>1350000</v>
      </c>
      <c r="O14" s="22">
        <f t="shared" si="7"/>
        <v>1606500</v>
      </c>
      <c r="P14" s="22">
        <f t="shared" si="8"/>
        <v>1606500</v>
      </c>
      <c r="Q14" s="1"/>
      <c r="R14" s="22">
        <f t="shared" si="9"/>
        <v>0</v>
      </c>
      <c r="S14" s="22">
        <f t="shared" si="10"/>
        <v>0</v>
      </c>
      <c r="T14" s="1">
        <f t="shared" si="11"/>
        <v>1316667</v>
      </c>
      <c r="U14" s="22">
        <f t="shared" si="12"/>
        <v>1566834</v>
      </c>
      <c r="V14" s="22">
        <f t="shared" si="13"/>
        <v>1566834</v>
      </c>
      <c r="W14" s="1">
        <f t="shared" si="0"/>
        <v>865350</v>
      </c>
      <c r="X14" s="22">
        <f t="shared" si="14"/>
        <v>1029767</v>
      </c>
      <c r="Y14" s="22">
        <f t="shared" si="15"/>
        <v>1029767</v>
      </c>
      <c r="Z14" s="1">
        <f t="shared" si="1"/>
        <v>487218</v>
      </c>
      <c r="AA14" s="22">
        <f t="shared" si="16"/>
        <v>579789</v>
      </c>
      <c r="AB14" s="22">
        <f t="shared" si="17"/>
        <v>579789</v>
      </c>
      <c r="AC14" s="1">
        <f t="shared" si="2"/>
        <v>1350000</v>
      </c>
      <c r="AD14" s="22">
        <f t="shared" si="18"/>
        <v>1606500</v>
      </c>
      <c r="AE14" s="22">
        <f t="shared" si="19"/>
        <v>1606500</v>
      </c>
      <c r="AF14" s="1">
        <f t="shared" si="20"/>
        <v>1100378.7226829377</v>
      </c>
      <c r="AG14" s="1">
        <f t="shared" si="21"/>
        <v>2417045.722682938</v>
      </c>
      <c r="AH14" s="1">
        <f t="shared" si="22"/>
        <v>-3733712.722682938</v>
      </c>
    </row>
    <row r="15" spans="2:34" s="19" customFormat="1" ht="19.5" customHeight="1" x14ac:dyDescent="0.3">
      <c r="B15" s="20">
        <v>6</v>
      </c>
      <c r="C15" s="45" t="s">
        <v>32</v>
      </c>
      <c r="D15" s="45"/>
      <c r="E15" s="20" t="s">
        <v>35</v>
      </c>
      <c r="F15" s="21">
        <v>1</v>
      </c>
      <c r="G15" s="2">
        <v>0.19</v>
      </c>
      <c r="H15" s="1">
        <f>+EAI!G22</f>
        <v>200000</v>
      </c>
      <c r="I15" s="22">
        <f t="shared" si="3"/>
        <v>238000</v>
      </c>
      <c r="J15" s="22">
        <f t="shared" si="4"/>
        <v>238000</v>
      </c>
      <c r="K15" s="33"/>
      <c r="L15" s="22">
        <f t="shared" si="5"/>
        <v>0</v>
      </c>
      <c r="M15" s="22">
        <f t="shared" si="6"/>
        <v>0</v>
      </c>
      <c r="N15" s="1">
        <f>+MAYALA!G22</f>
        <v>250000</v>
      </c>
      <c r="O15" s="22">
        <f t="shared" si="7"/>
        <v>297500</v>
      </c>
      <c r="P15" s="22">
        <f t="shared" si="8"/>
        <v>297500</v>
      </c>
      <c r="Q15" s="1"/>
      <c r="R15" s="22">
        <f t="shared" si="9"/>
        <v>0</v>
      </c>
      <c r="S15" s="22">
        <f t="shared" si="10"/>
        <v>0</v>
      </c>
      <c r="T15" s="1">
        <f t="shared" si="11"/>
        <v>225000</v>
      </c>
      <c r="U15" s="22">
        <f t="shared" si="12"/>
        <v>267750</v>
      </c>
      <c r="V15" s="22">
        <f t="shared" si="13"/>
        <v>267750</v>
      </c>
      <c r="W15" s="1">
        <f t="shared" si="0"/>
        <v>223607</v>
      </c>
      <c r="X15" s="22">
        <f t="shared" si="14"/>
        <v>266092</v>
      </c>
      <c r="Y15" s="22">
        <f t="shared" si="15"/>
        <v>266092</v>
      </c>
      <c r="Z15" s="1">
        <f t="shared" si="1"/>
        <v>222222</v>
      </c>
      <c r="AA15" s="22">
        <f t="shared" si="16"/>
        <v>264444</v>
      </c>
      <c r="AB15" s="22">
        <f t="shared" si="17"/>
        <v>264444</v>
      </c>
      <c r="AC15" s="1">
        <f t="shared" si="2"/>
        <v>225000</v>
      </c>
      <c r="AD15" s="22">
        <f t="shared" si="18"/>
        <v>267750</v>
      </c>
      <c r="AE15" s="22">
        <f t="shared" si="19"/>
        <v>267750</v>
      </c>
      <c r="AF15" s="1">
        <f t="shared" si="20"/>
        <v>35355.33905932738</v>
      </c>
      <c r="AG15" s="1">
        <f t="shared" si="21"/>
        <v>260355.33905932738</v>
      </c>
      <c r="AH15" s="1">
        <f t="shared" si="22"/>
        <v>-485355.33905932738</v>
      </c>
    </row>
    <row r="16" spans="2:34" s="19" customFormat="1" ht="46.5" customHeight="1" x14ac:dyDescent="0.3">
      <c r="B16" s="20">
        <v>7</v>
      </c>
      <c r="C16" s="45" t="s">
        <v>33</v>
      </c>
      <c r="D16" s="45"/>
      <c r="E16" s="20" t="s">
        <v>35</v>
      </c>
      <c r="F16" s="21">
        <v>1</v>
      </c>
      <c r="G16" s="2">
        <v>0.19</v>
      </c>
      <c r="H16" s="1">
        <f>+EAI!G23</f>
        <v>1600000</v>
      </c>
      <c r="I16" s="22">
        <f t="shared" si="3"/>
        <v>1904000</v>
      </c>
      <c r="J16" s="22">
        <f t="shared" si="4"/>
        <v>1904000</v>
      </c>
      <c r="K16" s="33"/>
      <c r="L16" s="22">
        <f t="shared" si="5"/>
        <v>0</v>
      </c>
      <c r="M16" s="22">
        <f t="shared" si="6"/>
        <v>0</v>
      </c>
      <c r="N16" s="1">
        <f>+MAYALA!G23</f>
        <v>550000</v>
      </c>
      <c r="O16" s="22">
        <f t="shared" si="7"/>
        <v>654500</v>
      </c>
      <c r="P16" s="22">
        <f t="shared" si="8"/>
        <v>654500</v>
      </c>
      <c r="Q16" s="1"/>
      <c r="R16" s="22">
        <f t="shared" si="9"/>
        <v>0</v>
      </c>
      <c r="S16" s="22">
        <f t="shared" si="10"/>
        <v>0</v>
      </c>
      <c r="T16" s="1">
        <f t="shared" si="11"/>
        <v>1075000</v>
      </c>
      <c r="U16" s="22">
        <f t="shared" si="12"/>
        <v>1279250</v>
      </c>
      <c r="V16" s="22">
        <f t="shared" si="13"/>
        <v>1279250</v>
      </c>
      <c r="W16" s="1">
        <f t="shared" si="0"/>
        <v>938083</v>
      </c>
      <c r="X16" s="22">
        <f t="shared" si="14"/>
        <v>1116319</v>
      </c>
      <c r="Y16" s="22">
        <f t="shared" si="15"/>
        <v>1116319</v>
      </c>
      <c r="Z16" s="1">
        <f t="shared" si="1"/>
        <v>818605</v>
      </c>
      <c r="AA16" s="22">
        <f t="shared" si="16"/>
        <v>974140</v>
      </c>
      <c r="AB16" s="22">
        <f t="shared" si="17"/>
        <v>974140</v>
      </c>
      <c r="AC16" s="1">
        <f t="shared" si="2"/>
        <v>1075000</v>
      </c>
      <c r="AD16" s="22">
        <f t="shared" si="18"/>
        <v>1279250</v>
      </c>
      <c r="AE16" s="22">
        <f t="shared" si="19"/>
        <v>1279250</v>
      </c>
      <c r="AF16" s="1">
        <f>STDEV($Q16,$N16,$K16,$H16)</f>
        <v>742462.12024587486</v>
      </c>
      <c r="AG16" s="1">
        <f t="shared" si="21"/>
        <v>1817462.1202458749</v>
      </c>
      <c r="AH16" s="1">
        <f t="shared" si="22"/>
        <v>-2892462.1202458749</v>
      </c>
    </row>
    <row r="17" spans="2:34" s="24" customFormat="1" ht="6.75" customHeight="1" x14ac:dyDescent="0.3">
      <c r="I17" s="25"/>
      <c r="J17" s="25"/>
      <c r="L17" s="25"/>
      <c r="M17" s="25"/>
      <c r="O17" s="25"/>
      <c r="P17" s="25"/>
      <c r="R17" s="25"/>
      <c r="S17" s="25"/>
      <c r="U17" s="25"/>
      <c r="V17" s="25"/>
      <c r="X17" s="25"/>
      <c r="Y17" s="25"/>
      <c r="AA17" s="25"/>
      <c r="AB17" s="25"/>
      <c r="AD17" s="25"/>
      <c r="AE17" s="25"/>
    </row>
    <row r="18" spans="2:34" s="24" customFormat="1" ht="17.25" customHeight="1" x14ac:dyDescent="0.3">
      <c r="B18" s="26" t="s">
        <v>48</v>
      </c>
      <c r="C18" s="27"/>
      <c r="D18" s="27"/>
      <c r="E18" s="27"/>
      <c r="F18" s="32"/>
      <c r="H18" s="28">
        <f t="shared" ref="H18:AH18" si="23">SUM(H10:H16)</f>
        <v>3400000</v>
      </c>
      <c r="I18" s="28">
        <f t="shared" si="23"/>
        <v>4046000</v>
      </c>
      <c r="J18" s="28">
        <f t="shared" si="23"/>
        <v>4046000</v>
      </c>
      <c r="K18" s="28">
        <f t="shared" si="23"/>
        <v>3570000</v>
      </c>
      <c r="L18" s="28">
        <f t="shared" si="23"/>
        <v>4248300</v>
      </c>
      <c r="M18" s="28">
        <f t="shared" si="23"/>
        <v>4248300</v>
      </c>
      <c r="N18" s="28">
        <f t="shared" si="23"/>
        <v>4650000</v>
      </c>
      <c r="O18" s="28">
        <f t="shared" si="23"/>
        <v>5533500</v>
      </c>
      <c r="P18" s="28">
        <f t="shared" si="23"/>
        <v>5533500</v>
      </c>
      <c r="Q18" s="28">
        <f t="shared" si="23"/>
        <v>0</v>
      </c>
      <c r="R18" s="28">
        <f t="shared" si="23"/>
        <v>0</v>
      </c>
      <c r="S18" s="28">
        <f t="shared" si="23"/>
        <v>0</v>
      </c>
      <c r="T18" s="28">
        <f t="shared" si="23"/>
        <v>4851667</v>
      </c>
      <c r="U18" s="28">
        <f t="shared" si="23"/>
        <v>5773484</v>
      </c>
      <c r="V18" s="28">
        <f t="shared" si="23"/>
        <v>5773484</v>
      </c>
      <c r="W18" s="28">
        <f t="shared" si="23"/>
        <v>4064721</v>
      </c>
      <c r="X18" s="28">
        <f t="shared" si="23"/>
        <v>4837018</v>
      </c>
      <c r="Y18" s="28">
        <f t="shared" si="23"/>
        <v>4837018</v>
      </c>
      <c r="Z18" s="28">
        <f t="shared" si="23"/>
        <v>3384156</v>
      </c>
      <c r="AA18" s="28">
        <f t="shared" si="23"/>
        <v>4027146</v>
      </c>
      <c r="AB18" s="28">
        <f t="shared" si="23"/>
        <v>4027146</v>
      </c>
      <c r="AC18" s="28">
        <f t="shared" si="23"/>
        <v>4935000</v>
      </c>
      <c r="AD18" s="28">
        <f t="shared" si="23"/>
        <v>5872650</v>
      </c>
      <c r="AE18" s="28">
        <f t="shared" si="23"/>
        <v>5872650</v>
      </c>
      <c r="AF18" s="28">
        <f t="shared" si="23"/>
        <v>3026325.7409890941</v>
      </c>
      <c r="AG18" s="28">
        <f t="shared" si="23"/>
        <v>7877992.7409890946</v>
      </c>
      <c r="AH18" s="28">
        <f t="shared" si="23"/>
        <v>-12729659.740989093</v>
      </c>
    </row>
    <row r="19" spans="2:34" s="24" customFormat="1" ht="6.75" customHeight="1" x14ac:dyDescent="0.3">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row>
    <row r="20" spans="2:34" ht="80.25" customHeight="1" x14ac:dyDescent="0.25">
      <c r="B20" s="57" t="s">
        <v>37</v>
      </c>
      <c r="C20" s="58"/>
      <c r="D20" s="58"/>
      <c r="E20" s="58"/>
      <c r="F20" s="58"/>
      <c r="G20" s="59"/>
      <c r="H20" s="51" t="str">
        <f>+H8</f>
        <v>Estudios Ambientales Integrados SAS</v>
      </c>
      <c r="I20" s="52"/>
      <c r="J20" s="53"/>
      <c r="K20" s="51" t="str">
        <f>+K8</f>
        <v>RHARQ</v>
      </c>
      <c r="L20" s="52"/>
      <c r="M20" s="53"/>
      <c r="N20" s="51" t="str">
        <f>+N8</f>
        <v>MAYALA SAS</v>
      </c>
      <c r="O20" s="52"/>
      <c r="P20" s="53"/>
      <c r="Q20" s="51">
        <f>+Q8</f>
        <v>0</v>
      </c>
      <c r="R20" s="52"/>
      <c r="S20" s="53"/>
      <c r="T20" s="51" t="str">
        <f>+T8</f>
        <v>PROMEDIO</v>
      </c>
      <c r="U20" s="52"/>
      <c r="V20" s="53"/>
      <c r="W20" s="51" t="str">
        <f>+W8</f>
        <v>MEDIA GEOMÉTRICA</v>
      </c>
      <c r="X20" s="52"/>
      <c r="Y20" s="53"/>
      <c r="Z20" s="51" t="str">
        <f>+Z8</f>
        <v>MEDIA ARMÓNICA</v>
      </c>
      <c r="AA20" s="52"/>
      <c r="AB20" s="53"/>
      <c r="AC20" s="51" t="str">
        <f>+AC8</f>
        <v>MEDIANA</v>
      </c>
      <c r="AD20" s="52"/>
      <c r="AE20" s="53"/>
      <c r="AF20" s="17" t="s">
        <v>66</v>
      </c>
      <c r="AG20" s="17" t="s">
        <v>67</v>
      </c>
      <c r="AH20" s="17" t="s">
        <v>68</v>
      </c>
    </row>
    <row r="21" spans="2:34" s="19" customFormat="1" ht="48" customHeight="1" x14ac:dyDescent="0.3">
      <c r="B21" s="16" t="s">
        <v>0</v>
      </c>
      <c r="C21" s="49" t="s">
        <v>34</v>
      </c>
      <c r="D21" s="50"/>
      <c r="E21" s="18" t="s">
        <v>25</v>
      </c>
      <c r="F21" s="18" t="s">
        <v>18</v>
      </c>
      <c r="G21" s="17" t="s">
        <v>21</v>
      </c>
      <c r="H21" s="17" t="s">
        <v>23</v>
      </c>
      <c r="I21" s="17" t="s">
        <v>19</v>
      </c>
      <c r="J21" s="17" t="s">
        <v>20</v>
      </c>
      <c r="K21" s="17" t="s">
        <v>23</v>
      </c>
      <c r="L21" s="17" t="s">
        <v>19</v>
      </c>
      <c r="M21" s="17" t="s">
        <v>20</v>
      </c>
      <c r="N21" s="17" t="s">
        <v>23</v>
      </c>
      <c r="O21" s="17" t="s">
        <v>19</v>
      </c>
      <c r="P21" s="17" t="s">
        <v>20</v>
      </c>
      <c r="Q21" s="17" t="s">
        <v>23</v>
      </c>
      <c r="R21" s="17" t="s">
        <v>19</v>
      </c>
      <c r="S21" s="17" t="s">
        <v>20</v>
      </c>
      <c r="T21" s="17" t="s">
        <v>23</v>
      </c>
      <c r="U21" s="17" t="s">
        <v>19</v>
      </c>
      <c r="V21" s="17" t="s">
        <v>20</v>
      </c>
      <c r="W21" s="17" t="s">
        <v>23</v>
      </c>
      <c r="X21" s="17" t="s">
        <v>19</v>
      </c>
      <c r="Y21" s="17" t="s">
        <v>20</v>
      </c>
      <c r="Z21" s="17" t="s">
        <v>23</v>
      </c>
      <c r="AA21" s="17" t="s">
        <v>19</v>
      </c>
      <c r="AB21" s="17" t="s">
        <v>20</v>
      </c>
      <c r="AC21" s="17" t="s">
        <v>23</v>
      </c>
      <c r="AD21" s="17" t="s">
        <v>19</v>
      </c>
      <c r="AE21" s="17" t="s">
        <v>20</v>
      </c>
      <c r="AF21" s="17" t="s">
        <v>23</v>
      </c>
      <c r="AG21" s="17" t="s">
        <v>23</v>
      </c>
      <c r="AH21" s="17" t="s">
        <v>23</v>
      </c>
    </row>
    <row r="22" spans="2:34" s="19" customFormat="1" ht="19.5" customHeight="1" x14ac:dyDescent="0.3">
      <c r="B22" s="20">
        <v>1</v>
      </c>
      <c r="C22" s="45" t="s">
        <v>27</v>
      </c>
      <c r="D22" s="45"/>
      <c r="E22" s="20" t="s">
        <v>35</v>
      </c>
      <c r="F22" s="21">
        <v>1</v>
      </c>
      <c r="G22" s="2">
        <v>0.19</v>
      </c>
      <c r="H22" s="1">
        <f>+EAI!G29</f>
        <v>400000</v>
      </c>
      <c r="I22" s="22">
        <f t="shared" ref="I22:I28" si="24">+ROUND(H22*(1+$G22),0)</f>
        <v>476000</v>
      </c>
      <c r="J22" s="22">
        <f>+I22*F22</f>
        <v>476000</v>
      </c>
      <c r="K22" s="1">
        <f>+RHARQ!G29</f>
        <v>280000</v>
      </c>
      <c r="L22" s="22">
        <f t="shared" ref="L22:L28" si="25">+ROUND(K22*(1+$G22),0)</f>
        <v>333200</v>
      </c>
      <c r="M22" s="22">
        <f t="shared" ref="M22:M28" si="26">+L22*$F22</f>
        <v>333200</v>
      </c>
      <c r="N22" s="1">
        <f>+MAYALA!G29</f>
        <v>350000</v>
      </c>
      <c r="O22" s="22">
        <f t="shared" ref="O22:O28" si="27">+ROUND(N22*(1+$G22),0)</f>
        <v>416500</v>
      </c>
      <c r="P22" s="22">
        <f t="shared" ref="P22:P28" si="28">+O22*$F22</f>
        <v>416500</v>
      </c>
      <c r="Q22" s="1"/>
      <c r="R22" s="22">
        <f t="shared" ref="R22:R28" si="29">+ROUND(Q22*(1+$G22),0)</f>
        <v>0</v>
      </c>
      <c r="S22" s="22">
        <f t="shared" ref="S22:S28" si="30">+R22*$F22</f>
        <v>0</v>
      </c>
      <c r="T22" s="1">
        <f t="shared" ref="T22:T28" si="31">+ROUND(AVERAGE($Q22,$N22,$K22,$H22),0)</f>
        <v>343333</v>
      </c>
      <c r="U22" s="22">
        <f t="shared" ref="U22:U28" si="32">+ROUND(T22*(1+$G22),0)</f>
        <v>408566</v>
      </c>
      <c r="V22" s="22">
        <f t="shared" ref="V22:V28" si="33">+U22*$F22</f>
        <v>408566</v>
      </c>
      <c r="W22" s="1">
        <f t="shared" ref="W22:W28" si="34">+ROUND(GEOMEAN($Q22,$N22,$K22,$H22),0)</f>
        <v>339700</v>
      </c>
      <c r="X22" s="22">
        <f t="shared" ref="X22:X28" si="35">+ROUND(W22*(1+$G22),0)</f>
        <v>404243</v>
      </c>
      <c r="Y22" s="22">
        <f t="shared" ref="Y22:Y28" si="36">+X22*$F22</f>
        <v>404243</v>
      </c>
      <c r="Z22" s="1">
        <f t="shared" ref="Z22:Z28" si="37">+ROUND(HARMEAN($Q22,$N22,$K22,$H22),0)</f>
        <v>336000</v>
      </c>
      <c r="AA22" s="22">
        <f t="shared" ref="AA22:AA28" si="38">+ROUND(Z22*(1+$G22),0)</f>
        <v>399840</v>
      </c>
      <c r="AB22" s="22">
        <f t="shared" ref="AB22:AB28" si="39">+AA22*$F22</f>
        <v>399840</v>
      </c>
      <c r="AC22" s="1">
        <f t="shared" ref="AC22:AC28" si="40">+ROUND(MEDIAN($Q22,$N22,$K22,$H22),0)</f>
        <v>350000</v>
      </c>
      <c r="AD22" s="22">
        <f t="shared" ref="AD22:AD28" si="41">+ROUND(AC22*(1+$G22),0)</f>
        <v>416500</v>
      </c>
      <c r="AE22" s="22">
        <f t="shared" ref="AE22:AE28" si="42">+AD22*$F22</f>
        <v>416500</v>
      </c>
      <c r="AF22" s="1">
        <f t="shared" ref="AF22:AF28" si="43">STDEV($Q22,$N22,$K22,$H22)</f>
        <v>60277.137733417163</v>
      </c>
      <c r="AG22" s="1">
        <f t="shared" ref="AG22:AG28" si="44">+T22+AF22</f>
        <v>403610.13773341716</v>
      </c>
      <c r="AH22" s="1">
        <f t="shared" ref="AH22:AH28" si="45">-T22-AG22</f>
        <v>-746943.1377334171</v>
      </c>
    </row>
    <row r="23" spans="2:34" s="19" customFormat="1" ht="30" customHeight="1" x14ac:dyDescent="0.3">
      <c r="B23" s="20">
        <v>2</v>
      </c>
      <c r="C23" s="45" t="s">
        <v>28</v>
      </c>
      <c r="D23" s="45"/>
      <c r="E23" s="20" t="s">
        <v>36</v>
      </c>
      <c r="F23" s="23">
        <v>1</v>
      </c>
      <c r="G23" s="2">
        <v>0.19</v>
      </c>
      <c r="H23" s="1">
        <f>+EAI!G30</f>
        <v>500000</v>
      </c>
      <c r="I23" s="22">
        <f t="shared" si="24"/>
        <v>595000</v>
      </c>
      <c r="J23" s="22">
        <f t="shared" ref="J23:J28" si="46">+I23*F23</f>
        <v>595000</v>
      </c>
      <c r="K23" s="1">
        <f>+RHARQ!G30</f>
        <v>720000</v>
      </c>
      <c r="L23" s="22">
        <f t="shared" si="25"/>
        <v>856800</v>
      </c>
      <c r="M23" s="22">
        <f t="shared" si="26"/>
        <v>856800</v>
      </c>
      <c r="N23" s="1">
        <f>+MAYALA!G30</f>
        <v>650000</v>
      </c>
      <c r="O23" s="22">
        <f t="shared" si="27"/>
        <v>773500</v>
      </c>
      <c r="P23" s="22">
        <f t="shared" si="28"/>
        <v>773500</v>
      </c>
      <c r="Q23" s="1"/>
      <c r="R23" s="22">
        <f t="shared" si="29"/>
        <v>0</v>
      </c>
      <c r="S23" s="22">
        <f t="shared" si="30"/>
        <v>0</v>
      </c>
      <c r="T23" s="1">
        <f t="shared" si="31"/>
        <v>623333</v>
      </c>
      <c r="U23" s="22">
        <f t="shared" si="32"/>
        <v>741766</v>
      </c>
      <c r="V23" s="22">
        <f t="shared" si="33"/>
        <v>741766</v>
      </c>
      <c r="W23" s="1">
        <f t="shared" si="34"/>
        <v>616224</v>
      </c>
      <c r="X23" s="22">
        <f t="shared" si="35"/>
        <v>733307</v>
      </c>
      <c r="Y23" s="22">
        <f t="shared" si="36"/>
        <v>733307</v>
      </c>
      <c r="Z23" s="1">
        <f t="shared" si="37"/>
        <v>608846</v>
      </c>
      <c r="AA23" s="22">
        <f t="shared" si="38"/>
        <v>724527</v>
      </c>
      <c r="AB23" s="22">
        <f t="shared" si="39"/>
        <v>724527</v>
      </c>
      <c r="AC23" s="1">
        <f t="shared" si="40"/>
        <v>650000</v>
      </c>
      <c r="AD23" s="22">
        <f t="shared" si="41"/>
        <v>773500</v>
      </c>
      <c r="AE23" s="22">
        <f t="shared" si="42"/>
        <v>773500</v>
      </c>
      <c r="AF23" s="1">
        <f t="shared" si="43"/>
        <v>112398.10200058261</v>
      </c>
      <c r="AG23" s="1">
        <f t="shared" si="44"/>
        <v>735731.10200058261</v>
      </c>
      <c r="AH23" s="1">
        <f t="shared" si="45"/>
        <v>-1359064.1020005825</v>
      </c>
    </row>
    <row r="24" spans="2:34" s="19" customFormat="1" ht="57.75" customHeight="1" x14ac:dyDescent="0.3">
      <c r="B24" s="20">
        <v>3</v>
      </c>
      <c r="C24" s="45" t="s">
        <v>29</v>
      </c>
      <c r="D24" s="45"/>
      <c r="E24" s="20" t="s">
        <v>36</v>
      </c>
      <c r="F24" s="21">
        <v>1</v>
      </c>
      <c r="G24" s="2">
        <v>0.19</v>
      </c>
      <c r="H24" s="1">
        <f>+EAI!G31</f>
        <v>600000</v>
      </c>
      <c r="I24" s="22">
        <f t="shared" si="24"/>
        <v>714000</v>
      </c>
      <c r="J24" s="22">
        <f t="shared" si="46"/>
        <v>714000</v>
      </c>
      <c r="K24" s="1">
        <f>+RHARQ!G31</f>
        <v>160000</v>
      </c>
      <c r="L24" s="22">
        <f t="shared" si="25"/>
        <v>190400</v>
      </c>
      <c r="M24" s="22">
        <f t="shared" si="26"/>
        <v>190400</v>
      </c>
      <c r="N24" s="33"/>
      <c r="O24" s="22">
        <f t="shared" si="27"/>
        <v>0</v>
      </c>
      <c r="P24" s="22">
        <f t="shared" si="28"/>
        <v>0</v>
      </c>
      <c r="Q24" s="1"/>
      <c r="R24" s="22">
        <f t="shared" si="29"/>
        <v>0</v>
      </c>
      <c r="S24" s="22">
        <f t="shared" si="30"/>
        <v>0</v>
      </c>
      <c r="T24" s="1">
        <f t="shared" si="31"/>
        <v>380000</v>
      </c>
      <c r="U24" s="22">
        <f t="shared" si="32"/>
        <v>452200</v>
      </c>
      <c r="V24" s="22">
        <f t="shared" si="33"/>
        <v>452200</v>
      </c>
      <c r="W24" s="1">
        <f t="shared" si="34"/>
        <v>309839</v>
      </c>
      <c r="X24" s="22">
        <f t="shared" si="35"/>
        <v>368708</v>
      </c>
      <c r="Y24" s="22">
        <f t="shared" si="36"/>
        <v>368708</v>
      </c>
      <c r="Z24" s="1">
        <f t="shared" si="37"/>
        <v>252632</v>
      </c>
      <c r="AA24" s="22">
        <f t="shared" si="38"/>
        <v>300632</v>
      </c>
      <c r="AB24" s="22">
        <f t="shared" si="39"/>
        <v>300632</v>
      </c>
      <c r="AC24" s="1">
        <f t="shared" si="40"/>
        <v>380000</v>
      </c>
      <c r="AD24" s="22">
        <f t="shared" si="41"/>
        <v>452200</v>
      </c>
      <c r="AE24" s="22">
        <f t="shared" si="42"/>
        <v>452200</v>
      </c>
      <c r="AF24" s="1">
        <f t="shared" si="43"/>
        <v>311126.98372208088</v>
      </c>
      <c r="AG24" s="1">
        <f t="shared" si="44"/>
        <v>691126.98372208094</v>
      </c>
      <c r="AH24" s="1">
        <f t="shared" si="45"/>
        <v>-1071126.9837220809</v>
      </c>
    </row>
    <row r="25" spans="2:34" s="19" customFormat="1" ht="30" customHeight="1" x14ac:dyDescent="0.3">
      <c r="B25" s="20">
        <v>4</v>
      </c>
      <c r="C25" s="45" t="s">
        <v>30</v>
      </c>
      <c r="D25" s="45"/>
      <c r="E25" s="20" t="s">
        <v>35</v>
      </c>
      <c r="F25" s="21">
        <v>1</v>
      </c>
      <c r="G25" s="2">
        <v>0.19</v>
      </c>
      <c r="H25" s="1">
        <f>+EAI!G32</f>
        <v>600000</v>
      </c>
      <c r="I25" s="22">
        <f t="shared" si="24"/>
        <v>714000</v>
      </c>
      <c r="J25" s="22">
        <f t="shared" si="46"/>
        <v>714000</v>
      </c>
      <c r="K25" s="1">
        <f>+RHARQ!G32</f>
        <v>1600000</v>
      </c>
      <c r="L25" s="22">
        <f t="shared" si="25"/>
        <v>1904000</v>
      </c>
      <c r="M25" s="22">
        <f t="shared" si="26"/>
        <v>1904000</v>
      </c>
      <c r="N25" s="1">
        <f>+MAYALA!G32</f>
        <v>1500000</v>
      </c>
      <c r="O25" s="22">
        <f t="shared" si="27"/>
        <v>1785000</v>
      </c>
      <c r="P25" s="22">
        <f t="shared" si="28"/>
        <v>1785000</v>
      </c>
      <c r="Q25" s="1"/>
      <c r="R25" s="22">
        <f t="shared" si="29"/>
        <v>0</v>
      </c>
      <c r="S25" s="22">
        <f t="shared" si="30"/>
        <v>0</v>
      </c>
      <c r="T25" s="1">
        <f t="shared" si="31"/>
        <v>1233333</v>
      </c>
      <c r="U25" s="22">
        <f t="shared" si="32"/>
        <v>1467666</v>
      </c>
      <c r="V25" s="22">
        <f t="shared" si="33"/>
        <v>1467666</v>
      </c>
      <c r="W25" s="1">
        <f t="shared" si="34"/>
        <v>1129243</v>
      </c>
      <c r="X25" s="22">
        <f t="shared" si="35"/>
        <v>1343799</v>
      </c>
      <c r="Y25" s="22">
        <f t="shared" si="36"/>
        <v>1343799</v>
      </c>
      <c r="Z25" s="1">
        <f t="shared" si="37"/>
        <v>1014085</v>
      </c>
      <c r="AA25" s="22">
        <f t="shared" si="38"/>
        <v>1206761</v>
      </c>
      <c r="AB25" s="22">
        <f t="shared" si="39"/>
        <v>1206761</v>
      </c>
      <c r="AC25" s="1">
        <f t="shared" si="40"/>
        <v>1500000</v>
      </c>
      <c r="AD25" s="22">
        <f t="shared" si="41"/>
        <v>1785000</v>
      </c>
      <c r="AE25" s="22">
        <f t="shared" si="42"/>
        <v>1785000</v>
      </c>
      <c r="AF25" s="1">
        <f t="shared" si="43"/>
        <v>550757.05472861032</v>
      </c>
      <c r="AG25" s="1">
        <f t="shared" si="44"/>
        <v>1784090.0547286104</v>
      </c>
      <c r="AH25" s="1">
        <f t="shared" si="45"/>
        <v>-3017423.0547286104</v>
      </c>
    </row>
    <row r="26" spans="2:34" s="19" customFormat="1" ht="19.5" customHeight="1" x14ac:dyDescent="0.3">
      <c r="B26" s="20">
        <v>5</v>
      </c>
      <c r="C26" s="45" t="s">
        <v>31</v>
      </c>
      <c r="D26" s="45"/>
      <c r="E26" s="20" t="s">
        <v>35</v>
      </c>
      <c r="F26" s="21">
        <v>1</v>
      </c>
      <c r="G26" s="2">
        <v>0.19</v>
      </c>
      <c r="H26" s="1">
        <f>+EAI!G33</f>
        <v>300000</v>
      </c>
      <c r="I26" s="22">
        <f t="shared" si="24"/>
        <v>357000</v>
      </c>
      <c r="J26" s="22">
        <f t="shared" si="46"/>
        <v>357000</v>
      </c>
      <c r="K26" s="1">
        <f>+RHARQ!G33</f>
        <v>1200000</v>
      </c>
      <c r="L26" s="22">
        <f t="shared" si="25"/>
        <v>1428000</v>
      </c>
      <c r="M26" s="22">
        <f t="shared" si="26"/>
        <v>1428000</v>
      </c>
      <c r="N26" s="1">
        <f>+MAYALA!G33</f>
        <v>1350000</v>
      </c>
      <c r="O26" s="22">
        <f t="shared" si="27"/>
        <v>1606500</v>
      </c>
      <c r="P26" s="22">
        <f t="shared" si="28"/>
        <v>1606500</v>
      </c>
      <c r="Q26" s="1"/>
      <c r="R26" s="22">
        <f t="shared" si="29"/>
        <v>0</v>
      </c>
      <c r="S26" s="22">
        <f t="shared" si="30"/>
        <v>0</v>
      </c>
      <c r="T26" s="1">
        <f t="shared" si="31"/>
        <v>950000</v>
      </c>
      <c r="U26" s="22">
        <f t="shared" si="32"/>
        <v>1130500</v>
      </c>
      <c r="V26" s="22">
        <f t="shared" si="33"/>
        <v>1130500</v>
      </c>
      <c r="W26" s="1">
        <f t="shared" si="34"/>
        <v>786222</v>
      </c>
      <c r="X26" s="22">
        <f t="shared" si="35"/>
        <v>935604</v>
      </c>
      <c r="Y26" s="22">
        <f t="shared" si="36"/>
        <v>935604</v>
      </c>
      <c r="Z26" s="1">
        <f t="shared" si="37"/>
        <v>611321</v>
      </c>
      <c r="AA26" s="22">
        <f t="shared" si="38"/>
        <v>727472</v>
      </c>
      <c r="AB26" s="22">
        <f t="shared" si="39"/>
        <v>727472</v>
      </c>
      <c r="AC26" s="1">
        <f t="shared" si="40"/>
        <v>1200000</v>
      </c>
      <c r="AD26" s="22">
        <f t="shared" si="41"/>
        <v>1428000</v>
      </c>
      <c r="AE26" s="22">
        <f t="shared" si="42"/>
        <v>1428000</v>
      </c>
      <c r="AF26" s="1">
        <f t="shared" si="43"/>
        <v>567890.83458002738</v>
      </c>
      <c r="AG26" s="1">
        <f t="shared" si="44"/>
        <v>1517890.8345800275</v>
      </c>
      <c r="AH26" s="1">
        <f t="shared" si="45"/>
        <v>-2467890.8345800275</v>
      </c>
    </row>
    <row r="27" spans="2:34" s="19" customFormat="1" ht="19.5" customHeight="1" x14ac:dyDescent="0.3">
      <c r="B27" s="20">
        <v>6</v>
      </c>
      <c r="C27" s="45" t="s">
        <v>32</v>
      </c>
      <c r="D27" s="45"/>
      <c r="E27" s="20" t="s">
        <v>35</v>
      </c>
      <c r="F27" s="21">
        <v>1</v>
      </c>
      <c r="G27" s="2">
        <v>0.19</v>
      </c>
      <c r="H27" s="1">
        <f>+EAI!G34</f>
        <v>300000</v>
      </c>
      <c r="I27" s="22">
        <f t="shared" si="24"/>
        <v>357000</v>
      </c>
      <c r="J27" s="22">
        <f t="shared" si="46"/>
        <v>357000</v>
      </c>
      <c r="K27" s="1">
        <f>+RHARQ!G34</f>
        <v>280000</v>
      </c>
      <c r="L27" s="22">
        <f t="shared" si="25"/>
        <v>333200</v>
      </c>
      <c r="M27" s="22">
        <f t="shared" si="26"/>
        <v>333200</v>
      </c>
      <c r="N27" s="1">
        <f>+MAYALA!G34</f>
        <v>250000</v>
      </c>
      <c r="O27" s="22">
        <f t="shared" si="27"/>
        <v>297500</v>
      </c>
      <c r="P27" s="22">
        <f t="shared" si="28"/>
        <v>297500</v>
      </c>
      <c r="Q27" s="1"/>
      <c r="R27" s="22">
        <f t="shared" si="29"/>
        <v>0</v>
      </c>
      <c r="S27" s="22">
        <f t="shared" si="30"/>
        <v>0</v>
      </c>
      <c r="T27" s="1">
        <f t="shared" si="31"/>
        <v>276667</v>
      </c>
      <c r="U27" s="22">
        <f t="shared" si="32"/>
        <v>329234</v>
      </c>
      <c r="V27" s="22">
        <f t="shared" si="33"/>
        <v>329234</v>
      </c>
      <c r="W27" s="1">
        <f t="shared" si="34"/>
        <v>275892</v>
      </c>
      <c r="X27" s="22">
        <f t="shared" si="35"/>
        <v>328311</v>
      </c>
      <c r="Y27" s="22">
        <f t="shared" si="36"/>
        <v>328311</v>
      </c>
      <c r="Z27" s="1">
        <f t="shared" si="37"/>
        <v>275109</v>
      </c>
      <c r="AA27" s="22">
        <f t="shared" si="38"/>
        <v>327380</v>
      </c>
      <c r="AB27" s="22">
        <f t="shared" si="39"/>
        <v>327380</v>
      </c>
      <c r="AC27" s="1">
        <f t="shared" si="40"/>
        <v>280000</v>
      </c>
      <c r="AD27" s="22">
        <f t="shared" si="41"/>
        <v>333200</v>
      </c>
      <c r="AE27" s="22">
        <f t="shared" si="42"/>
        <v>333200</v>
      </c>
      <c r="AF27" s="1">
        <f t="shared" si="43"/>
        <v>25166.11478423583</v>
      </c>
      <c r="AG27" s="1">
        <f t="shared" si="44"/>
        <v>301833.11478423583</v>
      </c>
      <c r="AH27" s="1">
        <f t="shared" si="45"/>
        <v>-578500.11478423583</v>
      </c>
    </row>
    <row r="28" spans="2:34" s="19" customFormat="1" ht="46.5" customHeight="1" x14ac:dyDescent="0.3">
      <c r="B28" s="20">
        <v>7</v>
      </c>
      <c r="C28" s="45" t="s">
        <v>38</v>
      </c>
      <c r="D28" s="45"/>
      <c r="E28" s="20" t="s">
        <v>35</v>
      </c>
      <c r="F28" s="21">
        <v>1</v>
      </c>
      <c r="G28" s="2">
        <v>0.19</v>
      </c>
      <c r="H28" s="1">
        <f>+EAI!G35</f>
        <v>1600000</v>
      </c>
      <c r="I28" s="22">
        <f t="shared" si="24"/>
        <v>1904000</v>
      </c>
      <c r="J28" s="22">
        <f t="shared" si="46"/>
        <v>1904000</v>
      </c>
      <c r="K28" s="1">
        <f>+RHARQ!G35</f>
        <v>2000000</v>
      </c>
      <c r="L28" s="22">
        <f t="shared" si="25"/>
        <v>2380000</v>
      </c>
      <c r="M28" s="22">
        <f t="shared" si="26"/>
        <v>2380000</v>
      </c>
      <c r="N28" s="1">
        <f>+MAYALA!G35</f>
        <v>550000</v>
      </c>
      <c r="O28" s="22">
        <f t="shared" si="27"/>
        <v>654500</v>
      </c>
      <c r="P28" s="22">
        <f t="shared" si="28"/>
        <v>654500</v>
      </c>
      <c r="Q28" s="1"/>
      <c r="R28" s="22">
        <f t="shared" si="29"/>
        <v>0</v>
      </c>
      <c r="S28" s="22">
        <f t="shared" si="30"/>
        <v>0</v>
      </c>
      <c r="T28" s="1">
        <f t="shared" si="31"/>
        <v>1383333</v>
      </c>
      <c r="U28" s="22">
        <f t="shared" si="32"/>
        <v>1646166</v>
      </c>
      <c r="V28" s="22">
        <f t="shared" si="33"/>
        <v>1646166</v>
      </c>
      <c r="W28" s="1">
        <f t="shared" si="34"/>
        <v>1207362</v>
      </c>
      <c r="X28" s="22">
        <f t="shared" si="35"/>
        <v>1436761</v>
      </c>
      <c r="Y28" s="22">
        <f t="shared" si="36"/>
        <v>1436761</v>
      </c>
      <c r="Z28" s="1">
        <f t="shared" si="37"/>
        <v>1019305</v>
      </c>
      <c r="AA28" s="22">
        <f t="shared" si="38"/>
        <v>1212973</v>
      </c>
      <c r="AB28" s="22">
        <f t="shared" si="39"/>
        <v>1212973</v>
      </c>
      <c r="AC28" s="1">
        <f t="shared" si="40"/>
        <v>1600000</v>
      </c>
      <c r="AD28" s="22">
        <f t="shared" si="41"/>
        <v>1904000</v>
      </c>
      <c r="AE28" s="22">
        <f t="shared" si="42"/>
        <v>1904000</v>
      </c>
      <c r="AF28" s="1">
        <f t="shared" si="43"/>
        <v>748888.06462203246</v>
      </c>
      <c r="AG28" s="1">
        <f t="shared" si="44"/>
        <v>2132221.0646220325</v>
      </c>
      <c r="AH28" s="1">
        <f t="shared" si="45"/>
        <v>-3515554.0646220325</v>
      </c>
    </row>
    <row r="29" spans="2:34" s="24" customFormat="1" ht="6.75" customHeight="1" x14ac:dyDescent="0.3">
      <c r="I29" s="25"/>
      <c r="J29" s="25"/>
      <c r="L29" s="25"/>
      <c r="M29" s="25"/>
      <c r="O29" s="25"/>
      <c r="P29" s="25"/>
      <c r="R29" s="25"/>
      <c r="S29" s="25"/>
      <c r="U29" s="25"/>
      <c r="V29" s="25"/>
      <c r="X29" s="25"/>
      <c r="Y29" s="25"/>
      <c r="AA29" s="25"/>
      <c r="AB29" s="25"/>
      <c r="AD29" s="25"/>
      <c r="AE29" s="25"/>
    </row>
    <row r="30" spans="2:34" s="24" customFormat="1" ht="17.25" customHeight="1" x14ac:dyDescent="0.3">
      <c r="B30" s="26" t="s">
        <v>47</v>
      </c>
      <c r="C30" s="27"/>
      <c r="D30" s="27"/>
      <c r="E30" s="27"/>
      <c r="F30" s="32"/>
      <c r="H30" s="28">
        <f t="shared" ref="H30:AH30" si="47">SUM(H22:H28)</f>
        <v>4300000</v>
      </c>
      <c r="I30" s="28">
        <f t="shared" si="47"/>
        <v>5117000</v>
      </c>
      <c r="J30" s="28">
        <f t="shared" si="47"/>
        <v>5117000</v>
      </c>
      <c r="K30" s="28">
        <f t="shared" si="47"/>
        <v>6240000</v>
      </c>
      <c r="L30" s="28">
        <f t="shared" si="47"/>
        <v>7425600</v>
      </c>
      <c r="M30" s="28">
        <f t="shared" si="47"/>
        <v>7425600</v>
      </c>
      <c r="N30" s="28">
        <f t="shared" si="47"/>
        <v>4650000</v>
      </c>
      <c r="O30" s="28">
        <f t="shared" si="47"/>
        <v>5533500</v>
      </c>
      <c r="P30" s="28">
        <f t="shared" si="47"/>
        <v>5533500</v>
      </c>
      <c r="Q30" s="28">
        <f t="shared" si="47"/>
        <v>0</v>
      </c>
      <c r="R30" s="28">
        <f t="shared" si="47"/>
        <v>0</v>
      </c>
      <c r="S30" s="28">
        <f t="shared" si="47"/>
        <v>0</v>
      </c>
      <c r="T30" s="28">
        <f t="shared" si="47"/>
        <v>5189999</v>
      </c>
      <c r="U30" s="28">
        <f t="shared" si="47"/>
        <v>6176098</v>
      </c>
      <c r="V30" s="28">
        <f t="shared" si="47"/>
        <v>6176098</v>
      </c>
      <c r="W30" s="28">
        <f t="shared" si="47"/>
        <v>4664482</v>
      </c>
      <c r="X30" s="28">
        <f t="shared" si="47"/>
        <v>5550733</v>
      </c>
      <c r="Y30" s="28">
        <f t="shared" si="47"/>
        <v>5550733</v>
      </c>
      <c r="Z30" s="28">
        <f t="shared" si="47"/>
        <v>4117298</v>
      </c>
      <c r="AA30" s="28">
        <f t="shared" si="47"/>
        <v>4899585</v>
      </c>
      <c r="AB30" s="28">
        <f t="shared" si="47"/>
        <v>4899585</v>
      </c>
      <c r="AC30" s="28">
        <f t="shared" si="47"/>
        <v>5960000</v>
      </c>
      <c r="AD30" s="28">
        <f t="shared" si="47"/>
        <v>7092400</v>
      </c>
      <c r="AE30" s="28">
        <f t="shared" si="47"/>
        <v>7092400</v>
      </c>
      <c r="AF30" s="28">
        <f t="shared" si="47"/>
        <v>2376504.2921709865</v>
      </c>
      <c r="AG30" s="28">
        <f t="shared" si="47"/>
        <v>7566503.2921709875</v>
      </c>
      <c r="AH30" s="28">
        <f t="shared" si="47"/>
        <v>-12756502.292170987</v>
      </c>
    </row>
    <row r="31" spans="2:34" s="24" customFormat="1" ht="6.75" customHeight="1" x14ac:dyDescent="0.3"/>
    <row r="32" spans="2:34" ht="80.25" customHeight="1" x14ac:dyDescent="0.25">
      <c r="B32" s="57" t="s">
        <v>39</v>
      </c>
      <c r="C32" s="58"/>
      <c r="D32" s="58"/>
      <c r="E32" s="58"/>
      <c r="F32" s="58"/>
      <c r="G32" s="59"/>
      <c r="H32" s="51" t="str">
        <f>+H20</f>
        <v>Estudios Ambientales Integrados SAS</v>
      </c>
      <c r="I32" s="52"/>
      <c r="J32" s="53"/>
      <c r="K32" s="51" t="str">
        <f>+K20</f>
        <v>RHARQ</v>
      </c>
      <c r="L32" s="52"/>
      <c r="M32" s="53"/>
      <c r="N32" s="51" t="str">
        <f>+N20</f>
        <v>MAYALA SAS</v>
      </c>
      <c r="O32" s="52"/>
      <c r="P32" s="53"/>
      <c r="Q32" s="51">
        <f>+Q20</f>
        <v>0</v>
      </c>
      <c r="R32" s="52"/>
      <c r="S32" s="53"/>
      <c r="T32" s="51" t="str">
        <f>+T20</f>
        <v>PROMEDIO</v>
      </c>
      <c r="U32" s="52"/>
      <c r="V32" s="53"/>
      <c r="W32" s="51" t="str">
        <f>+W20</f>
        <v>MEDIA GEOMÉTRICA</v>
      </c>
      <c r="X32" s="52"/>
      <c r="Y32" s="53"/>
      <c r="Z32" s="51" t="str">
        <f>+Z20</f>
        <v>MEDIA ARMÓNICA</v>
      </c>
      <c r="AA32" s="52"/>
      <c r="AB32" s="53"/>
      <c r="AC32" s="51" t="str">
        <f>+AC20</f>
        <v>MEDIANA</v>
      </c>
      <c r="AD32" s="52"/>
      <c r="AE32" s="53"/>
      <c r="AF32" s="17" t="s">
        <v>66</v>
      </c>
      <c r="AG32" s="17" t="s">
        <v>67</v>
      </c>
      <c r="AH32" s="17" t="s">
        <v>68</v>
      </c>
    </row>
    <row r="33" spans="2:34" s="19" customFormat="1" ht="48" customHeight="1" x14ac:dyDescent="0.3">
      <c r="B33" s="16" t="s">
        <v>0</v>
      </c>
      <c r="C33" s="49" t="s">
        <v>34</v>
      </c>
      <c r="D33" s="50"/>
      <c r="E33" s="18" t="s">
        <v>25</v>
      </c>
      <c r="F33" s="18" t="s">
        <v>18</v>
      </c>
      <c r="G33" s="17" t="s">
        <v>21</v>
      </c>
      <c r="H33" s="17" t="s">
        <v>23</v>
      </c>
      <c r="I33" s="17" t="s">
        <v>19</v>
      </c>
      <c r="J33" s="17" t="s">
        <v>20</v>
      </c>
      <c r="K33" s="17" t="s">
        <v>23</v>
      </c>
      <c r="L33" s="17" t="s">
        <v>19</v>
      </c>
      <c r="M33" s="17" t="s">
        <v>20</v>
      </c>
      <c r="N33" s="17" t="s">
        <v>23</v>
      </c>
      <c r="O33" s="17" t="s">
        <v>19</v>
      </c>
      <c r="P33" s="17" t="s">
        <v>20</v>
      </c>
      <c r="Q33" s="17" t="s">
        <v>23</v>
      </c>
      <c r="R33" s="17" t="s">
        <v>19</v>
      </c>
      <c r="S33" s="17" t="s">
        <v>20</v>
      </c>
      <c r="T33" s="17" t="s">
        <v>23</v>
      </c>
      <c r="U33" s="17" t="s">
        <v>19</v>
      </c>
      <c r="V33" s="17" t="s">
        <v>20</v>
      </c>
      <c r="W33" s="17" t="s">
        <v>23</v>
      </c>
      <c r="X33" s="17" t="s">
        <v>19</v>
      </c>
      <c r="Y33" s="17" t="s">
        <v>20</v>
      </c>
      <c r="Z33" s="17" t="s">
        <v>23</v>
      </c>
      <c r="AA33" s="17" t="s">
        <v>19</v>
      </c>
      <c r="AB33" s="17" t="s">
        <v>20</v>
      </c>
      <c r="AC33" s="17" t="s">
        <v>23</v>
      </c>
      <c r="AD33" s="17" t="s">
        <v>19</v>
      </c>
      <c r="AE33" s="17" t="s">
        <v>20</v>
      </c>
      <c r="AF33" s="17" t="s">
        <v>23</v>
      </c>
      <c r="AG33" s="17" t="s">
        <v>23</v>
      </c>
      <c r="AH33" s="17" t="s">
        <v>23</v>
      </c>
    </row>
    <row r="34" spans="2:34" s="19" customFormat="1" ht="19.5" customHeight="1" x14ac:dyDescent="0.3">
      <c r="B34" s="20">
        <v>1</v>
      </c>
      <c r="C34" s="45" t="s">
        <v>27</v>
      </c>
      <c r="D34" s="45"/>
      <c r="E34" s="20" t="s">
        <v>35</v>
      </c>
      <c r="F34" s="21">
        <v>1</v>
      </c>
      <c r="G34" s="2">
        <v>0.19</v>
      </c>
      <c r="H34" s="33"/>
      <c r="I34" s="22">
        <f t="shared" ref="I34:I40" si="48">+ROUND(H34*(1+$G34),0)</f>
        <v>0</v>
      </c>
      <c r="J34" s="22">
        <f>+I34*F34</f>
        <v>0</v>
      </c>
      <c r="K34" s="1">
        <f>+RHARQ!G41</f>
        <v>210000</v>
      </c>
      <c r="L34" s="22">
        <f t="shared" ref="L34:L40" si="49">+ROUND(K34*(1+$G34),0)</f>
        <v>249900</v>
      </c>
      <c r="M34" s="22">
        <f t="shared" ref="M34:M40" si="50">+L34*$F34</f>
        <v>249900</v>
      </c>
      <c r="N34" s="1">
        <f>+MAYALA!G41</f>
        <v>650000</v>
      </c>
      <c r="O34" s="22">
        <f t="shared" ref="O34:O40" si="51">+ROUND(N34*(1+$G34),0)</f>
        <v>773500</v>
      </c>
      <c r="P34" s="22">
        <f t="shared" ref="P34:P40" si="52">+O34*$F34</f>
        <v>773500</v>
      </c>
      <c r="Q34" s="1"/>
      <c r="R34" s="22">
        <f t="shared" ref="R34:R40" si="53">+ROUND(Q34*(1+$G34),0)</f>
        <v>0</v>
      </c>
      <c r="S34" s="22">
        <f t="shared" ref="S34:S40" si="54">+R34*$F34</f>
        <v>0</v>
      </c>
      <c r="T34" s="1">
        <f t="shared" ref="T34:T40" si="55">+ROUND(AVERAGE($Q34,$N34,$K34,$H34),0)</f>
        <v>430000</v>
      </c>
      <c r="U34" s="22">
        <f t="shared" ref="U34:U40" si="56">+ROUND(T34*(1+$G34),0)</f>
        <v>511700</v>
      </c>
      <c r="V34" s="22">
        <f t="shared" ref="V34:V40" si="57">+U34*$F34</f>
        <v>511700</v>
      </c>
      <c r="W34" s="1">
        <f t="shared" ref="W34:W40" si="58">+ROUND(GEOMEAN($Q34,$N34,$K34,$H34),0)</f>
        <v>369459</v>
      </c>
      <c r="X34" s="22">
        <f t="shared" ref="X34:X40" si="59">+ROUND(W34*(1+$G34),0)</f>
        <v>439656</v>
      </c>
      <c r="Y34" s="22">
        <f t="shared" ref="Y34:Y40" si="60">+X34*$F34</f>
        <v>439656</v>
      </c>
      <c r="Z34" s="1">
        <f t="shared" ref="Z34:Z40" si="61">+ROUND(HARMEAN($Q34,$N34,$K34,$H34),0)</f>
        <v>317442</v>
      </c>
      <c r="AA34" s="22">
        <f t="shared" ref="AA34:AA40" si="62">+ROUND(Z34*(1+$G34),0)</f>
        <v>377756</v>
      </c>
      <c r="AB34" s="22">
        <f t="shared" ref="AB34:AB40" si="63">+AA34*$F34</f>
        <v>377756</v>
      </c>
      <c r="AC34" s="1">
        <f t="shared" ref="AC34:AC40" si="64">+ROUND(MEDIAN($Q34,$N34,$K34,$H34),0)</f>
        <v>430000</v>
      </c>
      <c r="AD34" s="22">
        <f t="shared" ref="AD34:AD40" si="65">+ROUND(AC34*(1+$G34),0)</f>
        <v>511700</v>
      </c>
      <c r="AE34" s="22">
        <f t="shared" ref="AE34:AE40" si="66">+AD34*$F34</f>
        <v>511700</v>
      </c>
      <c r="AF34" s="1">
        <f t="shared" ref="AF34:AF40" si="67">STDEV($Q34,$N34,$K34,$H34)</f>
        <v>311126.98372208088</v>
      </c>
      <c r="AG34" s="1">
        <f t="shared" ref="AG34:AG40" si="68">+T34+AF34</f>
        <v>741126.98372208094</v>
      </c>
      <c r="AH34" s="1">
        <f t="shared" ref="AH34:AH40" si="69">-T34-AG34</f>
        <v>-1171126.9837220809</v>
      </c>
    </row>
    <row r="35" spans="2:34" s="19" customFormat="1" ht="30" customHeight="1" x14ac:dyDescent="0.3">
      <c r="B35" s="20">
        <v>2</v>
      </c>
      <c r="C35" s="45" t="s">
        <v>28</v>
      </c>
      <c r="D35" s="45"/>
      <c r="E35" s="20" t="s">
        <v>36</v>
      </c>
      <c r="F35" s="23">
        <v>1</v>
      </c>
      <c r="G35" s="2">
        <v>0.19</v>
      </c>
      <c r="H35" s="1">
        <f>+EAI!G42</f>
        <v>800000</v>
      </c>
      <c r="I35" s="22">
        <f t="shared" si="48"/>
        <v>952000</v>
      </c>
      <c r="J35" s="22">
        <f t="shared" ref="J35:J40" si="70">+I35*F35</f>
        <v>952000</v>
      </c>
      <c r="K35" s="1">
        <f>+RHARQ!G42</f>
        <v>510000</v>
      </c>
      <c r="L35" s="22">
        <f t="shared" si="49"/>
        <v>606900</v>
      </c>
      <c r="M35" s="22">
        <f t="shared" si="50"/>
        <v>606900</v>
      </c>
      <c r="N35" s="33"/>
      <c r="O35" s="22">
        <f t="shared" si="51"/>
        <v>0</v>
      </c>
      <c r="P35" s="22">
        <f t="shared" si="52"/>
        <v>0</v>
      </c>
      <c r="Q35" s="1"/>
      <c r="R35" s="22">
        <f t="shared" si="53"/>
        <v>0</v>
      </c>
      <c r="S35" s="22">
        <f t="shared" si="54"/>
        <v>0</v>
      </c>
      <c r="T35" s="1">
        <f t="shared" si="55"/>
        <v>655000</v>
      </c>
      <c r="U35" s="22">
        <f t="shared" si="56"/>
        <v>779450</v>
      </c>
      <c r="V35" s="22">
        <f t="shared" si="57"/>
        <v>779450</v>
      </c>
      <c r="W35" s="1">
        <f t="shared" si="58"/>
        <v>638749</v>
      </c>
      <c r="X35" s="22">
        <f t="shared" si="59"/>
        <v>760111</v>
      </c>
      <c r="Y35" s="22">
        <f t="shared" si="60"/>
        <v>760111</v>
      </c>
      <c r="Z35" s="1">
        <f t="shared" si="61"/>
        <v>622901</v>
      </c>
      <c r="AA35" s="22">
        <f t="shared" si="62"/>
        <v>741252</v>
      </c>
      <c r="AB35" s="22">
        <f t="shared" si="63"/>
        <v>741252</v>
      </c>
      <c r="AC35" s="1">
        <f t="shared" si="64"/>
        <v>655000</v>
      </c>
      <c r="AD35" s="22">
        <f t="shared" si="65"/>
        <v>779450</v>
      </c>
      <c r="AE35" s="22">
        <f t="shared" si="66"/>
        <v>779450</v>
      </c>
      <c r="AF35" s="1">
        <f t="shared" si="67"/>
        <v>205060.96654409877</v>
      </c>
      <c r="AG35" s="1">
        <f t="shared" si="68"/>
        <v>860060.9665440988</v>
      </c>
      <c r="AH35" s="1">
        <f t="shared" si="69"/>
        <v>-1515060.9665440987</v>
      </c>
    </row>
    <row r="36" spans="2:34" s="19" customFormat="1" ht="57.75" customHeight="1" x14ac:dyDescent="0.3">
      <c r="B36" s="20">
        <v>3</v>
      </c>
      <c r="C36" s="45" t="s">
        <v>29</v>
      </c>
      <c r="D36" s="45"/>
      <c r="E36" s="20" t="s">
        <v>36</v>
      </c>
      <c r="F36" s="21">
        <v>1</v>
      </c>
      <c r="G36" s="2">
        <v>0.19</v>
      </c>
      <c r="H36" s="1">
        <f>+EAI!G43</f>
        <v>700000</v>
      </c>
      <c r="I36" s="22">
        <f t="shared" si="48"/>
        <v>833000</v>
      </c>
      <c r="J36" s="22">
        <f t="shared" si="70"/>
        <v>833000</v>
      </c>
      <c r="K36" s="1">
        <f>+RHARQ!G43</f>
        <v>120000</v>
      </c>
      <c r="L36" s="22">
        <f t="shared" si="49"/>
        <v>142800</v>
      </c>
      <c r="M36" s="22">
        <f t="shared" si="50"/>
        <v>142800</v>
      </c>
      <c r="N36" s="33"/>
      <c r="O36" s="22">
        <f t="shared" si="51"/>
        <v>0</v>
      </c>
      <c r="P36" s="22">
        <f t="shared" si="52"/>
        <v>0</v>
      </c>
      <c r="Q36" s="1"/>
      <c r="R36" s="22">
        <f t="shared" si="53"/>
        <v>0</v>
      </c>
      <c r="S36" s="22">
        <f t="shared" si="54"/>
        <v>0</v>
      </c>
      <c r="T36" s="1">
        <f t="shared" si="55"/>
        <v>410000</v>
      </c>
      <c r="U36" s="22">
        <f t="shared" si="56"/>
        <v>487900</v>
      </c>
      <c r="V36" s="22">
        <f t="shared" si="57"/>
        <v>487900</v>
      </c>
      <c r="W36" s="1">
        <f t="shared" si="58"/>
        <v>289828</v>
      </c>
      <c r="X36" s="22">
        <f t="shared" si="59"/>
        <v>344895</v>
      </c>
      <c r="Y36" s="22">
        <f t="shared" si="60"/>
        <v>344895</v>
      </c>
      <c r="Z36" s="1">
        <f t="shared" si="61"/>
        <v>204878</v>
      </c>
      <c r="AA36" s="22">
        <f t="shared" si="62"/>
        <v>243805</v>
      </c>
      <c r="AB36" s="22">
        <f t="shared" si="63"/>
        <v>243805</v>
      </c>
      <c r="AC36" s="1">
        <f t="shared" si="64"/>
        <v>410000</v>
      </c>
      <c r="AD36" s="22">
        <f t="shared" si="65"/>
        <v>487900</v>
      </c>
      <c r="AE36" s="22">
        <f t="shared" si="66"/>
        <v>487900</v>
      </c>
      <c r="AF36" s="1">
        <f t="shared" si="67"/>
        <v>410121.93308819755</v>
      </c>
      <c r="AG36" s="1">
        <f t="shared" si="68"/>
        <v>820121.93308819761</v>
      </c>
      <c r="AH36" s="1">
        <f t="shared" si="69"/>
        <v>-1230121.9330881976</v>
      </c>
    </row>
    <row r="37" spans="2:34" s="19" customFormat="1" ht="30" customHeight="1" x14ac:dyDescent="0.3">
      <c r="B37" s="20">
        <v>4</v>
      </c>
      <c r="C37" s="45" t="s">
        <v>30</v>
      </c>
      <c r="D37" s="45"/>
      <c r="E37" s="20" t="s">
        <v>35</v>
      </c>
      <c r="F37" s="21">
        <v>1</v>
      </c>
      <c r="G37" s="2">
        <v>0.19</v>
      </c>
      <c r="H37" s="1">
        <f>+EAI!G44</f>
        <v>750000</v>
      </c>
      <c r="I37" s="22">
        <f t="shared" si="48"/>
        <v>892500</v>
      </c>
      <c r="J37" s="22">
        <f t="shared" si="70"/>
        <v>892500</v>
      </c>
      <c r="K37" s="1">
        <f>+RHARQ!G44</f>
        <v>1200000</v>
      </c>
      <c r="L37" s="22">
        <f t="shared" si="49"/>
        <v>1428000</v>
      </c>
      <c r="M37" s="22">
        <f t="shared" si="50"/>
        <v>1428000</v>
      </c>
      <c r="N37" s="1">
        <f>+MAYALA!G44</f>
        <v>1500000</v>
      </c>
      <c r="O37" s="22">
        <f t="shared" si="51"/>
        <v>1785000</v>
      </c>
      <c r="P37" s="22">
        <f t="shared" si="52"/>
        <v>1785000</v>
      </c>
      <c r="Q37" s="1"/>
      <c r="R37" s="22">
        <f t="shared" si="53"/>
        <v>0</v>
      </c>
      <c r="S37" s="22">
        <f t="shared" si="54"/>
        <v>0</v>
      </c>
      <c r="T37" s="1">
        <f t="shared" si="55"/>
        <v>1150000</v>
      </c>
      <c r="U37" s="22">
        <f t="shared" si="56"/>
        <v>1368500</v>
      </c>
      <c r="V37" s="22">
        <f t="shared" si="57"/>
        <v>1368500</v>
      </c>
      <c r="W37" s="1">
        <f t="shared" si="58"/>
        <v>1105209</v>
      </c>
      <c r="X37" s="22">
        <f t="shared" si="59"/>
        <v>1315199</v>
      </c>
      <c r="Y37" s="22">
        <f t="shared" si="60"/>
        <v>1315199</v>
      </c>
      <c r="Z37" s="1">
        <f t="shared" si="61"/>
        <v>1058824</v>
      </c>
      <c r="AA37" s="22">
        <f t="shared" si="62"/>
        <v>1260001</v>
      </c>
      <c r="AB37" s="22">
        <f t="shared" si="63"/>
        <v>1260001</v>
      </c>
      <c r="AC37" s="1">
        <f t="shared" si="64"/>
        <v>1200000</v>
      </c>
      <c r="AD37" s="22">
        <f t="shared" si="65"/>
        <v>1428000</v>
      </c>
      <c r="AE37" s="22">
        <f t="shared" si="66"/>
        <v>1428000</v>
      </c>
      <c r="AF37" s="1">
        <f t="shared" si="67"/>
        <v>377491.7217635375</v>
      </c>
      <c r="AG37" s="1">
        <f t="shared" si="68"/>
        <v>1527491.7217635375</v>
      </c>
      <c r="AH37" s="1">
        <f t="shared" si="69"/>
        <v>-2677491.7217635373</v>
      </c>
    </row>
    <row r="38" spans="2:34" s="19" customFormat="1" ht="19.5" customHeight="1" x14ac:dyDescent="0.3">
      <c r="B38" s="20">
        <v>5</v>
      </c>
      <c r="C38" s="45" t="s">
        <v>31</v>
      </c>
      <c r="D38" s="45"/>
      <c r="E38" s="20" t="s">
        <v>35</v>
      </c>
      <c r="F38" s="21">
        <v>1</v>
      </c>
      <c r="G38" s="2">
        <v>0.19</v>
      </c>
      <c r="H38" s="1">
        <f>+EAI!G45</f>
        <v>500000</v>
      </c>
      <c r="I38" s="22">
        <f t="shared" si="48"/>
        <v>595000</v>
      </c>
      <c r="J38" s="22">
        <f t="shared" si="70"/>
        <v>595000</v>
      </c>
      <c r="K38" s="1">
        <f>+RHARQ!G45</f>
        <v>900000</v>
      </c>
      <c r="L38" s="22">
        <f t="shared" si="49"/>
        <v>1071000</v>
      </c>
      <c r="M38" s="22">
        <f t="shared" si="50"/>
        <v>1071000</v>
      </c>
      <c r="N38" s="33"/>
      <c r="O38" s="22">
        <f t="shared" si="51"/>
        <v>0</v>
      </c>
      <c r="P38" s="22">
        <f t="shared" si="52"/>
        <v>0</v>
      </c>
      <c r="Q38" s="1"/>
      <c r="R38" s="22">
        <f t="shared" si="53"/>
        <v>0</v>
      </c>
      <c r="S38" s="22">
        <f t="shared" si="54"/>
        <v>0</v>
      </c>
      <c r="T38" s="1">
        <f t="shared" si="55"/>
        <v>700000</v>
      </c>
      <c r="U38" s="22">
        <f t="shared" si="56"/>
        <v>833000</v>
      </c>
      <c r="V38" s="22">
        <f t="shared" si="57"/>
        <v>833000</v>
      </c>
      <c r="W38" s="1">
        <f t="shared" si="58"/>
        <v>670820</v>
      </c>
      <c r="X38" s="22">
        <f t="shared" si="59"/>
        <v>798276</v>
      </c>
      <c r="Y38" s="22">
        <f t="shared" si="60"/>
        <v>798276</v>
      </c>
      <c r="Z38" s="1">
        <f t="shared" si="61"/>
        <v>642857</v>
      </c>
      <c r="AA38" s="22">
        <f t="shared" si="62"/>
        <v>765000</v>
      </c>
      <c r="AB38" s="22">
        <f t="shared" si="63"/>
        <v>765000</v>
      </c>
      <c r="AC38" s="1">
        <f t="shared" si="64"/>
        <v>700000</v>
      </c>
      <c r="AD38" s="22">
        <f t="shared" si="65"/>
        <v>833000</v>
      </c>
      <c r="AE38" s="22">
        <f t="shared" si="66"/>
        <v>833000</v>
      </c>
      <c r="AF38" s="1">
        <f t="shared" si="67"/>
        <v>282842.71247461904</v>
      </c>
      <c r="AG38" s="1">
        <f t="shared" si="68"/>
        <v>982842.71247461904</v>
      </c>
      <c r="AH38" s="1">
        <f t="shared" si="69"/>
        <v>-1682842.712474619</v>
      </c>
    </row>
    <row r="39" spans="2:34" s="19" customFormat="1" ht="19.5" customHeight="1" x14ac:dyDescent="0.3">
      <c r="B39" s="20">
        <v>6</v>
      </c>
      <c r="C39" s="45" t="s">
        <v>32</v>
      </c>
      <c r="D39" s="45"/>
      <c r="E39" s="20" t="s">
        <v>35</v>
      </c>
      <c r="F39" s="21">
        <v>1</v>
      </c>
      <c r="G39" s="2">
        <v>0.19</v>
      </c>
      <c r="H39" s="1">
        <f>+EAI!G46</f>
        <v>500000</v>
      </c>
      <c r="I39" s="22">
        <f t="shared" si="48"/>
        <v>595000</v>
      </c>
      <c r="J39" s="22">
        <f t="shared" si="70"/>
        <v>595000</v>
      </c>
      <c r="K39" s="1">
        <f>+RHARQ!G46</f>
        <v>210000</v>
      </c>
      <c r="L39" s="22">
        <f t="shared" si="49"/>
        <v>249900</v>
      </c>
      <c r="M39" s="22">
        <f t="shared" si="50"/>
        <v>249900</v>
      </c>
      <c r="N39" s="1">
        <f>+MAYALA!G46</f>
        <v>550000</v>
      </c>
      <c r="O39" s="22">
        <f t="shared" si="51"/>
        <v>654500</v>
      </c>
      <c r="P39" s="22">
        <f t="shared" si="52"/>
        <v>654500</v>
      </c>
      <c r="Q39" s="1"/>
      <c r="R39" s="22">
        <f t="shared" si="53"/>
        <v>0</v>
      </c>
      <c r="S39" s="22">
        <f t="shared" si="54"/>
        <v>0</v>
      </c>
      <c r="T39" s="1">
        <f t="shared" si="55"/>
        <v>420000</v>
      </c>
      <c r="U39" s="22">
        <f t="shared" si="56"/>
        <v>499800</v>
      </c>
      <c r="V39" s="22">
        <f t="shared" si="57"/>
        <v>499800</v>
      </c>
      <c r="W39" s="1">
        <f t="shared" si="58"/>
        <v>386531</v>
      </c>
      <c r="X39" s="22">
        <f t="shared" si="59"/>
        <v>459972</v>
      </c>
      <c r="Y39" s="22">
        <f t="shared" si="60"/>
        <v>459972</v>
      </c>
      <c r="Z39" s="1">
        <f t="shared" si="61"/>
        <v>349647</v>
      </c>
      <c r="AA39" s="22">
        <f t="shared" si="62"/>
        <v>416080</v>
      </c>
      <c r="AB39" s="22">
        <f t="shared" si="63"/>
        <v>416080</v>
      </c>
      <c r="AC39" s="1">
        <f t="shared" si="64"/>
        <v>500000</v>
      </c>
      <c r="AD39" s="22">
        <f t="shared" si="65"/>
        <v>595000</v>
      </c>
      <c r="AE39" s="22">
        <f t="shared" si="66"/>
        <v>595000</v>
      </c>
      <c r="AF39" s="1">
        <f t="shared" si="67"/>
        <v>183575.5975068582</v>
      </c>
      <c r="AG39" s="1">
        <f t="shared" si="68"/>
        <v>603575.59750685818</v>
      </c>
      <c r="AH39" s="1">
        <f t="shared" si="69"/>
        <v>-1023575.5975068582</v>
      </c>
    </row>
    <row r="40" spans="2:34" s="19" customFormat="1" ht="46.5" customHeight="1" x14ac:dyDescent="0.3">
      <c r="B40" s="20">
        <v>7</v>
      </c>
      <c r="C40" s="45" t="s">
        <v>38</v>
      </c>
      <c r="D40" s="45"/>
      <c r="E40" s="20" t="s">
        <v>35</v>
      </c>
      <c r="F40" s="21">
        <v>1</v>
      </c>
      <c r="G40" s="2">
        <v>0.19</v>
      </c>
      <c r="H40" s="1">
        <f>+EAI!G47</f>
        <v>1600000</v>
      </c>
      <c r="I40" s="22">
        <f t="shared" si="48"/>
        <v>1904000</v>
      </c>
      <c r="J40" s="22">
        <f t="shared" si="70"/>
        <v>1904000</v>
      </c>
      <c r="K40" s="1">
        <f>+RHARQ!G47</f>
        <v>1800000</v>
      </c>
      <c r="L40" s="22">
        <f t="shared" si="49"/>
        <v>2142000</v>
      </c>
      <c r="M40" s="22">
        <f t="shared" si="50"/>
        <v>2142000</v>
      </c>
      <c r="N40" s="1">
        <f>+MAYALA!G47</f>
        <v>750000</v>
      </c>
      <c r="O40" s="22">
        <f t="shared" si="51"/>
        <v>892500</v>
      </c>
      <c r="P40" s="22">
        <f t="shared" si="52"/>
        <v>892500</v>
      </c>
      <c r="Q40" s="1"/>
      <c r="R40" s="22">
        <f t="shared" si="53"/>
        <v>0</v>
      </c>
      <c r="S40" s="22">
        <f t="shared" si="54"/>
        <v>0</v>
      </c>
      <c r="T40" s="1">
        <f t="shared" si="55"/>
        <v>1383333</v>
      </c>
      <c r="U40" s="22">
        <f t="shared" si="56"/>
        <v>1646166</v>
      </c>
      <c r="V40" s="22">
        <f t="shared" si="57"/>
        <v>1646166</v>
      </c>
      <c r="W40" s="1">
        <f t="shared" si="58"/>
        <v>1292661</v>
      </c>
      <c r="X40" s="22">
        <f t="shared" si="59"/>
        <v>1538267</v>
      </c>
      <c r="Y40" s="22">
        <f t="shared" si="60"/>
        <v>1538267</v>
      </c>
      <c r="Z40" s="1">
        <f t="shared" si="61"/>
        <v>1193370</v>
      </c>
      <c r="AA40" s="22">
        <f t="shared" si="62"/>
        <v>1420110</v>
      </c>
      <c r="AB40" s="22">
        <f t="shared" si="63"/>
        <v>1420110</v>
      </c>
      <c r="AC40" s="1">
        <f t="shared" si="64"/>
        <v>1600000</v>
      </c>
      <c r="AD40" s="22">
        <f t="shared" si="65"/>
        <v>1904000</v>
      </c>
      <c r="AE40" s="22">
        <f t="shared" si="66"/>
        <v>1904000</v>
      </c>
      <c r="AF40" s="1">
        <f t="shared" si="67"/>
        <v>557524.28945592453</v>
      </c>
      <c r="AG40" s="1">
        <f t="shared" si="68"/>
        <v>1940857.2894559246</v>
      </c>
      <c r="AH40" s="1">
        <f t="shared" si="69"/>
        <v>-3324190.2894559246</v>
      </c>
    </row>
    <row r="41" spans="2:34" s="24" customFormat="1" ht="6.75" customHeight="1" x14ac:dyDescent="0.3">
      <c r="I41" s="25"/>
      <c r="J41" s="25"/>
      <c r="L41" s="25"/>
      <c r="M41" s="25"/>
      <c r="O41" s="25"/>
      <c r="P41" s="25"/>
      <c r="R41" s="25"/>
      <c r="S41" s="25"/>
      <c r="U41" s="25"/>
      <c r="V41" s="25"/>
      <c r="X41" s="25"/>
      <c r="Y41" s="25"/>
      <c r="AA41" s="25"/>
      <c r="AB41" s="25"/>
      <c r="AD41" s="25"/>
      <c r="AE41" s="25"/>
    </row>
    <row r="42" spans="2:34" s="24" customFormat="1" ht="17.25" customHeight="1" x14ac:dyDescent="0.3">
      <c r="B42" s="26" t="s">
        <v>46</v>
      </c>
      <c r="C42" s="27"/>
      <c r="D42" s="27"/>
      <c r="E42" s="27"/>
      <c r="F42" s="32"/>
      <c r="H42" s="28">
        <f t="shared" ref="H42:AH42" si="71">SUM(H34:H40)</f>
        <v>4850000</v>
      </c>
      <c r="I42" s="28">
        <f t="shared" si="71"/>
        <v>5771500</v>
      </c>
      <c r="J42" s="28">
        <f t="shared" si="71"/>
        <v>5771500</v>
      </c>
      <c r="K42" s="28">
        <f t="shared" si="71"/>
        <v>4950000</v>
      </c>
      <c r="L42" s="28">
        <f t="shared" si="71"/>
        <v>5890500</v>
      </c>
      <c r="M42" s="28">
        <f t="shared" si="71"/>
        <v>5890500</v>
      </c>
      <c r="N42" s="28">
        <f t="shared" si="71"/>
        <v>3450000</v>
      </c>
      <c r="O42" s="28">
        <f t="shared" si="71"/>
        <v>4105500</v>
      </c>
      <c r="P42" s="28">
        <f t="shared" si="71"/>
        <v>4105500</v>
      </c>
      <c r="Q42" s="28">
        <f t="shared" si="71"/>
        <v>0</v>
      </c>
      <c r="R42" s="28">
        <f t="shared" si="71"/>
        <v>0</v>
      </c>
      <c r="S42" s="28">
        <f t="shared" si="71"/>
        <v>0</v>
      </c>
      <c r="T42" s="28">
        <f t="shared" si="71"/>
        <v>5148333</v>
      </c>
      <c r="U42" s="28">
        <f t="shared" si="71"/>
        <v>6126516</v>
      </c>
      <c r="V42" s="28">
        <f t="shared" si="71"/>
        <v>6126516</v>
      </c>
      <c r="W42" s="28">
        <f t="shared" si="71"/>
        <v>4753257</v>
      </c>
      <c r="X42" s="28">
        <f t="shared" si="71"/>
        <v>5656376</v>
      </c>
      <c r="Y42" s="28">
        <f t="shared" si="71"/>
        <v>5656376</v>
      </c>
      <c r="Z42" s="28">
        <f t="shared" si="71"/>
        <v>4389919</v>
      </c>
      <c r="AA42" s="28">
        <f t="shared" si="71"/>
        <v>5224004</v>
      </c>
      <c r="AB42" s="28">
        <f t="shared" si="71"/>
        <v>5224004</v>
      </c>
      <c r="AC42" s="28">
        <f t="shared" si="71"/>
        <v>5495000</v>
      </c>
      <c r="AD42" s="28">
        <f t="shared" si="71"/>
        <v>6539050</v>
      </c>
      <c r="AE42" s="28">
        <f t="shared" si="71"/>
        <v>6539050</v>
      </c>
      <c r="AF42" s="28">
        <f t="shared" si="71"/>
        <v>2327744.2045553164</v>
      </c>
      <c r="AG42" s="28">
        <f t="shared" si="71"/>
        <v>7476077.2045553159</v>
      </c>
      <c r="AH42" s="28">
        <f t="shared" si="71"/>
        <v>-12624410.204555316</v>
      </c>
    </row>
    <row r="43" spans="2:34" s="24" customFormat="1" ht="6.75" customHeight="1" x14ac:dyDescent="0.3">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row>
    <row r="44" spans="2:34" ht="80.25" customHeight="1" x14ac:dyDescent="0.25">
      <c r="B44" s="57" t="s">
        <v>40</v>
      </c>
      <c r="C44" s="58"/>
      <c r="D44" s="58"/>
      <c r="E44" s="58"/>
      <c r="F44" s="58"/>
      <c r="G44" s="59"/>
      <c r="H44" s="51" t="str">
        <f>+H32</f>
        <v>Estudios Ambientales Integrados SAS</v>
      </c>
      <c r="I44" s="52"/>
      <c r="J44" s="53"/>
      <c r="K44" s="51" t="str">
        <f>+K32</f>
        <v>RHARQ</v>
      </c>
      <c r="L44" s="52"/>
      <c r="M44" s="53"/>
      <c r="N44" s="51" t="str">
        <f>+N32</f>
        <v>MAYALA SAS</v>
      </c>
      <c r="O44" s="52"/>
      <c r="P44" s="53"/>
      <c r="Q44" s="51">
        <f>+Q32</f>
        <v>0</v>
      </c>
      <c r="R44" s="52"/>
      <c r="S44" s="53"/>
      <c r="T44" s="51" t="str">
        <f>+T32</f>
        <v>PROMEDIO</v>
      </c>
      <c r="U44" s="52"/>
      <c r="V44" s="53"/>
      <c r="W44" s="51" t="str">
        <f>+W32</f>
        <v>MEDIA GEOMÉTRICA</v>
      </c>
      <c r="X44" s="52"/>
      <c r="Y44" s="53"/>
      <c r="Z44" s="51" t="str">
        <f>+Z32</f>
        <v>MEDIA ARMÓNICA</v>
      </c>
      <c r="AA44" s="52"/>
      <c r="AB44" s="53"/>
      <c r="AC44" s="51" t="str">
        <f>+AC32</f>
        <v>MEDIANA</v>
      </c>
      <c r="AD44" s="52"/>
      <c r="AE44" s="53"/>
      <c r="AF44" s="17" t="s">
        <v>66</v>
      </c>
      <c r="AG44" s="17" t="s">
        <v>67</v>
      </c>
      <c r="AH44" s="17" t="s">
        <v>68</v>
      </c>
    </row>
    <row r="45" spans="2:34" s="19" customFormat="1" ht="48" customHeight="1" x14ac:dyDescent="0.3">
      <c r="B45" s="16" t="s">
        <v>0</v>
      </c>
      <c r="C45" s="49" t="s">
        <v>34</v>
      </c>
      <c r="D45" s="50"/>
      <c r="E45" s="18" t="s">
        <v>25</v>
      </c>
      <c r="F45" s="18" t="s">
        <v>18</v>
      </c>
      <c r="G45" s="17" t="s">
        <v>21</v>
      </c>
      <c r="H45" s="17" t="s">
        <v>23</v>
      </c>
      <c r="I45" s="17" t="s">
        <v>19</v>
      </c>
      <c r="J45" s="17" t="s">
        <v>20</v>
      </c>
      <c r="K45" s="17" t="s">
        <v>23</v>
      </c>
      <c r="L45" s="17" t="s">
        <v>19</v>
      </c>
      <c r="M45" s="17" t="s">
        <v>20</v>
      </c>
      <c r="N45" s="17" t="s">
        <v>23</v>
      </c>
      <c r="O45" s="17" t="s">
        <v>19</v>
      </c>
      <c r="P45" s="17" t="s">
        <v>20</v>
      </c>
      <c r="Q45" s="17" t="s">
        <v>23</v>
      </c>
      <c r="R45" s="17" t="s">
        <v>19</v>
      </c>
      <c r="S45" s="17" t="s">
        <v>20</v>
      </c>
      <c r="T45" s="17" t="s">
        <v>23</v>
      </c>
      <c r="U45" s="17" t="s">
        <v>19</v>
      </c>
      <c r="V45" s="17" t="s">
        <v>20</v>
      </c>
      <c r="W45" s="17" t="s">
        <v>23</v>
      </c>
      <c r="X45" s="17" t="s">
        <v>19</v>
      </c>
      <c r="Y45" s="17" t="s">
        <v>20</v>
      </c>
      <c r="Z45" s="17" t="s">
        <v>23</v>
      </c>
      <c r="AA45" s="17" t="s">
        <v>19</v>
      </c>
      <c r="AB45" s="17" t="s">
        <v>20</v>
      </c>
      <c r="AC45" s="17" t="s">
        <v>23</v>
      </c>
      <c r="AD45" s="17" t="s">
        <v>19</v>
      </c>
      <c r="AE45" s="17" t="s">
        <v>20</v>
      </c>
      <c r="AF45" s="17" t="s">
        <v>23</v>
      </c>
      <c r="AG45" s="17" t="s">
        <v>23</v>
      </c>
      <c r="AH45" s="17" t="s">
        <v>23</v>
      </c>
    </row>
    <row r="46" spans="2:34" s="19" customFormat="1" ht="19.5" customHeight="1" x14ac:dyDescent="0.3">
      <c r="B46" s="20">
        <v>1</v>
      </c>
      <c r="C46" s="45" t="s">
        <v>27</v>
      </c>
      <c r="D46" s="45"/>
      <c r="E46" s="20" t="s">
        <v>35</v>
      </c>
      <c r="F46" s="21">
        <v>1</v>
      </c>
      <c r="G46" s="2">
        <v>0.19</v>
      </c>
      <c r="H46" s="1">
        <f>+EAI!G53</f>
        <v>700000</v>
      </c>
      <c r="I46" s="22">
        <f t="shared" ref="I46:I52" si="72">+ROUND(H46*(1+$G46),0)</f>
        <v>833000</v>
      </c>
      <c r="J46" s="22">
        <f>+I46*F46</f>
        <v>833000</v>
      </c>
      <c r="K46" s="1">
        <f>+RHARQ!G53</f>
        <v>588000</v>
      </c>
      <c r="L46" s="22">
        <f t="shared" ref="L46:L52" si="73">+ROUND(K46*(1+$G46),0)</f>
        <v>699720</v>
      </c>
      <c r="M46" s="22">
        <f>+L46*$F46</f>
        <v>699720</v>
      </c>
      <c r="N46" s="1">
        <f>+MAYALA!G53</f>
        <v>350000</v>
      </c>
      <c r="O46" s="22">
        <f t="shared" ref="O46:O52" si="74">+ROUND(N46*(1+$G46),0)</f>
        <v>416500</v>
      </c>
      <c r="P46" s="22">
        <f>+O46*$F46</f>
        <v>416500</v>
      </c>
      <c r="Q46" s="1"/>
      <c r="R46" s="22">
        <f t="shared" ref="R46:R52" si="75">+ROUND(Q46*(1+$G46),0)</f>
        <v>0</v>
      </c>
      <c r="S46" s="22">
        <f>+R46*$F46</f>
        <v>0</v>
      </c>
      <c r="T46" s="1">
        <f t="shared" ref="T46:T52" si="76">+ROUND(AVERAGE($Q46,$N46,$K46,$H46),0)</f>
        <v>546000</v>
      </c>
      <c r="U46" s="22">
        <f t="shared" ref="U46:U52" si="77">+ROUND(T46*(1+$G46),0)</f>
        <v>649740</v>
      </c>
      <c r="V46" s="22">
        <f>+U46*$F46</f>
        <v>649740</v>
      </c>
      <c r="W46" s="1">
        <f t="shared" ref="W46:W52" si="78">+ROUND(GEOMEAN($Q46,$N46,$K46,$H46),0)</f>
        <v>524221</v>
      </c>
      <c r="X46" s="22">
        <f t="shared" ref="X46:X52" si="79">+ROUND(W46*(1+$G46),0)</f>
        <v>623823</v>
      </c>
      <c r="Y46" s="22">
        <f>+X46*$F46</f>
        <v>623823</v>
      </c>
      <c r="Z46" s="1">
        <f t="shared" ref="Z46:Z52" si="80">+ROUND(HARMEAN($Q46,$N46,$K46,$H46),0)</f>
        <v>501136</v>
      </c>
      <c r="AA46" s="22">
        <f t="shared" ref="AA46:AA52" si="81">+ROUND(Z46*(1+$G46),0)</f>
        <v>596352</v>
      </c>
      <c r="AB46" s="22">
        <f>+AA46*$F46</f>
        <v>596352</v>
      </c>
      <c r="AC46" s="1">
        <f t="shared" ref="AC46:AC52" si="82">+ROUND(MEDIAN($Q46,$N46,$K46,$H46),0)</f>
        <v>588000</v>
      </c>
      <c r="AD46" s="22">
        <f t="shared" ref="AD46:AD52" si="83">+ROUND(AC46*(1+$G46),0)</f>
        <v>699720</v>
      </c>
      <c r="AE46" s="22">
        <f>+AD46*$F46</f>
        <v>699720</v>
      </c>
      <c r="AF46" s="1">
        <f t="shared" ref="AF46:AF52" si="84">STDEV($Q46,$N46,$K46,$H46)</f>
        <v>178740.03468725187</v>
      </c>
      <c r="AG46" s="1">
        <f t="shared" ref="AG46:AG52" si="85">+T46+AF46</f>
        <v>724740.0346872519</v>
      </c>
      <c r="AH46" s="1">
        <f t="shared" ref="AH46:AH52" si="86">-T46-AG46</f>
        <v>-1270740.0346872518</v>
      </c>
    </row>
    <row r="47" spans="2:34" s="19" customFormat="1" ht="30" customHeight="1" x14ac:dyDescent="0.3">
      <c r="B47" s="20">
        <v>2</v>
      </c>
      <c r="C47" s="45" t="s">
        <v>28</v>
      </c>
      <c r="D47" s="45"/>
      <c r="E47" s="20" t="s">
        <v>36</v>
      </c>
      <c r="F47" s="23">
        <v>1</v>
      </c>
      <c r="G47" s="2">
        <v>0.19</v>
      </c>
      <c r="H47" s="1">
        <f>+EAI!G54</f>
        <v>800000</v>
      </c>
      <c r="I47" s="22">
        <f t="shared" si="72"/>
        <v>952000</v>
      </c>
      <c r="J47" s="22">
        <f t="shared" ref="J47:J52" si="87">+I47*F47</f>
        <v>952000</v>
      </c>
      <c r="K47" s="1">
        <f>+RHARQ!G54</f>
        <v>860000</v>
      </c>
      <c r="L47" s="22">
        <f t="shared" si="73"/>
        <v>1023400</v>
      </c>
      <c r="M47" s="22">
        <f t="shared" ref="M47:M52" si="88">+L47*$F47</f>
        <v>1023400</v>
      </c>
      <c r="N47" s="1">
        <f>+MAYALA!G54</f>
        <v>650000</v>
      </c>
      <c r="O47" s="22">
        <f t="shared" si="74"/>
        <v>773500</v>
      </c>
      <c r="P47" s="22">
        <f t="shared" ref="P47:P52" si="89">+O47*$F47</f>
        <v>773500</v>
      </c>
      <c r="Q47" s="1"/>
      <c r="R47" s="22">
        <f t="shared" si="75"/>
        <v>0</v>
      </c>
      <c r="S47" s="22">
        <f t="shared" ref="S47:S52" si="90">+R47*$F47</f>
        <v>0</v>
      </c>
      <c r="T47" s="1">
        <f t="shared" si="76"/>
        <v>770000</v>
      </c>
      <c r="U47" s="22">
        <f t="shared" si="77"/>
        <v>916300</v>
      </c>
      <c r="V47" s="22">
        <f t="shared" ref="V47:V52" si="91">+U47*$F47</f>
        <v>916300</v>
      </c>
      <c r="W47" s="1">
        <f t="shared" si="78"/>
        <v>764717</v>
      </c>
      <c r="X47" s="22">
        <f t="shared" si="79"/>
        <v>910013</v>
      </c>
      <c r="Y47" s="22">
        <f t="shared" ref="Y47:Y52" si="92">+X47*$F47</f>
        <v>910013</v>
      </c>
      <c r="Z47" s="1">
        <f t="shared" si="80"/>
        <v>759253</v>
      </c>
      <c r="AA47" s="22">
        <f t="shared" si="81"/>
        <v>903511</v>
      </c>
      <c r="AB47" s="22">
        <f t="shared" ref="AB47:AB52" si="93">+AA47*$F47</f>
        <v>903511</v>
      </c>
      <c r="AC47" s="1">
        <f t="shared" si="82"/>
        <v>800000</v>
      </c>
      <c r="AD47" s="22">
        <f t="shared" si="83"/>
        <v>952000</v>
      </c>
      <c r="AE47" s="22">
        <f t="shared" ref="AE47:AE52" si="94">+AD47*$F47</f>
        <v>952000</v>
      </c>
      <c r="AF47" s="1">
        <f t="shared" si="84"/>
        <v>108166.53826391968</v>
      </c>
      <c r="AG47" s="1">
        <f t="shared" si="85"/>
        <v>878166.53826391965</v>
      </c>
      <c r="AH47" s="1">
        <f t="shared" si="86"/>
        <v>-1648166.5382639198</v>
      </c>
    </row>
    <row r="48" spans="2:34" s="19" customFormat="1" ht="57.75" customHeight="1" x14ac:dyDescent="0.3">
      <c r="B48" s="20">
        <v>3</v>
      </c>
      <c r="C48" s="45" t="s">
        <v>29</v>
      </c>
      <c r="D48" s="45"/>
      <c r="E48" s="20" t="s">
        <v>36</v>
      </c>
      <c r="F48" s="21">
        <v>1</v>
      </c>
      <c r="G48" s="2">
        <v>0.19</v>
      </c>
      <c r="H48" s="1">
        <f>+EAI!G55</f>
        <v>800000</v>
      </c>
      <c r="I48" s="22">
        <f t="shared" si="72"/>
        <v>952000</v>
      </c>
      <c r="J48" s="22">
        <f t="shared" si="87"/>
        <v>952000</v>
      </c>
      <c r="K48" s="1">
        <f>+RHARQ!G55</f>
        <v>360000</v>
      </c>
      <c r="L48" s="22">
        <f t="shared" si="73"/>
        <v>428400</v>
      </c>
      <c r="M48" s="22">
        <f t="shared" si="88"/>
        <v>428400</v>
      </c>
      <c r="N48" s="33"/>
      <c r="O48" s="22">
        <f t="shared" si="74"/>
        <v>0</v>
      </c>
      <c r="P48" s="22">
        <f t="shared" si="89"/>
        <v>0</v>
      </c>
      <c r="Q48" s="1"/>
      <c r="R48" s="22">
        <f t="shared" si="75"/>
        <v>0</v>
      </c>
      <c r="S48" s="22">
        <f t="shared" si="90"/>
        <v>0</v>
      </c>
      <c r="T48" s="1">
        <f t="shared" si="76"/>
        <v>580000</v>
      </c>
      <c r="U48" s="22">
        <f t="shared" si="77"/>
        <v>690200</v>
      </c>
      <c r="V48" s="22">
        <f t="shared" si="91"/>
        <v>690200</v>
      </c>
      <c r="W48" s="1">
        <f t="shared" si="78"/>
        <v>536656</v>
      </c>
      <c r="X48" s="22">
        <f t="shared" si="79"/>
        <v>638621</v>
      </c>
      <c r="Y48" s="22">
        <f t="shared" si="92"/>
        <v>638621</v>
      </c>
      <c r="Z48" s="1">
        <f t="shared" si="80"/>
        <v>496552</v>
      </c>
      <c r="AA48" s="22">
        <f t="shared" si="81"/>
        <v>590897</v>
      </c>
      <c r="AB48" s="22">
        <f t="shared" si="93"/>
        <v>590897</v>
      </c>
      <c r="AC48" s="1">
        <f t="shared" si="82"/>
        <v>580000</v>
      </c>
      <c r="AD48" s="22">
        <f t="shared" si="83"/>
        <v>690200</v>
      </c>
      <c r="AE48" s="22">
        <f t="shared" si="94"/>
        <v>690200</v>
      </c>
      <c r="AF48" s="1">
        <f t="shared" si="84"/>
        <v>311126.98372208088</v>
      </c>
      <c r="AG48" s="1">
        <f t="shared" si="85"/>
        <v>891126.98372208094</v>
      </c>
      <c r="AH48" s="1">
        <f t="shared" si="86"/>
        <v>-1471126.9837220809</v>
      </c>
    </row>
    <row r="49" spans="2:34" s="19" customFormat="1" ht="30" customHeight="1" x14ac:dyDescent="0.3">
      <c r="B49" s="20">
        <v>4</v>
      </c>
      <c r="C49" s="45" t="s">
        <v>30</v>
      </c>
      <c r="D49" s="45"/>
      <c r="E49" s="20" t="s">
        <v>35</v>
      </c>
      <c r="F49" s="21">
        <v>1</v>
      </c>
      <c r="G49" s="2">
        <v>0.19</v>
      </c>
      <c r="H49" s="1">
        <f>+EAI!G56</f>
        <v>800000</v>
      </c>
      <c r="I49" s="22">
        <f t="shared" si="72"/>
        <v>952000</v>
      </c>
      <c r="J49" s="22">
        <f t="shared" si="87"/>
        <v>952000</v>
      </c>
      <c r="K49" s="33"/>
      <c r="L49" s="22">
        <f t="shared" si="73"/>
        <v>0</v>
      </c>
      <c r="M49" s="22">
        <f t="shared" si="88"/>
        <v>0</v>
      </c>
      <c r="N49" s="1">
        <f>+MAYALA!G56</f>
        <v>1500000</v>
      </c>
      <c r="O49" s="22">
        <f t="shared" si="74"/>
        <v>1785000</v>
      </c>
      <c r="P49" s="22">
        <f t="shared" si="89"/>
        <v>1785000</v>
      </c>
      <c r="Q49" s="1"/>
      <c r="R49" s="22">
        <f t="shared" si="75"/>
        <v>0</v>
      </c>
      <c r="S49" s="22">
        <f t="shared" si="90"/>
        <v>0</v>
      </c>
      <c r="T49" s="1">
        <f t="shared" si="76"/>
        <v>1150000</v>
      </c>
      <c r="U49" s="22">
        <f t="shared" si="77"/>
        <v>1368500</v>
      </c>
      <c r="V49" s="22">
        <f t="shared" si="91"/>
        <v>1368500</v>
      </c>
      <c r="W49" s="1">
        <f t="shared" si="78"/>
        <v>1095445</v>
      </c>
      <c r="X49" s="22">
        <f t="shared" si="79"/>
        <v>1303580</v>
      </c>
      <c r="Y49" s="22">
        <f t="shared" si="92"/>
        <v>1303580</v>
      </c>
      <c r="Z49" s="1">
        <f t="shared" si="80"/>
        <v>1043478</v>
      </c>
      <c r="AA49" s="22">
        <f t="shared" si="81"/>
        <v>1241739</v>
      </c>
      <c r="AB49" s="22">
        <f t="shared" si="93"/>
        <v>1241739</v>
      </c>
      <c r="AC49" s="1">
        <f t="shared" si="82"/>
        <v>1150000</v>
      </c>
      <c r="AD49" s="22">
        <f t="shared" si="83"/>
        <v>1368500</v>
      </c>
      <c r="AE49" s="22">
        <f t="shared" si="94"/>
        <v>1368500</v>
      </c>
      <c r="AF49" s="1">
        <f t="shared" si="84"/>
        <v>494974.74683058326</v>
      </c>
      <c r="AG49" s="1">
        <f t="shared" si="85"/>
        <v>1644974.7468305833</v>
      </c>
      <c r="AH49" s="1">
        <f t="shared" si="86"/>
        <v>-2794974.7468305836</v>
      </c>
    </row>
    <row r="50" spans="2:34" s="19" customFormat="1" ht="19.5" customHeight="1" x14ac:dyDescent="0.3">
      <c r="B50" s="20">
        <v>5</v>
      </c>
      <c r="C50" s="45" t="s">
        <v>31</v>
      </c>
      <c r="D50" s="45"/>
      <c r="E50" s="20" t="s">
        <v>35</v>
      </c>
      <c r="F50" s="21">
        <v>1</v>
      </c>
      <c r="G50" s="2">
        <v>0.19</v>
      </c>
      <c r="H50" s="1">
        <f>+EAI!G57</f>
        <v>450000</v>
      </c>
      <c r="I50" s="22">
        <f t="shared" si="72"/>
        <v>535500</v>
      </c>
      <c r="J50" s="22">
        <f t="shared" si="87"/>
        <v>535500</v>
      </c>
      <c r="K50" s="33"/>
      <c r="L50" s="22">
        <f t="shared" si="73"/>
        <v>0</v>
      </c>
      <c r="M50" s="22">
        <f t="shared" si="88"/>
        <v>0</v>
      </c>
      <c r="N50" s="1">
        <f>+MAYALA!G57</f>
        <v>1350000</v>
      </c>
      <c r="O50" s="22">
        <f t="shared" si="74"/>
        <v>1606500</v>
      </c>
      <c r="P50" s="22">
        <f t="shared" si="89"/>
        <v>1606500</v>
      </c>
      <c r="Q50" s="1"/>
      <c r="R50" s="22">
        <f t="shared" si="75"/>
        <v>0</v>
      </c>
      <c r="S50" s="22">
        <f t="shared" si="90"/>
        <v>0</v>
      </c>
      <c r="T50" s="1">
        <f t="shared" si="76"/>
        <v>900000</v>
      </c>
      <c r="U50" s="22">
        <f t="shared" si="77"/>
        <v>1071000</v>
      </c>
      <c r="V50" s="22">
        <f t="shared" si="91"/>
        <v>1071000</v>
      </c>
      <c r="W50" s="1">
        <f t="shared" si="78"/>
        <v>779423</v>
      </c>
      <c r="X50" s="22">
        <f t="shared" si="79"/>
        <v>927513</v>
      </c>
      <c r="Y50" s="22">
        <f t="shared" si="92"/>
        <v>927513</v>
      </c>
      <c r="Z50" s="1">
        <f t="shared" si="80"/>
        <v>675000</v>
      </c>
      <c r="AA50" s="22">
        <f t="shared" si="81"/>
        <v>803250</v>
      </c>
      <c r="AB50" s="22">
        <f t="shared" si="93"/>
        <v>803250</v>
      </c>
      <c r="AC50" s="1">
        <f t="shared" si="82"/>
        <v>900000</v>
      </c>
      <c r="AD50" s="22">
        <f t="shared" si="83"/>
        <v>1071000</v>
      </c>
      <c r="AE50" s="22">
        <f t="shared" si="94"/>
        <v>1071000</v>
      </c>
      <c r="AF50" s="1">
        <f t="shared" si="84"/>
        <v>636396.10306789272</v>
      </c>
      <c r="AG50" s="1">
        <f t="shared" si="85"/>
        <v>1536396.1030678926</v>
      </c>
      <c r="AH50" s="1">
        <f t="shared" si="86"/>
        <v>-2436396.1030678926</v>
      </c>
    </row>
    <row r="51" spans="2:34" s="19" customFormat="1" ht="19.5" customHeight="1" x14ac:dyDescent="0.3">
      <c r="B51" s="20">
        <v>6</v>
      </c>
      <c r="C51" s="45" t="s">
        <v>32</v>
      </c>
      <c r="D51" s="45"/>
      <c r="E51" s="20" t="s">
        <v>35</v>
      </c>
      <c r="F51" s="21">
        <v>1</v>
      </c>
      <c r="G51" s="2">
        <v>0.19</v>
      </c>
      <c r="H51" s="1">
        <f>+EAI!G58</f>
        <v>450000</v>
      </c>
      <c r="I51" s="22">
        <f t="shared" si="72"/>
        <v>535500</v>
      </c>
      <c r="J51" s="22">
        <f t="shared" si="87"/>
        <v>535500</v>
      </c>
      <c r="K51" s="1">
        <f>+RHARQ!G58</f>
        <v>588000</v>
      </c>
      <c r="L51" s="22">
        <f t="shared" si="73"/>
        <v>699720</v>
      </c>
      <c r="M51" s="22">
        <f t="shared" si="88"/>
        <v>699720</v>
      </c>
      <c r="N51" s="1">
        <f>+MAYALA!G58</f>
        <v>250000</v>
      </c>
      <c r="O51" s="22">
        <f t="shared" si="74"/>
        <v>297500</v>
      </c>
      <c r="P51" s="22">
        <f t="shared" si="89"/>
        <v>297500</v>
      </c>
      <c r="Q51" s="1"/>
      <c r="R51" s="22">
        <f t="shared" si="75"/>
        <v>0</v>
      </c>
      <c r="S51" s="22">
        <f t="shared" si="90"/>
        <v>0</v>
      </c>
      <c r="T51" s="1">
        <f>+ROUND(AVERAGE($Q51,$N51,$K51,$H51),0)</f>
        <v>429333</v>
      </c>
      <c r="U51" s="22">
        <f t="shared" si="77"/>
        <v>510906</v>
      </c>
      <c r="V51" s="22">
        <f t="shared" si="91"/>
        <v>510906</v>
      </c>
      <c r="W51" s="1">
        <f t="shared" si="78"/>
        <v>404430</v>
      </c>
      <c r="X51" s="22">
        <f t="shared" si="79"/>
        <v>481272</v>
      </c>
      <c r="Y51" s="22">
        <f t="shared" si="92"/>
        <v>481272</v>
      </c>
      <c r="Z51" s="1">
        <f t="shared" si="80"/>
        <v>378649</v>
      </c>
      <c r="AA51" s="22">
        <f t="shared" si="81"/>
        <v>450592</v>
      </c>
      <c r="AB51" s="22">
        <f t="shared" si="93"/>
        <v>450592</v>
      </c>
      <c r="AC51" s="1">
        <f t="shared" si="82"/>
        <v>450000</v>
      </c>
      <c r="AD51" s="22">
        <f t="shared" si="83"/>
        <v>535500</v>
      </c>
      <c r="AE51" s="22">
        <f t="shared" si="94"/>
        <v>535500</v>
      </c>
      <c r="AF51" s="1">
        <f t="shared" si="84"/>
        <v>169945.08917098286</v>
      </c>
      <c r="AG51" s="1">
        <f t="shared" si="85"/>
        <v>599278.08917098283</v>
      </c>
      <c r="AH51" s="1">
        <f t="shared" si="86"/>
        <v>-1028611.0891709828</v>
      </c>
    </row>
    <row r="52" spans="2:34" s="19" customFormat="1" ht="46.5" customHeight="1" x14ac:dyDescent="0.3">
      <c r="B52" s="20">
        <v>7</v>
      </c>
      <c r="C52" s="45" t="s">
        <v>38</v>
      </c>
      <c r="D52" s="45"/>
      <c r="E52" s="20" t="s">
        <v>35</v>
      </c>
      <c r="F52" s="21">
        <v>1</v>
      </c>
      <c r="G52" s="2">
        <v>0.19</v>
      </c>
      <c r="H52" s="1">
        <f>+EAI!G59</f>
        <v>1500000</v>
      </c>
      <c r="I52" s="22">
        <f t="shared" si="72"/>
        <v>1785000</v>
      </c>
      <c r="J52" s="22">
        <f t="shared" si="87"/>
        <v>1785000</v>
      </c>
      <c r="K52" s="33"/>
      <c r="L52" s="22">
        <f t="shared" si="73"/>
        <v>0</v>
      </c>
      <c r="M52" s="22">
        <f t="shared" si="88"/>
        <v>0</v>
      </c>
      <c r="N52" s="1">
        <f>+MAYALA!G59</f>
        <v>550000</v>
      </c>
      <c r="O52" s="22">
        <f t="shared" si="74"/>
        <v>654500</v>
      </c>
      <c r="P52" s="22">
        <f t="shared" si="89"/>
        <v>654500</v>
      </c>
      <c r="Q52" s="1"/>
      <c r="R52" s="22">
        <f t="shared" si="75"/>
        <v>0</v>
      </c>
      <c r="S52" s="22">
        <f t="shared" si="90"/>
        <v>0</v>
      </c>
      <c r="T52" s="1">
        <f t="shared" si="76"/>
        <v>1025000</v>
      </c>
      <c r="U52" s="22">
        <f t="shared" si="77"/>
        <v>1219750</v>
      </c>
      <c r="V52" s="22">
        <f t="shared" si="91"/>
        <v>1219750</v>
      </c>
      <c r="W52" s="1">
        <f t="shared" si="78"/>
        <v>908295</v>
      </c>
      <c r="X52" s="22">
        <f t="shared" si="79"/>
        <v>1080871</v>
      </c>
      <c r="Y52" s="22">
        <f t="shared" si="92"/>
        <v>1080871</v>
      </c>
      <c r="Z52" s="1">
        <f t="shared" si="80"/>
        <v>804878</v>
      </c>
      <c r="AA52" s="22">
        <f t="shared" si="81"/>
        <v>957805</v>
      </c>
      <c r="AB52" s="22">
        <f t="shared" si="93"/>
        <v>957805</v>
      </c>
      <c r="AC52" s="1">
        <f t="shared" si="82"/>
        <v>1025000</v>
      </c>
      <c r="AD52" s="22">
        <f t="shared" si="83"/>
        <v>1219750</v>
      </c>
      <c r="AE52" s="22">
        <f t="shared" si="94"/>
        <v>1219750</v>
      </c>
      <c r="AF52" s="1">
        <f t="shared" si="84"/>
        <v>671751.4421272201</v>
      </c>
      <c r="AG52" s="1">
        <f t="shared" si="85"/>
        <v>1696751.4421272201</v>
      </c>
      <c r="AH52" s="1">
        <f t="shared" si="86"/>
        <v>-2721751.4421272203</v>
      </c>
    </row>
    <row r="53" spans="2:34" s="24" customFormat="1" ht="6.75" customHeight="1" x14ac:dyDescent="0.3">
      <c r="I53" s="25"/>
      <c r="J53" s="25"/>
      <c r="L53" s="25"/>
      <c r="M53" s="25"/>
      <c r="O53" s="25"/>
      <c r="P53" s="25"/>
      <c r="R53" s="25"/>
      <c r="S53" s="25"/>
      <c r="U53" s="25"/>
      <c r="V53" s="25"/>
      <c r="X53" s="25"/>
      <c r="Y53" s="25"/>
      <c r="AA53" s="25"/>
      <c r="AB53" s="25"/>
      <c r="AD53" s="25"/>
      <c r="AE53" s="25"/>
    </row>
    <row r="54" spans="2:34" s="24" customFormat="1" ht="17.25" customHeight="1" x14ac:dyDescent="0.3">
      <c r="B54" s="26" t="s">
        <v>45</v>
      </c>
      <c r="C54" s="27"/>
      <c r="D54" s="27"/>
      <c r="E54" s="27"/>
      <c r="F54" s="32"/>
      <c r="H54" s="28">
        <f t="shared" ref="H54:AH54" si="95">SUM(H46:H52)</f>
        <v>5500000</v>
      </c>
      <c r="I54" s="28">
        <f t="shared" si="95"/>
        <v>6545000</v>
      </c>
      <c r="J54" s="28">
        <f t="shared" si="95"/>
        <v>6545000</v>
      </c>
      <c r="K54" s="28">
        <f t="shared" si="95"/>
        <v>2396000</v>
      </c>
      <c r="L54" s="28">
        <f t="shared" si="95"/>
        <v>2851240</v>
      </c>
      <c r="M54" s="28">
        <f t="shared" si="95"/>
        <v>2851240</v>
      </c>
      <c r="N54" s="28">
        <f t="shared" si="95"/>
        <v>4650000</v>
      </c>
      <c r="O54" s="28">
        <f t="shared" si="95"/>
        <v>5533500</v>
      </c>
      <c r="P54" s="28">
        <f t="shared" si="95"/>
        <v>5533500</v>
      </c>
      <c r="Q54" s="28">
        <f t="shared" si="95"/>
        <v>0</v>
      </c>
      <c r="R54" s="28">
        <f t="shared" si="95"/>
        <v>0</v>
      </c>
      <c r="S54" s="28">
        <f t="shared" si="95"/>
        <v>0</v>
      </c>
      <c r="T54" s="28">
        <f t="shared" si="95"/>
        <v>5400333</v>
      </c>
      <c r="U54" s="28">
        <f t="shared" si="95"/>
        <v>6426396</v>
      </c>
      <c r="V54" s="28">
        <f t="shared" si="95"/>
        <v>6426396</v>
      </c>
      <c r="W54" s="28">
        <f t="shared" si="95"/>
        <v>5013187</v>
      </c>
      <c r="X54" s="28">
        <f t="shared" si="95"/>
        <v>5965693</v>
      </c>
      <c r="Y54" s="28">
        <f t="shared" si="95"/>
        <v>5965693</v>
      </c>
      <c r="Z54" s="28">
        <f t="shared" si="95"/>
        <v>4658946</v>
      </c>
      <c r="AA54" s="28">
        <f t="shared" si="95"/>
        <v>5544146</v>
      </c>
      <c r="AB54" s="28">
        <f t="shared" si="95"/>
        <v>5544146</v>
      </c>
      <c r="AC54" s="28">
        <f t="shared" si="95"/>
        <v>5493000</v>
      </c>
      <c r="AD54" s="28">
        <f t="shared" si="95"/>
        <v>6536670</v>
      </c>
      <c r="AE54" s="28">
        <f t="shared" si="95"/>
        <v>6536670</v>
      </c>
      <c r="AF54" s="28">
        <f t="shared" si="95"/>
        <v>2571100.9378699316</v>
      </c>
      <c r="AG54" s="28">
        <f t="shared" si="95"/>
        <v>7971433.9378699316</v>
      </c>
      <c r="AH54" s="28">
        <f t="shared" si="95"/>
        <v>-13371766.937869933</v>
      </c>
    </row>
    <row r="55" spans="2:34" s="24" customFormat="1" ht="6.75" customHeight="1" x14ac:dyDescent="0.3">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row>
    <row r="56" spans="2:34" ht="95.25" customHeight="1" x14ac:dyDescent="0.25">
      <c r="B56" s="57" t="s">
        <v>41</v>
      </c>
      <c r="C56" s="58"/>
      <c r="D56" s="58"/>
      <c r="E56" s="58"/>
      <c r="F56" s="58"/>
      <c r="G56" s="59"/>
      <c r="H56" s="51" t="str">
        <f>+H44</f>
        <v>Estudios Ambientales Integrados SAS</v>
      </c>
      <c r="I56" s="52"/>
      <c r="J56" s="53"/>
      <c r="K56" s="51" t="str">
        <f>+K44</f>
        <v>RHARQ</v>
      </c>
      <c r="L56" s="52"/>
      <c r="M56" s="53"/>
      <c r="N56" s="51" t="str">
        <f>+N44</f>
        <v>MAYALA SAS</v>
      </c>
      <c r="O56" s="52"/>
      <c r="P56" s="53"/>
      <c r="Q56" s="51">
        <f>+Q44</f>
        <v>0</v>
      </c>
      <c r="R56" s="52"/>
      <c r="S56" s="53"/>
      <c r="T56" s="51" t="str">
        <f>+T44</f>
        <v>PROMEDIO</v>
      </c>
      <c r="U56" s="52"/>
      <c r="V56" s="53"/>
      <c r="W56" s="51" t="str">
        <f>+W44</f>
        <v>MEDIA GEOMÉTRICA</v>
      </c>
      <c r="X56" s="52"/>
      <c r="Y56" s="53"/>
      <c r="Z56" s="51" t="str">
        <f>+Z44</f>
        <v>MEDIA ARMÓNICA</v>
      </c>
      <c r="AA56" s="52"/>
      <c r="AB56" s="53"/>
      <c r="AC56" s="51" t="str">
        <f>+AC44</f>
        <v>MEDIANA</v>
      </c>
      <c r="AD56" s="52"/>
      <c r="AE56" s="53"/>
      <c r="AF56" s="17" t="s">
        <v>66</v>
      </c>
      <c r="AG56" s="17" t="s">
        <v>67</v>
      </c>
      <c r="AH56" s="17" t="s">
        <v>68</v>
      </c>
    </row>
    <row r="57" spans="2:34" s="19" customFormat="1" ht="48" customHeight="1" x14ac:dyDescent="0.3">
      <c r="B57" s="16" t="s">
        <v>0</v>
      </c>
      <c r="C57" s="49" t="s">
        <v>34</v>
      </c>
      <c r="D57" s="50"/>
      <c r="E57" s="18" t="s">
        <v>25</v>
      </c>
      <c r="F57" s="18" t="s">
        <v>18</v>
      </c>
      <c r="G57" s="17" t="s">
        <v>21</v>
      </c>
      <c r="H57" s="17" t="s">
        <v>23</v>
      </c>
      <c r="I57" s="17" t="s">
        <v>19</v>
      </c>
      <c r="J57" s="17" t="s">
        <v>20</v>
      </c>
      <c r="K57" s="17" t="s">
        <v>23</v>
      </c>
      <c r="L57" s="17" t="s">
        <v>19</v>
      </c>
      <c r="M57" s="17" t="s">
        <v>20</v>
      </c>
      <c r="N57" s="17" t="s">
        <v>23</v>
      </c>
      <c r="O57" s="17" t="s">
        <v>19</v>
      </c>
      <c r="P57" s="17" t="s">
        <v>20</v>
      </c>
      <c r="Q57" s="17" t="s">
        <v>23</v>
      </c>
      <c r="R57" s="17" t="s">
        <v>19</v>
      </c>
      <c r="S57" s="17" t="s">
        <v>20</v>
      </c>
      <c r="T57" s="17" t="s">
        <v>23</v>
      </c>
      <c r="U57" s="17" t="s">
        <v>19</v>
      </c>
      <c r="V57" s="17" t="s">
        <v>20</v>
      </c>
      <c r="W57" s="17" t="s">
        <v>23</v>
      </c>
      <c r="X57" s="17" t="s">
        <v>19</v>
      </c>
      <c r="Y57" s="17" t="s">
        <v>20</v>
      </c>
      <c r="Z57" s="17" t="s">
        <v>23</v>
      </c>
      <c r="AA57" s="17" t="s">
        <v>19</v>
      </c>
      <c r="AB57" s="17" t="s">
        <v>20</v>
      </c>
      <c r="AC57" s="17" t="s">
        <v>23</v>
      </c>
      <c r="AD57" s="17" t="s">
        <v>19</v>
      </c>
      <c r="AE57" s="17" t="s">
        <v>20</v>
      </c>
      <c r="AF57" s="17" t="s">
        <v>23</v>
      </c>
      <c r="AG57" s="17" t="s">
        <v>23</v>
      </c>
      <c r="AH57" s="17" t="s">
        <v>23</v>
      </c>
    </row>
    <row r="58" spans="2:34" s="19" customFormat="1" ht="19.5" customHeight="1" x14ac:dyDescent="0.3">
      <c r="B58" s="20">
        <v>1</v>
      </c>
      <c r="C58" s="45" t="s">
        <v>27</v>
      </c>
      <c r="D58" s="45"/>
      <c r="E58" s="20" t="s">
        <v>35</v>
      </c>
      <c r="F58" s="21">
        <v>1</v>
      </c>
      <c r="G58" s="2">
        <v>0.19</v>
      </c>
      <c r="H58" s="33"/>
      <c r="I58" s="22">
        <f t="shared" ref="I58:I64" si="96">+ROUND(H58*(1+$G58),0)</f>
        <v>0</v>
      </c>
      <c r="J58" s="22">
        <f>+I58*F58</f>
        <v>0</v>
      </c>
      <c r="K58" s="1">
        <f>+RHARQ!G65</f>
        <v>336000</v>
      </c>
      <c r="L58" s="22">
        <f t="shared" ref="L58:L64" si="97">+ROUND(K58*(1+$G58),0)</f>
        <v>399840</v>
      </c>
      <c r="M58" s="22">
        <f t="shared" ref="M58:M64" si="98">+L58*$F58</f>
        <v>399840</v>
      </c>
      <c r="N58" s="1">
        <f>+MAYALA!G65</f>
        <v>350000</v>
      </c>
      <c r="O58" s="22">
        <f t="shared" ref="O58:O64" si="99">+ROUND(N58*(1+$G58),0)</f>
        <v>416500</v>
      </c>
      <c r="P58" s="22">
        <f t="shared" ref="P58:P64" si="100">+O58*$F58</f>
        <v>416500</v>
      </c>
      <c r="Q58" s="1"/>
      <c r="R58" s="22">
        <f t="shared" ref="R58:R64" si="101">+ROUND(Q58*(1+$G58),0)</f>
        <v>0</v>
      </c>
      <c r="S58" s="22">
        <f t="shared" ref="S58:S64" si="102">+R58*$F58</f>
        <v>0</v>
      </c>
      <c r="T58" s="1">
        <f t="shared" ref="T58:T64" si="103">+ROUND(AVERAGE($Q58,$N58,$K58,$H58),0)</f>
        <v>343000</v>
      </c>
      <c r="U58" s="22">
        <f t="shared" ref="U58:U64" si="104">+ROUND(T58*(1+$G58),0)</f>
        <v>408170</v>
      </c>
      <c r="V58" s="22">
        <f t="shared" ref="V58:V64" si="105">+U58*$F58</f>
        <v>408170</v>
      </c>
      <c r="W58" s="1">
        <f t="shared" ref="W58:W64" si="106">+ROUND(GEOMEAN($Q58,$N58,$K58,$H58),0)</f>
        <v>342929</v>
      </c>
      <c r="X58" s="22">
        <f t="shared" ref="X58:X64" si="107">+ROUND(W58*(1+$G58),0)</f>
        <v>408086</v>
      </c>
      <c r="Y58" s="22">
        <f t="shared" ref="Y58:Y64" si="108">+X58*$F58</f>
        <v>408086</v>
      </c>
      <c r="Z58" s="1">
        <f t="shared" ref="Z58:Z64" si="109">+ROUND(HARMEAN($Q58,$N58,$K58,$H58),0)</f>
        <v>342857</v>
      </c>
      <c r="AA58" s="22">
        <f t="shared" ref="AA58:AA64" si="110">+ROUND(Z58*(1+$G58),0)</f>
        <v>408000</v>
      </c>
      <c r="AB58" s="22">
        <f t="shared" ref="AB58:AB64" si="111">+AA58*$F58</f>
        <v>408000</v>
      </c>
      <c r="AC58" s="1">
        <f t="shared" ref="AC58:AC64" si="112">+ROUND(MEDIAN($Q58,$N58,$K58,$H58),0)</f>
        <v>343000</v>
      </c>
      <c r="AD58" s="22">
        <f t="shared" ref="AD58:AD64" si="113">+ROUND(AC58*(1+$G58),0)</f>
        <v>408170</v>
      </c>
      <c r="AE58" s="22">
        <f t="shared" ref="AE58:AE64" si="114">+AD58*$F58</f>
        <v>408170</v>
      </c>
      <c r="AF58" s="1">
        <f t="shared" ref="AF58:AF64" si="115">STDEV($Q58,$N58,$K58,$H58)</f>
        <v>9899.4949366116653</v>
      </c>
      <c r="AG58" s="1">
        <f t="shared" ref="AG58:AG64" si="116">+T58+AF58</f>
        <v>352899.49493661168</v>
      </c>
      <c r="AH58" s="1">
        <f t="shared" ref="AH58:AH64" si="117">-T58-AG58</f>
        <v>-695899.49493661174</v>
      </c>
    </row>
    <row r="59" spans="2:34" s="19" customFormat="1" ht="30" customHeight="1" x14ac:dyDescent="0.3">
      <c r="B59" s="20">
        <v>2</v>
      </c>
      <c r="C59" s="45" t="s">
        <v>28</v>
      </c>
      <c r="D59" s="45"/>
      <c r="E59" s="20" t="s">
        <v>36</v>
      </c>
      <c r="F59" s="23">
        <v>1</v>
      </c>
      <c r="G59" s="2">
        <v>0.19</v>
      </c>
      <c r="H59" s="1">
        <f>+EAI!G66</f>
        <v>650000</v>
      </c>
      <c r="I59" s="22">
        <f t="shared" si="96"/>
        <v>773500</v>
      </c>
      <c r="J59" s="22">
        <f t="shared" ref="J59:J64" si="118">+I59*F59</f>
        <v>773500</v>
      </c>
      <c r="K59" s="1">
        <f>+RHARQ!G66</f>
        <v>510000</v>
      </c>
      <c r="L59" s="22">
        <f t="shared" si="97"/>
        <v>606900</v>
      </c>
      <c r="M59" s="22">
        <f t="shared" si="98"/>
        <v>606900</v>
      </c>
      <c r="N59" s="1">
        <f>+MAYALA!G66</f>
        <v>650000</v>
      </c>
      <c r="O59" s="22">
        <f t="shared" si="99"/>
        <v>773500</v>
      </c>
      <c r="P59" s="22">
        <f t="shared" si="100"/>
        <v>773500</v>
      </c>
      <c r="Q59" s="1"/>
      <c r="R59" s="22">
        <f t="shared" si="101"/>
        <v>0</v>
      </c>
      <c r="S59" s="22">
        <f t="shared" si="102"/>
        <v>0</v>
      </c>
      <c r="T59" s="1">
        <f t="shared" si="103"/>
        <v>603333</v>
      </c>
      <c r="U59" s="22">
        <f t="shared" si="104"/>
        <v>717966</v>
      </c>
      <c r="V59" s="22">
        <f t="shared" si="105"/>
        <v>717966</v>
      </c>
      <c r="W59" s="1">
        <f t="shared" si="106"/>
        <v>599513</v>
      </c>
      <c r="X59" s="22">
        <f t="shared" si="107"/>
        <v>713420</v>
      </c>
      <c r="Y59" s="22">
        <f t="shared" si="108"/>
        <v>713420</v>
      </c>
      <c r="Z59" s="1">
        <f t="shared" si="109"/>
        <v>595509</v>
      </c>
      <c r="AA59" s="22">
        <f t="shared" si="110"/>
        <v>708656</v>
      </c>
      <c r="AB59" s="22">
        <f t="shared" si="111"/>
        <v>708656</v>
      </c>
      <c r="AC59" s="1">
        <f t="shared" si="112"/>
        <v>650000</v>
      </c>
      <c r="AD59" s="22">
        <f t="shared" si="113"/>
        <v>773500</v>
      </c>
      <c r="AE59" s="22">
        <f t="shared" si="114"/>
        <v>773500</v>
      </c>
      <c r="AF59" s="1">
        <f t="shared" si="115"/>
        <v>80829.037686547483</v>
      </c>
      <c r="AG59" s="1">
        <f t="shared" si="116"/>
        <v>684162.0376865475</v>
      </c>
      <c r="AH59" s="1">
        <f t="shared" si="117"/>
        <v>-1287495.0376865475</v>
      </c>
    </row>
    <row r="60" spans="2:34" s="19" customFormat="1" ht="57.75" customHeight="1" x14ac:dyDescent="0.3">
      <c r="B60" s="20">
        <v>3</v>
      </c>
      <c r="C60" s="45" t="s">
        <v>29</v>
      </c>
      <c r="D60" s="45"/>
      <c r="E60" s="20" t="s">
        <v>36</v>
      </c>
      <c r="F60" s="21">
        <v>1</v>
      </c>
      <c r="G60" s="2">
        <v>0.19</v>
      </c>
      <c r="H60" s="1">
        <f>+EAI!G67</f>
        <v>650000</v>
      </c>
      <c r="I60" s="22">
        <f t="shared" si="96"/>
        <v>773500</v>
      </c>
      <c r="J60" s="22">
        <f t="shared" si="118"/>
        <v>773500</v>
      </c>
      <c r="K60" s="1">
        <f>+RHARQ!G67</f>
        <v>200000</v>
      </c>
      <c r="L60" s="22">
        <f t="shared" si="97"/>
        <v>238000</v>
      </c>
      <c r="M60" s="22">
        <f t="shared" si="98"/>
        <v>238000</v>
      </c>
      <c r="N60" s="33"/>
      <c r="O60" s="22">
        <f t="shared" si="99"/>
        <v>0</v>
      </c>
      <c r="P60" s="22">
        <f t="shared" si="100"/>
        <v>0</v>
      </c>
      <c r="Q60" s="1"/>
      <c r="R60" s="22">
        <f t="shared" si="101"/>
        <v>0</v>
      </c>
      <c r="S60" s="22">
        <f t="shared" si="102"/>
        <v>0</v>
      </c>
      <c r="T60" s="1">
        <f t="shared" si="103"/>
        <v>425000</v>
      </c>
      <c r="U60" s="22">
        <f t="shared" si="104"/>
        <v>505750</v>
      </c>
      <c r="V60" s="22">
        <f t="shared" si="105"/>
        <v>505750</v>
      </c>
      <c r="W60" s="1">
        <f t="shared" si="106"/>
        <v>360555</v>
      </c>
      <c r="X60" s="22">
        <f t="shared" si="107"/>
        <v>429060</v>
      </c>
      <c r="Y60" s="22">
        <f t="shared" si="108"/>
        <v>429060</v>
      </c>
      <c r="Z60" s="1">
        <f t="shared" si="109"/>
        <v>305882</v>
      </c>
      <c r="AA60" s="22">
        <f t="shared" si="110"/>
        <v>364000</v>
      </c>
      <c r="AB60" s="22">
        <f t="shared" si="111"/>
        <v>364000</v>
      </c>
      <c r="AC60" s="1">
        <f t="shared" si="112"/>
        <v>425000</v>
      </c>
      <c r="AD60" s="22">
        <f t="shared" si="113"/>
        <v>505750</v>
      </c>
      <c r="AE60" s="22">
        <f t="shared" si="114"/>
        <v>505750</v>
      </c>
      <c r="AF60" s="1">
        <f t="shared" si="115"/>
        <v>318198.05153394636</v>
      </c>
      <c r="AG60" s="1">
        <f t="shared" si="116"/>
        <v>743198.0515339463</v>
      </c>
      <c r="AH60" s="1">
        <f t="shared" si="117"/>
        <v>-1168198.0515339463</v>
      </c>
    </row>
    <row r="61" spans="2:34" s="19" customFormat="1" ht="30" customHeight="1" x14ac:dyDescent="0.3">
      <c r="B61" s="20">
        <v>4</v>
      </c>
      <c r="C61" s="45" t="s">
        <v>30</v>
      </c>
      <c r="D61" s="45"/>
      <c r="E61" s="20" t="s">
        <v>35</v>
      </c>
      <c r="F61" s="21">
        <v>1</v>
      </c>
      <c r="G61" s="2">
        <v>0.19</v>
      </c>
      <c r="H61" s="1">
        <f>+EAI!G68</f>
        <v>650000</v>
      </c>
      <c r="I61" s="22">
        <f t="shared" si="96"/>
        <v>773500</v>
      </c>
      <c r="J61" s="22">
        <f t="shared" si="118"/>
        <v>773500</v>
      </c>
      <c r="K61" s="1">
        <f>+RHARQ!G68</f>
        <v>1920000</v>
      </c>
      <c r="L61" s="22">
        <f t="shared" si="97"/>
        <v>2284800</v>
      </c>
      <c r="M61" s="22">
        <f t="shared" si="98"/>
        <v>2284800</v>
      </c>
      <c r="N61" s="1">
        <f>+MAYALA!G68</f>
        <v>1500000</v>
      </c>
      <c r="O61" s="22">
        <f t="shared" si="99"/>
        <v>1785000</v>
      </c>
      <c r="P61" s="22">
        <f t="shared" si="100"/>
        <v>1785000</v>
      </c>
      <c r="Q61" s="1"/>
      <c r="R61" s="22">
        <f t="shared" si="101"/>
        <v>0</v>
      </c>
      <c r="S61" s="22">
        <f t="shared" si="102"/>
        <v>0</v>
      </c>
      <c r="T61" s="1">
        <f t="shared" si="103"/>
        <v>1356667</v>
      </c>
      <c r="U61" s="22">
        <f t="shared" si="104"/>
        <v>1614434</v>
      </c>
      <c r="V61" s="22">
        <f t="shared" si="105"/>
        <v>1614434</v>
      </c>
      <c r="W61" s="1">
        <f t="shared" si="106"/>
        <v>1232448</v>
      </c>
      <c r="X61" s="22">
        <f t="shared" si="107"/>
        <v>1466613</v>
      </c>
      <c r="Y61" s="22">
        <f t="shared" si="108"/>
        <v>1466613</v>
      </c>
      <c r="Z61" s="1">
        <f t="shared" si="109"/>
        <v>1100529</v>
      </c>
      <c r="AA61" s="22">
        <f t="shared" si="110"/>
        <v>1309630</v>
      </c>
      <c r="AB61" s="22">
        <f t="shared" si="111"/>
        <v>1309630</v>
      </c>
      <c r="AC61" s="1">
        <f t="shared" si="112"/>
        <v>1500000</v>
      </c>
      <c r="AD61" s="22">
        <f t="shared" si="113"/>
        <v>1785000</v>
      </c>
      <c r="AE61" s="22">
        <f t="shared" si="114"/>
        <v>1785000</v>
      </c>
      <c r="AF61" s="1">
        <f t="shared" si="115"/>
        <v>647018.80446655757</v>
      </c>
      <c r="AG61" s="1">
        <f t="shared" si="116"/>
        <v>2003685.8044665577</v>
      </c>
      <c r="AH61" s="1">
        <f t="shared" si="117"/>
        <v>-3360352.8044665577</v>
      </c>
    </row>
    <row r="62" spans="2:34" s="19" customFormat="1" ht="19.5" customHeight="1" x14ac:dyDescent="0.3">
      <c r="B62" s="20">
        <v>5</v>
      </c>
      <c r="C62" s="45" t="s">
        <v>31</v>
      </c>
      <c r="D62" s="45"/>
      <c r="E62" s="20" t="s">
        <v>35</v>
      </c>
      <c r="F62" s="21">
        <v>1</v>
      </c>
      <c r="G62" s="2">
        <v>0.19</v>
      </c>
      <c r="H62" s="1">
        <f>+EAI!G69</f>
        <v>350000</v>
      </c>
      <c r="I62" s="22">
        <f t="shared" si="96"/>
        <v>416500</v>
      </c>
      <c r="J62" s="22">
        <f t="shared" si="118"/>
        <v>416500</v>
      </c>
      <c r="K62" s="1">
        <f>+RHARQ!G69</f>
        <v>1440000</v>
      </c>
      <c r="L62" s="22">
        <f t="shared" si="97"/>
        <v>1713600</v>
      </c>
      <c r="M62" s="22">
        <f t="shared" si="98"/>
        <v>1713600</v>
      </c>
      <c r="N62" s="1">
        <f>+MAYALA!G69</f>
        <v>1350000</v>
      </c>
      <c r="O62" s="22">
        <f t="shared" si="99"/>
        <v>1606500</v>
      </c>
      <c r="P62" s="22">
        <f t="shared" si="100"/>
        <v>1606500</v>
      </c>
      <c r="Q62" s="1"/>
      <c r="R62" s="22">
        <f t="shared" si="101"/>
        <v>0</v>
      </c>
      <c r="S62" s="22">
        <f t="shared" si="102"/>
        <v>0</v>
      </c>
      <c r="T62" s="1">
        <f t="shared" si="103"/>
        <v>1046667</v>
      </c>
      <c r="U62" s="22">
        <f t="shared" si="104"/>
        <v>1245534</v>
      </c>
      <c r="V62" s="22">
        <f t="shared" si="105"/>
        <v>1245534</v>
      </c>
      <c r="W62" s="1">
        <f t="shared" si="106"/>
        <v>879538</v>
      </c>
      <c r="X62" s="22">
        <f t="shared" si="107"/>
        <v>1046650</v>
      </c>
      <c r="Y62" s="22">
        <f t="shared" si="108"/>
        <v>1046650</v>
      </c>
      <c r="Z62" s="1">
        <f t="shared" si="109"/>
        <v>698921</v>
      </c>
      <c r="AA62" s="22">
        <f t="shared" si="110"/>
        <v>831716</v>
      </c>
      <c r="AB62" s="22">
        <f t="shared" si="111"/>
        <v>831716</v>
      </c>
      <c r="AC62" s="1">
        <f t="shared" si="112"/>
        <v>1350000</v>
      </c>
      <c r="AD62" s="22">
        <f t="shared" si="113"/>
        <v>1606500</v>
      </c>
      <c r="AE62" s="22">
        <f t="shared" si="114"/>
        <v>1606500</v>
      </c>
      <c r="AF62" s="1">
        <f t="shared" si="115"/>
        <v>605006.88701314235</v>
      </c>
      <c r="AG62" s="1">
        <f t="shared" si="116"/>
        <v>1651673.8870131425</v>
      </c>
      <c r="AH62" s="1">
        <f t="shared" si="117"/>
        <v>-2698340.8870131425</v>
      </c>
    </row>
    <row r="63" spans="2:34" s="19" customFormat="1" ht="19.5" customHeight="1" x14ac:dyDescent="0.3">
      <c r="B63" s="20">
        <v>6</v>
      </c>
      <c r="C63" s="45" t="s">
        <v>32</v>
      </c>
      <c r="D63" s="45"/>
      <c r="E63" s="20" t="s">
        <v>35</v>
      </c>
      <c r="F63" s="21">
        <v>1</v>
      </c>
      <c r="G63" s="2">
        <v>0.19</v>
      </c>
      <c r="H63" s="1">
        <f>+EAI!G70</f>
        <v>350000</v>
      </c>
      <c r="I63" s="22">
        <f t="shared" si="96"/>
        <v>416500</v>
      </c>
      <c r="J63" s="22">
        <f t="shared" si="118"/>
        <v>416500</v>
      </c>
      <c r="K63" s="1">
        <f>+RHARQ!G70</f>
        <v>336000</v>
      </c>
      <c r="L63" s="22">
        <f t="shared" si="97"/>
        <v>399840</v>
      </c>
      <c r="M63" s="22">
        <f t="shared" si="98"/>
        <v>399840</v>
      </c>
      <c r="N63" s="1">
        <f>+MAYALA!G70</f>
        <v>250000</v>
      </c>
      <c r="O63" s="22">
        <f t="shared" si="99"/>
        <v>297500</v>
      </c>
      <c r="P63" s="22">
        <f t="shared" si="100"/>
        <v>297500</v>
      </c>
      <c r="Q63" s="1"/>
      <c r="R63" s="22">
        <f t="shared" si="101"/>
        <v>0</v>
      </c>
      <c r="S63" s="22">
        <f t="shared" si="102"/>
        <v>0</v>
      </c>
      <c r="T63" s="1">
        <f t="shared" si="103"/>
        <v>312000</v>
      </c>
      <c r="U63" s="22">
        <f t="shared" si="104"/>
        <v>371280</v>
      </c>
      <c r="V63" s="22">
        <f t="shared" si="105"/>
        <v>371280</v>
      </c>
      <c r="W63" s="1">
        <f t="shared" si="106"/>
        <v>308638</v>
      </c>
      <c r="X63" s="22">
        <f t="shared" si="107"/>
        <v>367279</v>
      </c>
      <c r="Y63" s="22">
        <f t="shared" si="108"/>
        <v>367279</v>
      </c>
      <c r="Z63" s="1">
        <f t="shared" si="109"/>
        <v>305085</v>
      </c>
      <c r="AA63" s="22">
        <f t="shared" si="110"/>
        <v>363051</v>
      </c>
      <c r="AB63" s="22">
        <f t="shared" si="111"/>
        <v>363051</v>
      </c>
      <c r="AC63" s="1">
        <f t="shared" si="112"/>
        <v>336000</v>
      </c>
      <c r="AD63" s="22">
        <f t="shared" si="113"/>
        <v>399840</v>
      </c>
      <c r="AE63" s="22">
        <f t="shared" si="114"/>
        <v>399840</v>
      </c>
      <c r="AF63" s="1">
        <f t="shared" si="115"/>
        <v>54147.945482723531</v>
      </c>
      <c r="AG63" s="1">
        <f t="shared" si="116"/>
        <v>366147.94548272353</v>
      </c>
      <c r="AH63" s="1">
        <f t="shared" si="117"/>
        <v>-678147.94548272353</v>
      </c>
    </row>
    <row r="64" spans="2:34" s="19" customFormat="1" ht="46.5" customHeight="1" x14ac:dyDescent="0.3">
      <c r="B64" s="20">
        <v>7</v>
      </c>
      <c r="C64" s="45" t="s">
        <v>38</v>
      </c>
      <c r="D64" s="45"/>
      <c r="E64" s="20" t="s">
        <v>35</v>
      </c>
      <c r="F64" s="21">
        <v>1</v>
      </c>
      <c r="G64" s="2">
        <v>0.19</v>
      </c>
      <c r="H64" s="1">
        <f>+EAI!G71</f>
        <v>1600000</v>
      </c>
      <c r="I64" s="22">
        <f t="shared" si="96"/>
        <v>1904000</v>
      </c>
      <c r="J64" s="22">
        <f t="shared" si="118"/>
        <v>1904000</v>
      </c>
      <c r="K64" s="1">
        <f>+RHARQ!G71</f>
        <v>2500000</v>
      </c>
      <c r="L64" s="22">
        <f t="shared" si="97"/>
        <v>2975000</v>
      </c>
      <c r="M64" s="22">
        <f t="shared" si="98"/>
        <v>2975000</v>
      </c>
      <c r="N64" s="1">
        <f>+MAYALA!G71</f>
        <v>550000</v>
      </c>
      <c r="O64" s="22">
        <f t="shared" si="99"/>
        <v>654500</v>
      </c>
      <c r="P64" s="22">
        <f t="shared" si="100"/>
        <v>654500</v>
      </c>
      <c r="Q64" s="1"/>
      <c r="R64" s="22">
        <f t="shared" si="101"/>
        <v>0</v>
      </c>
      <c r="S64" s="22">
        <f t="shared" si="102"/>
        <v>0</v>
      </c>
      <c r="T64" s="1">
        <f t="shared" si="103"/>
        <v>1550000</v>
      </c>
      <c r="U64" s="22">
        <f t="shared" si="104"/>
        <v>1844500</v>
      </c>
      <c r="V64" s="22">
        <f t="shared" si="105"/>
        <v>1844500</v>
      </c>
      <c r="W64" s="1">
        <f t="shared" si="106"/>
        <v>1300591</v>
      </c>
      <c r="X64" s="22">
        <f t="shared" si="107"/>
        <v>1547703</v>
      </c>
      <c r="Y64" s="22">
        <f t="shared" si="108"/>
        <v>1547703</v>
      </c>
      <c r="Z64" s="1">
        <f t="shared" si="109"/>
        <v>1055156</v>
      </c>
      <c r="AA64" s="22">
        <f t="shared" si="110"/>
        <v>1255636</v>
      </c>
      <c r="AB64" s="22">
        <f t="shared" si="111"/>
        <v>1255636</v>
      </c>
      <c r="AC64" s="1">
        <f t="shared" si="112"/>
        <v>1600000</v>
      </c>
      <c r="AD64" s="22">
        <f t="shared" si="113"/>
        <v>1904000</v>
      </c>
      <c r="AE64" s="22">
        <f t="shared" si="114"/>
        <v>1904000</v>
      </c>
      <c r="AF64" s="1">
        <f t="shared" si="115"/>
        <v>975961.06479715672</v>
      </c>
      <c r="AG64" s="1">
        <f t="shared" si="116"/>
        <v>2525961.0647971565</v>
      </c>
      <c r="AH64" s="1">
        <f t="shared" si="117"/>
        <v>-4075961.0647971565</v>
      </c>
    </row>
    <row r="65" spans="2:34" s="24" customFormat="1" ht="6.75" customHeight="1" x14ac:dyDescent="0.3">
      <c r="I65" s="25"/>
      <c r="J65" s="25"/>
      <c r="L65" s="25"/>
      <c r="M65" s="25"/>
      <c r="O65" s="25"/>
      <c r="P65" s="25"/>
      <c r="R65" s="25"/>
      <c r="S65" s="25"/>
      <c r="U65" s="25"/>
      <c r="V65" s="25"/>
      <c r="X65" s="25"/>
      <c r="Y65" s="25"/>
      <c r="AA65" s="25"/>
      <c r="AB65" s="25"/>
      <c r="AD65" s="25"/>
      <c r="AE65" s="25"/>
    </row>
    <row r="66" spans="2:34" s="24" customFormat="1" ht="17.25" customHeight="1" x14ac:dyDescent="0.3">
      <c r="B66" s="26" t="s">
        <v>45</v>
      </c>
      <c r="C66" s="27"/>
      <c r="D66" s="27"/>
      <c r="E66" s="27"/>
      <c r="F66" s="32"/>
      <c r="H66" s="28">
        <f t="shared" ref="H66:AH66" si="119">SUM(H58:H64)</f>
        <v>4250000</v>
      </c>
      <c r="I66" s="28">
        <f t="shared" si="119"/>
        <v>5057500</v>
      </c>
      <c r="J66" s="28">
        <f t="shared" si="119"/>
        <v>5057500</v>
      </c>
      <c r="K66" s="28">
        <f t="shared" si="119"/>
        <v>7242000</v>
      </c>
      <c r="L66" s="28">
        <f t="shared" si="119"/>
        <v>8617980</v>
      </c>
      <c r="M66" s="28">
        <f t="shared" si="119"/>
        <v>8617980</v>
      </c>
      <c r="N66" s="28">
        <f t="shared" si="119"/>
        <v>4650000</v>
      </c>
      <c r="O66" s="28">
        <f t="shared" si="119"/>
        <v>5533500</v>
      </c>
      <c r="P66" s="28">
        <f t="shared" si="119"/>
        <v>5533500</v>
      </c>
      <c r="Q66" s="28">
        <f t="shared" si="119"/>
        <v>0</v>
      </c>
      <c r="R66" s="28">
        <f t="shared" si="119"/>
        <v>0</v>
      </c>
      <c r="S66" s="28">
        <f t="shared" si="119"/>
        <v>0</v>
      </c>
      <c r="T66" s="28">
        <f t="shared" si="119"/>
        <v>5636667</v>
      </c>
      <c r="U66" s="28">
        <f t="shared" si="119"/>
        <v>6707634</v>
      </c>
      <c r="V66" s="28">
        <f t="shared" si="119"/>
        <v>6707634</v>
      </c>
      <c r="W66" s="28">
        <f t="shared" si="119"/>
        <v>5024212</v>
      </c>
      <c r="X66" s="28">
        <f t="shared" si="119"/>
        <v>5978811</v>
      </c>
      <c r="Y66" s="28">
        <f t="shared" si="119"/>
        <v>5978811</v>
      </c>
      <c r="Z66" s="28">
        <f t="shared" si="119"/>
        <v>4403939</v>
      </c>
      <c r="AA66" s="28">
        <f t="shared" si="119"/>
        <v>5240689</v>
      </c>
      <c r="AB66" s="28">
        <f t="shared" si="119"/>
        <v>5240689</v>
      </c>
      <c r="AC66" s="28">
        <f t="shared" si="119"/>
        <v>6204000</v>
      </c>
      <c r="AD66" s="28">
        <f t="shared" si="119"/>
        <v>7382760</v>
      </c>
      <c r="AE66" s="28">
        <f t="shared" si="119"/>
        <v>7382760</v>
      </c>
      <c r="AF66" s="28">
        <f t="shared" si="119"/>
        <v>2691061.2859166861</v>
      </c>
      <c r="AG66" s="28">
        <f t="shared" si="119"/>
        <v>8327728.2859166851</v>
      </c>
      <c r="AH66" s="28">
        <f t="shared" si="119"/>
        <v>-13964395.285916686</v>
      </c>
    </row>
    <row r="67" spans="2:34" s="24" customFormat="1" ht="6.75" customHeight="1" x14ac:dyDescent="0.3">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row>
    <row r="68" spans="2:34" s="19" customFormat="1" ht="48" customHeight="1" x14ac:dyDescent="0.3">
      <c r="B68" s="16" t="s">
        <v>0</v>
      </c>
      <c r="C68" s="49" t="s">
        <v>34</v>
      </c>
      <c r="D68" s="50"/>
      <c r="E68" s="18" t="s">
        <v>25</v>
      </c>
      <c r="F68" s="18" t="s">
        <v>18</v>
      </c>
      <c r="G68" s="17" t="s">
        <v>21</v>
      </c>
      <c r="H68" s="17" t="s">
        <v>23</v>
      </c>
      <c r="I68" s="17" t="s">
        <v>19</v>
      </c>
      <c r="J68" s="17" t="s">
        <v>20</v>
      </c>
      <c r="K68" s="17" t="s">
        <v>23</v>
      </c>
      <c r="L68" s="17" t="s">
        <v>19</v>
      </c>
      <c r="M68" s="17" t="s">
        <v>20</v>
      </c>
      <c r="N68" s="17" t="s">
        <v>23</v>
      </c>
      <c r="O68" s="17" t="s">
        <v>19</v>
      </c>
      <c r="P68" s="17" t="s">
        <v>20</v>
      </c>
      <c r="Q68" s="17" t="s">
        <v>23</v>
      </c>
      <c r="R68" s="17" t="s">
        <v>19</v>
      </c>
      <c r="S68" s="17" t="s">
        <v>20</v>
      </c>
      <c r="T68" s="17" t="s">
        <v>23</v>
      </c>
      <c r="U68" s="17" t="s">
        <v>19</v>
      </c>
      <c r="V68" s="17" t="s">
        <v>20</v>
      </c>
      <c r="W68" s="17" t="s">
        <v>23</v>
      </c>
      <c r="X68" s="17" t="s">
        <v>19</v>
      </c>
      <c r="Y68" s="17" t="s">
        <v>20</v>
      </c>
      <c r="Z68" s="17" t="s">
        <v>23</v>
      </c>
      <c r="AA68" s="17" t="s">
        <v>19</v>
      </c>
      <c r="AB68" s="17" t="s">
        <v>20</v>
      </c>
      <c r="AC68" s="17" t="s">
        <v>23</v>
      </c>
      <c r="AD68" s="17" t="s">
        <v>19</v>
      </c>
      <c r="AE68" s="17" t="s">
        <v>20</v>
      </c>
      <c r="AF68" s="17" t="s">
        <v>23</v>
      </c>
      <c r="AG68" s="17" t="s">
        <v>23</v>
      </c>
      <c r="AH68" s="17" t="s">
        <v>23</v>
      </c>
    </row>
    <row r="69" spans="2:34" s="19" customFormat="1" ht="77.25" customHeight="1" x14ac:dyDescent="0.3">
      <c r="B69" s="20">
        <v>1</v>
      </c>
      <c r="C69" s="45" t="s">
        <v>42</v>
      </c>
      <c r="D69" s="45"/>
      <c r="E69" s="20" t="s">
        <v>43</v>
      </c>
      <c r="F69" s="29">
        <v>1</v>
      </c>
      <c r="G69" s="2">
        <v>0.19</v>
      </c>
      <c r="H69" s="1">
        <f>+EAI!G76</f>
        <v>280000</v>
      </c>
      <c r="I69" s="22">
        <f t="shared" ref="I69" si="120">+ROUND(H69*(1+$G69),0)</f>
        <v>333200</v>
      </c>
      <c r="J69" s="22">
        <f>+I69*F69</f>
        <v>333200</v>
      </c>
      <c r="K69" s="1">
        <f>+RHARQ!G76</f>
        <v>224230</v>
      </c>
      <c r="L69" s="22">
        <f t="shared" ref="L69" si="121">+ROUND(K69*(1+$G69),0)</f>
        <v>266834</v>
      </c>
      <c r="M69" s="22">
        <f t="shared" ref="M69" si="122">+L69*$F69</f>
        <v>266834</v>
      </c>
      <c r="N69" s="1">
        <f>+MAYALA!G76</f>
        <v>75000</v>
      </c>
      <c r="O69" s="22">
        <f t="shared" ref="O69" si="123">+ROUND(N69*(1+$G69),0)</f>
        <v>89250</v>
      </c>
      <c r="P69" s="22">
        <f t="shared" ref="P69" si="124">+O69*$F69</f>
        <v>89250</v>
      </c>
      <c r="Q69" s="1"/>
      <c r="R69" s="22">
        <f t="shared" ref="R69" si="125">+ROUND(Q69*(1+$G69),0)</f>
        <v>0</v>
      </c>
      <c r="S69" s="22">
        <f t="shared" ref="S69" si="126">+R69*$F69</f>
        <v>0</v>
      </c>
      <c r="T69" s="1">
        <f t="shared" ref="T69" si="127">+ROUND(AVERAGE($Q69,$N69,$K69,$H69),0)</f>
        <v>193077</v>
      </c>
      <c r="U69" s="22">
        <f t="shared" ref="U69" si="128">+ROUND(T69*(1+$G69),0)</f>
        <v>229762</v>
      </c>
      <c r="V69" s="22">
        <f t="shared" ref="V69" si="129">+U69*$F69</f>
        <v>229762</v>
      </c>
      <c r="W69" s="1">
        <f>+ROUND(GEOMEAN($Q69,$N69,$K69,$H69),0)</f>
        <v>167612</v>
      </c>
      <c r="X69" s="22">
        <f t="shared" ref="X69" si="130">+ROUND(W69*(1+$G69),0)</f>
        <v>199458</v>
      </c>
      <c r="Y69" s="22">
        <f t="shared" ref="Y69" si="131">+X69*$F69</f>
        <v>199458</v>
      </c>
      <c r="Z69" s="1">
        <f>+ROUND(HARMEAN($Q69,$N69,$K69,$H69),0)</f>
        <v>140420</v>
      </c>
      <c r="AA69" s="22">
        <f t="shared" ref="AA69" si="132">+ROUND(Z69*(1+$G69),0)</f>
        <v>167100</v>
      </c>
      <c r="AB69" s="22">
        <f t="shared" ref="AB69" si="133">+AA69*$F69</f>
        <v>167100</v>
      </c>
      <c r="AC69" s="1">
        <f>+ROUND(MEDIAN($Q69,$N69,$K69,$H69),0)</f>
        <v>224230</v>
      </c>
      <c r="AD69" s="22">
        <f t="shared" ref="AD69" si="134">+ROUND(AC69*(1+$G69),0)</f>
        <v>266834</v>
      </c>
      <c r="AE69" s="22">
        <f t="shared" ref="AE69" si="135">+AD69*$F69</f>
        <v>266834</v>
      </c>
      <c r="AF69" s="1">
        <f t="shared" ref="AF69" si="136">STDEV($Q69,$N69,$K69,$H69)</f>
        <v>105991.26206123472</v>
      </c>
      <c r="AG69" s="1">
        <f t="shared" ref="AG69" si="137">+T69+AF69</f>
        <v>299068.26206123474</v>
      </c>
      <c r="AH69" s="1">
        <f t="shared" ref="AH69" si="138">-T69-AG69</f>
        <v>-492145.26206123474</v>
      </c>
    </row>
    <row r="70" spans="2:34" s="24" customFormat="1" ht="6.75" customHeight="1" x14ac:dyDescent="0.25">
      <c r="I70" s="25"/>
      <c r="J70" s="25"/>
      <c r="L70" s="25"/>
      <c r="M70" s="25"/>
      <c r="O70" s="25"/>
      <c r="P70" s="25"/>
      <c r="R70" s="25"/>
      <c r="S70" s="25"/>
      <c r="U70" s="25"/>
      <c r="V70" s="25"/>
      <c r="X70" s="25"/>
      <c r="Y70" s="25"/>
      <c r="AA70" s="25"/>
      <c r="AB70" s="25"/>
      <c r="AD70" s="25"/>
      <c r="AE70" s="25"/>
      <c r="AF70" s="6"/>
      <c r="AG70" s="6"/>
      <c r="AH70" s="6"/>
    </row>
    <row r="71" spans="2:34" s="24" customFormat="1" ht="17.25" customHeight="1" x14ac:dyDescent="0.25">
      <c r="B71" s="26" t="s">
        <v>44</v>
      </c>
      <c r="C71" s="27"/>
      <c r="D71" s="27"/>
      <c r="E71" s="27"/>
      <c r="F71" s="32"/>
      <c r="H71" s="28">
        <f t="shared" ref="H71:AE71" si="139">+H69</f>
        <v>280000</v>
      </c>
      <c r="I71" s="28">
        <f t="shared" si="139"/>
        <v>333200</v>
      </c>
      <c r="J71" s="28">
        <f t="shared" si="139"/>
        <v>333200</v>
      </c>
      <c r="K71" s="28">
        <f t="shared" si="139"/>
        <v>224230</v>
      </c>
      <c r="L71" s="28">
        <f t="shared" si="139"/>
        <v>266834</v>
      </c>
      <c r="M71" s="28">
        <f t="shared" si="139"/>
        <v>266834</v>
      </c>
      <c r="N71" s="28">
        <f t="shared" si="139"/>
        <v>75000</v>
      </c>
      <c r="O71" s="28">
        <f t="shared" si="139"/>
        <v>89250</v>
      </c>
      <c r="P71" s="28">
        <f t="shared" si="139"/>
        <v>89250</v>
      </c>
      <c r="Q71" s="28">
        <f t="shared" si="139"/>
        <v>0</v>
      </c>
      <c r="R71" s="28">
        <f t="shared" si="139"/>
        <v>0</v>
      </c>
      <c r="S71" s="28">
        <f t="shared" si="139"/>
        <v>0</v>
      </c>
      <c r="T71" s="28">
        <f t="shared" si="139"/>
        <v>193077</v>
      </c>
      <c r="U71" s="28">
        <f t="shared" si="139"/>
        <v>229762</v>
      </c>
      <c r="V71" s="28">
        <f t="shared" si="139"/>
        <v>229762</v>
      </c>
      <c r="W71" s="28">
        <f t="shared" si="139"/>
        <v>167612</v>
      </c>
      <c r="X71" s="28">
        <f t="shared" si="139"/>
        <v>199458</v>
      </c>
      <c r="Y71" s="28">
        <f t="shared" si="139"/>
        <v>199458</v>
      </c>
      <c r="Z71" s="28">
        <f t="shared" si="139"/>
        <v>140420</v>
      </c>
      <c r="AA71" s="28">
        <f t="shared" si="139"/>
        <v>167100</v>
      </c>
      <c r="AB71" s="28">
        <f t="shared" si="139"/>
        <v>167100</v>
      </c>
      <c r="AC71" s="28">
        <f t="shared" si="139"/>
        <v>224230</v>
      </c>
      <c r="AD71" s="28">
        <f t="shared" si="139"/>
        <v>266834</v>
      </c>
      <c r="AE71" s="28">
        <f t="shared" si="139"/>
        <v>266834</v>
      </c>
      <c r="AF71" s="6"/>
      <c r="AG71" s="6"/>
      <c r="AH71" s="6"/>
    </row>
    <row r="72" spans="2:34" s="24" customFormat="1" ht="6.75" customHeight="1" x14ac:dyDescent="0.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6"/>
      <c r="AG72" s="6"/>
      <c r="AH72" s="6"/>
    </row>
    <row r="73" spans="2:34" s="24" customFormat="1" ht="21.75" customHeight="1" x14ac:dyDescent="0.25">
      <c r="B73" s="41" t="s">
        <v>12</v>
      </c>
      <c r="C73" s="41"/>
      <c r="D73" s="41"/>
      <c r="E73" s="41"/>
      <c r="F73" s="41"/>
      <c r="G73" s="41"/>
      <c r="H73" s="46">
        <f>+J71+J66+J54+J42+J30+J18</f>
        <v>26870200</v>
      </c>
      <c r="I73" s="47"/>
      <c r="J73" s="48"/>
      <c r="K73" s="46">
        <f>+M71+M66+M54+M42+M30+M18</f>
        <v>29300454</v>
      </c>
      <c r="L73" s="47"/>
      <c r="M73" s="48"/>
      <c r="N73" s="46">
        <f>+P71+P66+P54+P42+P30+P18</f>
        <v>26328750</v>
      </c>
      <c r="O73" s="47"/>
      <c r="P73" s="48"/>
      <c r="Q73" s="46">
        <f>+S71+S66+S54+S42+S30+S18</f>
        <v>0</v>
      </c>
      <c r="R73" s="47"/>
      <c r="S73" s="48"/>
      <c r="T73" s="46">
        <f>+V71+V66+V54+V42+V30+V18</f>
        <v>31439890</v>
      </c>
      <c r="U73" s="47"/>
      <c r="V73" s="48"/>
      <c r="W73" s="46">
        <f>+Y71+Y66+Y54+Y42+Y30+Y18</f>
        <v>28188089</v>
      </c>
      <c r="X73" s="47"/>
      <c r="Y73" s="48"/>
      <c r="Z73" s="46">
        <f>+AB71+AB66+AB54+AB42+AB30+AB18</f>
        <v>25102670</v>
      </c>
      <c r="AA73" s="47"/>
      <c r="AB73" s="48"/>
      <c r="AC73" s="46">
        <f>+AE71+AE66+AE54+AE42+AE30+AE18</f>
        <v>33690364</v>
      </c>
      <c r="AD73" s="47"/>
      <c r="AE73" s="48"/>
      <c r="AF73" s="6"/>
      <c r="AG73" s="6"/>
      <c r="AH73" s="6"/>
    </row>
    <row r="74" spans="2:34" s="24" customFormat="1" ht="6.75" customHeight="1" x14ac:dyDescent="0.25">
      <c r="AF74" s="6"/>
      <c r="AG74" s="6"/>
      <c r="AH74" s="6"/>
    </row>
    <row r="75" spans="2:34" s="3" customFormat="1" ht="6.75" customHeight="1" x14ac:dyDescent="0.25">
      <c r="AF75" s="6"/>
      <c r="AG75" s="6"/>
      <c r="AH75" s="6"/>
    </row>
  </sheetData>
  <mergeCells count="100">
    <mergeCell ref="D2:H2"/>
    <mergeCell ref="D3:H3"/>
    <mergeCell ref="D4:H4"/>
    <mergeCell ref="D5:H5"/>
    <mergeCell ref="B8:G8"/>
    <mergeCell ref="H8:J8"/>
    <mergeCell ref="C13:D13"/>
    <mergeCell ref="K8:M8"/>
    <mergeCell ref="N8:P8"/>
    <mergeCell ref="Q8:S8"/>
    <mergeCell ref="T8:V8"/>
    <mergeCell ref="AC8:AE8"/>
    <mergeCell ref="C9:D9"/>
    <mergeCell ref="C10:D10"/>
    <mergeCell ref="C11:D11"/>
    <mergeCell ref="C12:D12"/>
    <mergeCell ref="W8:Y8"/>
    <mergeCell ref="Z8:AB8"/>
    <mergeCell ref="Z20:AB20"/>
    <mergeCell ref="AC20:AE20"/>
    <mergeCell ref="C14:D14"/>
    <mergeCell ref="C15:D15"/>
    <mergeCell ref="C16:D16"/>
    <mergeCell ref="B20:G20"/>
    <mergeCell ref="H20:J20"/>
    <mergeCell ref="K20:M20"/>
    <mergeCell ref="C26:D26"/>
    <mergeCell ref="N20:P20"/>
    <mergeCell ref="Q20:S20"/>
    <mergeCell ref="T20:V20"/>
    <mergeCell ref="W20:Y20"/>
    <mergeCell ref="C21:D21"/>
    <mergeCell ref="C22:D22"/>
    <mergeCell ref="C23:D23"/>
    <mergeCell ref="C24:D24"/>
    <mergeCell ref="C25:D25"/>
    <mergeCell ref="AC32:AE32"/>
    <mergeCell ref="C33:D33"/>
    <mergeCell ref="C27:D27"/>
    <mergeCell ref="C28:D28"/>
    <mergeCell ref="B32:G32"/>
    <mergeCell ref="H32:J32"/>
    <mergeCell ref="K32:M32"/>
    <mergeCell ref="N32:P32"/>
    <mergeCell ref="C39:D39"/>
    <mergeCell ref="Q32:S32"/>
    <mergeCell ref="T32:V32"/>
    <mergeCell ref="W32:Y32"/>
    <mergeCell ref="Z32:AB32"/>
    <mergeCell ref="C34:D34"/>
    <mergeCell ref="C35:D35"/>
    <mergeCell ref="C36:D36"/>
    <mergeCell ref="C37:D37"/>
    <mergeCell ref="C38:D38"/>
    <mergeCell ref="C40:D40"/>
    <mergeCell ref="B44:G44"/>
    <mergeCell ref="H44:J44"/>
    <mergeCell ref="K44:M44"/>
    <mergeCell ref="N44:P44"/>
    <mergeCell ref="W44:Y44"/>
    <mergeCell ref="Z44:AB44"/>
    <mergeCell ref="AC44:AE44"/>
    <mergeCell ref="C45:D45"/>
    <mergeCell ref="C46:D46"/>
    <mergeCell ref="Q44:S44"/>
    <mergeCell ref="C60:D60"/>
    <mergeCell ref="C61:D61"/>
    <mergeCell ref="C62:D62"/>
    <mergeCell ref="C52:D52"/>
    <mergeCell ref="T44:V44"/>
    <mergeCell ref="C47:D47"/>
    <mergeCell ref="C48:D48"/>
    <mergeCell ref="C49:D49"/>
    <mergeCell ref="C50:D50"/>
    <mergeCell ref="C51:D51"/>
    <mergeCell ref="C59:D59"/>
    <mergeCell ref="B56:G56"/>
    <mergeCell ref="H56:J56"/>
    <mergeCell ref="K56:M56"/>
    <mergeCell ref="N56:P56"/>
    <mergeCell ref="W56:Y56"/>
    <mergeCell ref="Z56:AB56"/>
    <mergeCell ref="AC56:AE56"/>
    <mergeCell ref="C57:D57"/>
    <mergeCell ref="C58:D58"/>
    <mergeCell ref="Q56:S56"/>
    <mergeCell ref="T56:V56"/>
    <mergeCell ref="C63:D63"/>
    <mergeCell ref="C64:D64"/>
    <mergeCell ref="T73:V73"/>
    <mergeCell ref="W73:Y73"/>
    <mergeCell ref="Z73:AB73"/>
    <mergeCell ref="C68:D68"/>
    <mergeCell ref="AC73:AE73"/>
    <mergeCell ref="C69:D69"/>
    <mergeCell ref="B73:G73"/>
    <mergeCell ref="H73:J73"/>
    <mergeCell ref="K73:M73"/>
    <mergeCell ref="N73:P73"/>
    <mergeCell ref="Q73:S73"/>
  </mergeCells>
  <pageMargins left="0.7" right="0.7" top="0.75" bottom="0.75" header="0.3" footer="0.3"/>
  <pageSetup scale="53" orientation="portrait" r:id="rId1"/>
  <headerFooter>
    <oddHeader>&amp;L&amp;"Calibri"&amp;15&amp;K000000 Información Pública Clasificada&amp;1#_x000D_</oddHeader>
  </headerFooter>
  <rowBreaks count="1" manualBreakCount="1">
    <brk id="31"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687B5-F427-450D-BE4A-A6A94D02A30C}">
  <sheetPr>
    <tabColor theme="4" tint="-0.499984740745262"/>
  </sheetPr>
  <dimension ref="B1:J95"/>
  <sheetViews>
    <sheetView showGridLines="0" topLeftCell="A16" zoomScaleNormal="100" zoomScaleSheetLayoutView="90" workbookViewId="0">
      <selection activeCell="G76" sqref="G76"/>
    </sheetView>
  </sheetViews>
  <sheetFormatPr baseColWidth="10" defaultColWidth="11.44140625" defaultRowHeight="13.8" x14ac:dyDescent="0.25"/>
  <cols>
    <col min="1" max="1" width="1.5546875" style="6" customWidth="1"/>
    <col min="2" max="2" width="4.5546875" style="6" customWidth="1"/>
    <col min="3" max="3" width="22.44140625" style="6" customWidth="1"/>
    <col min="4" max="4" width="25" style="6" customWidth="1"/>
    <col min="5" max="5" width="7.6640625" style="6" customWidth="1"/>
    <col min="6" max="6" width="8.88671875" style="6" customWidth="1"/>
    <col min="7" max="7" width="18.33203125" style="6" customWidth="1"/>
    <col min="8" max="8" width="13.6640625" style="6" customWidth="1"/>
    <col min="9" max="9" width="16" style="6" customWidth="1"/>
    <col min="10" max="10" width="19.109375" style="6" customWidth="1"/>
    <col min="11" max="11" width="1.44140625" style="6" customWidth="1"/>
    <col min="12" max="16384" width="11.44140625" style="6"/>
  </cols>
  <sheetData>
    <row r="1" spans="2:10" ht="7.5" customHeight="1" x14ac:dyDescent="0.25"/>
    <row r="2" spans="2:10" x14ac:dyDescent="0.25">
      <c r="B2" s="7"/>
      <c r="C2" s="8"/>
      <c r="D2" s="63" t="s">
        <v>2</v>
      </c>
      <c r="E2" s="64"/>
      <c r="F2" s="64"/>
      <c r="G2" s="64"/>
      <c r="H2" s="65"/>
      <c r="I2" s="8"/>
      <c r="J2" s="9"/>
    </row>
    <row r="3" spans="2:10" x14ac:dyDescent="0.25">
      <c r="B3" s="10"/>
      <c r="D3" s="66" t="s">
        <v>1</v>
      </c>
      <c r="E3" s="67"/>
      <c r="F3" s="67"/>
      <c r="G3" s="67"/>
      <c r="H3" s="68"/>
      <c r="J3" s="11"/>
    </row>
    <row r="4" spans="2:10" ht="14.4" x14ac:dyDescent="0.3">
      <c r="B4" s="10"/>
      <c r="D4" s="69" t="s">
        <v>24</v>
      </c>
      <c r="E4" s="70"/>
      <c r="F4" s="70"/>
      <c r="G4" s="70"/>
      <c r="H4" s="71"/>
      <c r="J4" s="11"/>
    </row>
    <row r="5" spans="2:10" x14ac:dyDescent="0.25">
      <c r="B5" s="12"/>
      <c r="C5" s="13"/>
      <c r="D5" s="72" t="s">
        <v>3</v>
      </c>
      <c r="E5" s="73"/>
      <c r="F5" s="73"/>
      <c r="G5" s="73"/>
      <c r="H5" s="74"/>
      <c r="I5" s="13"/>
      <c r="J5" s="14"/>
    </row>
    <row r="6" spans="2:10" ht="6.75" customHeight="1" x14ac:dyDescent="0.25"/>
    <row r="7" spans="2:10" ht="15" customHeight="1" x14ac:dyDescent="0.25">
      <c r="B7" s="15" t="s">
        <v>4</v>
      </c>
      <c r="C7" s="15"/>
      <c r="D7" s="76" t="s">
        <v>50</v>
      </c>
      <c r="E7" s="77"/>
      <c r="F7" s="77"/>
      <c r="G7" s="78"/>
      <c r="H7" s="15" t="s">
        <v>7</v>
      </c>
      <c r="I7" s="75" t="s">
        <v>53</v>
      </c>
      <c r="J7" s="75"/>
    </row>
    <row r="8" spans="2:10" ht="15" customHeight="1" x14ac:dyDescent="0.25">
      <c r="B8" s="15" t="s">
        <v>5</v>
      </c>
      <c r="C8" s="15"/>
      <c r="D8" s="76" t="s">
        <v>51</v>
      </c>
      <c r="E8" s="77"/>
      <c r="F8" s="77"/>
      <c r="G8" s="78"/>
      <c r="H8" s="15" t="s">
        <v>8</v>
      </c>
      <c r="I8" s="75">
        <v>3187289038</v>
      </c>
      <c r="J8" s="75"/>
    </row>
    <row r="9" spans="2:10" ht="15" customHeight="1" x14ac:dyDescent="0.25">
      <c r="B9" s="15" t="s">
        <v>6</v>
      </c>
      <c r="C9" s="15"/>
      <c r="D9" s="76" t="s">
        <v>52</v>
      </c>
      <c r="E9" s="77"/>
      <c r="F9" s="77"/>
      <c r="G9" s="78"/>
      <c r="H9" s="15" t="s">
        <v>9</v>
      </c>
      <c r="I9" s="75" t="s">
        <v>54</v>
      </c>
      <c r="J9" s="75"/>
    </row>
    <row r="10" spans="2:10" ht="6.75" customHeight="1" x14ac:dyDescent="0.25"/>
    <row r="11" spans="2:10" ht="15.75" customHeight="1" x14ac:dyDescent="0.25">
      <c r="B11" s="79" t="s">
        <v>13</v>
      </c>
      <c r="C11" s="79"/>
      <c r="D11" s="79"/>
      <c r="E11" s="79"/>
      <c r="F11" s="79"/>
      <c r="G11" s="79"/>
      <c r="H11" s="79"/>
      <c r="I11" s="79"/>
      <c r="J11" s="79"/>
    </row>
    <row r="12" spans="2:10" ht="6.75" customHeight="1" x14ac:dyDescent="0.25"/>
    <row r="13" spans="2:10" ht="168.75" customHeight="1" x14ac:dyDescent="0.25">
      <c r="B13" s="80" t="s">
        <v>22</v>
      </c>
      <c r="C13" s="80"/>
      <c r="D13" s="80"/>
      <c r="E13" s="80"/>
      <c r="F13" s="80"/>
      <c r="G13" s="80"/>
      <c r="H13" s="80"/>
      <c r="I13" s="80"/>
      <c r="J13" s="80"/>
    </row>
    <row r="14" spans="2:10" ht="6.75" customHeight="1" x14ac:dyDescent="0.25"/>
    <row r="15" spans="2:10" ht="92.25" customHeight="1" x14ac:dyDescent="0.25">
      <c r="B15" s="81" t="s">
        <v>26</v>
      </c>
      <c r="C15" s="81"/>
      <c r="D15" s="82"/>
      <c r="E15" s="82"/>
      <c r="F15" s="82"/>
      <c r="G15" s="82"/>
      <c r="H15" s="82"/>
      <c r="I15" s="82"/>
      <c r="J15" s="82"/>
    </row>
    <row r="16" spans="2:10" s="19" customFormat="1" ht="48" customHeight="1" x14ac:dyDescent="0.3">
      <c r="B16" s="16" t="s">
        <v>0</v>
      </c>
      <c r="C16" s="49" t="s">
        <v>34</v>
      </c>
      <c r="D16" s="50"/>
      <c r="E16" s="18" t="s">
        <v>25</v>
      </c>
      <c r="F16" s="18" t="s">
        <v>18</v>
      </c>
      <c r="G16" s="17" t="s">
        <v>23</v>
      </c>
      <c r="H16" s="17" t="s">
        <v>21</v>
      </c>
      <c r="I16" s="17" t="s">
        <v>19</v>
      </c>
      <c r="J16" s="17" t="s">
        <v>20</v>
      </c>
    </row>
    <row r="17" spans="2:10" s="19" customFormat="1" ht="19.5" customHeight="1" x14ac:dyDescent="0.3">
      <c r="B17" s="20">
        <v>1</v>
      </c>
      <c r="C17" s="45" t="s">
        <v>27</v>
      </c>
      <c r="D17" s="45"/>
      <c r="E17" s="20" t="s">
        <v>35</v>
      </c>
      <c r="F17" s="21">
        <v>1</v>
      </c>
      <c r="G17" s="1">
        <v>200000</v>
      </c>
      <c r="H17" s="2">
        <v>0.19</v>
      </c>
      <c r="I17" s="22">
        <f>+ROUND(G17*(1+H17),0)</f>
        <v>238000</v>
      </c>
      <c r="J17" s="22">
        <f>+I17*F17</f>
        <v>238000</v>
      </c>
    </row>
    <row r="18" spans="2:10" s="19" customFormat="1" ht="30" customHeight="1" x14ac:dyDescent="0.3">
      <c r="B18" s="20">
        <v>2</v>
      </c>
      <c r="C18" s="45" t="s">
        <v>28</v>
      </c>
      <c r="D18" s="45"/>
      <c r="E18" s="20" t="s">
        <v>36</v>
      </c>
      <c r="F18" s="23">
        <v>1</v>
      </c>
      <c r="G18" s="1">
        <v>300000</v>
      </c>
      <c r="H18" s="2">
        <v>0.19</v>
      </c>
      <c r="I18" s="22">
        <f t="shared" ref="I18:I23" si="0">+ROUND(G18*(1+H18),0)</f>
        <v>357000</v>
      </c>
      <c r="J18" s="22">
        <f t="shared" ref="J18:J23" si="1">+I18*F18</f>
        <v>357000</v>
      </c>
    </row>
    <row r="19" spans="2:10" s="19" customFormat="1" ht="57.75" customHeight="1" x14ac:dyDescent="0.3">
      <c r="B19" s="20">
        <v>3</v>
      </c>
      <c r="C19" s="45" t="s">
        <v>29</v>
      </c>
      <c r="D19" s="45"/>
      <c r="E19" s="20" t="s">
        <v>36</v>
      </c>
      <c r="F19" s="21">
        <v>1</v>
      </c>
      <c r="G19" s="1">
        <v>400000</v>
      </c>
      <c r="H19" s="2">
        <v>0.19</v>
      </c>
      <c r="I19" s="22">
        <f t="shared" si="0"/>
        <v>476000</v>
      </c>
      <c r="J19" s="22">
        <f t="shared" si="1"/>
        <v>476000</v>
      </c>
    </row>
    <row r="20" spans="2:10" s="19" customFormat="1" ht="30" customHeight="1" x14ac:dyDescent="0.3">
      <c r="B20" s="20">
        <v>4</v>
      </c>
      <c r="C20" s="45" t="s">
        <v>30</v>
      </c>
      <c r="D20" s="45"/>
      <c r="E20" s="20" t="s">
        <v>35</v>
      </c>
      <c r="F20" s="21">
        <v>1</v>
      </c>
      <c r="G20" s="1">
        <v>500000</v>
      </c>
      <c r="H20" s="2">
        <v>0.19</v>
      </c>
      <c r="I20" s="22">
        <f t="shared" si="0"/>
        <v>595000</v>
      </c>
      <c r="J20" s="22">
        <f t="shared" si="1"/>
        <v>595000</v>
      </c>
    </row>
    <row r="21" spans="2:10" s="19" customFormat="1" ht="19.5" customHeight="1" x14ac:dyDescent="0.3">
      <c r="B21" s="20">
        <v>5</v>
      </c>
      <c r="C21" s="45" t="s">
        <v>31</v>
      </c>
      <c r="D21" s="45"/>
      <c r="E21" s="20" t="s">
        <v>35</v>
      </c>
      <c r="F21" s="21">
        <v>1</v>
      </c>
      <c r="G21" s="1">
        <v>200000</v>
      </c>
      <c r="H21" s="2"/>
      <c r="I21" s="22">
        <f t="shared" si="0"/>
        <v>200000</v>
      </c>
      <c r="J21" s="22">
        <f t="shared" si="1"/>
        <v>200000</v>
      </c>
    </row>
    <row r="22" spans="2:10" s="19" customFormat="1" ht="19.5" customHeight="1" x14ac:dyDescent="0.3">
      <c r="B22" s="20">
        <v>6</v>
      </c>
      <c r="C22" s="45" t="s">
        <v>32</v>
      </c>
      <c r="D22" s="45"/>
      <c r="E22" s="20" t="s">
        <v>35</v>
      </c>
      <c r="F22" s="21">
        <v>1</v>
      </c>
      <c r="G22" s="1">
        <v>200000</v>
      </c>
      <c r="H22" s="2">
        <v>0.19</v>
      </c>
      <c r="I22" s="22">
        <f t="shared" si="0"/>
        <v>238000</v>
      </c>
      <c r="J22" s="22">
        <f t="shared" si="1"/>
        <v>238000</v>
      </c>
    </row>
    <row r="23" spans="2:10" s="19" customFormat="1" ht="46.5" customHeight="1" x14ac:dyDescent="0.3">
      <c r="B23" s="20">
        <v>7</v>
      </c>
      <c r="C23" s="45" t="s">
        <v>33</v>
      </c>
      <c r="D23" s="45"/>
      <c r="E23" s="20" t="s">
        <v>35</v>
      </c>
      <c r="F23" s="21">
        <v>1</v>
      </c>
      <c r="G23" s="1">
        <v>1600000</v>
      </c>
      <c r="H23" s="2">
        <v>0.19</v>
      </c>
      <c r="I23" s="22">
        <f t="shared" si="0"/>
        <v>1904000</v>
      </c>
      <c r="J23" s="22">
        <f t="shared" si="1"/>
        <v>1904000</v>
      </c>
    </row>
    <row r="24" spans="2:10" s="24" customFormat="1" ht="6.75" customHeight="1" x14ac:dyDescent="0.3">
      <c r="H24" s="25"/>
      <c r="I24" s="25"/>
      <c r="J24" s="25"/>
    </row>
    <row r="25" spans="2:10" s="24" customFormat="1" ht="17.25" customHeight="1" x14ac:dyDescent="0.3">
      <c r="B25" s="26" t="s">
        <v>48</v>
      </c>
      <c r="C25" s="27"/>
      <c r="D25" s="27"/>
      <c r="E25" s="27"/>
      <c r="F25" s="27"/>
      <c r="G25" s="28">
        <f>SUM(G17:G23)</f>
        <v>3400000</v>
      </c>
      <c r="H25" s="25"/>
      <c r="I25" s="28">
        <f>SUM(I17:I23)</f>
        <v>4008000</v>
      </c>
      <c r="J25" s="28">
        <f>SUM(J17:J23)</f>
        <v>4008000</v>
      </c>
    </row>
    <row r="26" spans="2:10" s="24" customFormat="1" ht="6.75" customHeight="1" x14ac:dyDescent="0.3">
      <c r="H26" s="25"/>
      <c r="I26" s="25"/>
      <c r="J26" s="25"/>
    </row>
    <row r="27" spans="2:10" ht="80.25" customHeight="1" x14ac:dyDescent="0.25">
      <c r="B27" s="81" t="s">
        <v>37</v>
      </c>
      <c r="C27" s="81"/>
      <c r="D27" s="82"/>
      <c r="E27" s="82"/>
      <c r="F27" s="82"/>
      <c r="G27" s="82"/>
      <c r="H27" s="82"/>
      <c r="I27" s="82"/>
      <c r="J27" s="82"/>
    </row>
    <row r="28" spans="2:10" s="19" customFormat="1" ht="48" customHeight="1" x14ac:dyDescent="0.3">
      <c r="B28" s="16" t="s">
        <v>0</v>
      </c>
      <c r="C28" s="49" t="s">
        <v>34</v>
      </c>
      <c r="D28" s="50"/>
      <c r="E28" s="18" t="s">
        <v>25</v>
      </c>
      <c r="F28" s="18" t="s">
        <v>18</v>
      </c>
      <c r="G28" s="17" t="s">
        <v>23</v>
      </c>
      <c r="H28" s="17" t="s">
        <v>21</v>
      </c>
      <c r="I28" s="17" t="s">
        <v>19</v>
      </c>
      <c r="J28" s="17" t="s">
        <v>20</v>
      </c>
    </row>
    <row r="29" spans="2:10" s="19" customFormat="1" ht="19.5" customHeight="1" x14ac:dyDescent="0.3">
      <c r="B29" s="20">
        <v>1</v>
      </c>
      <c r="C29" s="45" t="s">
        <v>27</v>
      </c>
      <c r="D29" s="45"/>
      <c r="E29" s="20" t="s">
        <v>35</v>
      </c>
      <c r="F29" s="21">
        <v>1</v>
      </c>
      <c r="G29" s="1">
        <v>400000</v>
      </c>
      <c r="H29" s="2">
        <v>0.19</v>
      </c>
      <c r="I29" s="22">
        <f>+ROUND(G29*(1+H29),0)</f>
        <v>476000</v>
      </c>
      <c r="J29" s="22">
        <f>+I29*F29</f>
        <v>476000</v>
      </c>
    </row>
    <row r="30" spans="2:10" s="19" customFormat="1" ht="30" customHeight="1" x14ac:dyDescent="0.3">
      <c r="B30" s="20">
        <v>2</v>
      </c>
      <c r="C30" s="45" t="s">
        <v>28</v>
      </c>
      <c r="D30" s="45"/>
      <c r="E30" s="20" t="s">
        <v>36</v>
      </c>
      <c r="F30" s="23">
        <v>1</v>
      </c>
      <c r="G30" s="1">
        <v>500000</v>
      </c>
      <c r="H30" s="2">
        <v>0.19</v>
      </c>
      <c r="I30" s="22">
        <f t="shared" ref="I30:I35" si="2">+ROUND(G30*(1+H30),0)</f>
        <v>595000</v>
      </c>
      <c r="J30" s="22">
        <f t="shared" ref="J30:J35" si="3">+I30*F30</f>
        <v>595000</v>
      </c>
    </row>
    <row r="31" spans="2:10" s="19" customFormat="1" ht="57.75" customHeight="1" x14ac:dyDescent="0.3">
      <c r="B31" s="20">
        <v>3</v>
      </c>
      <c r="C31" s="45" t="s">
        <v>29</v>
      </c>
      <c r="D31" s="45"/>
      <c r="E31" s="20" t="s">
        <v>36</v>
      </c>
      <c r="F31" s="21">
        <v>1</v>
      </c>
      <c r="G31" s="1">
        <v>600000</v>
      </c>
      <c r="H31" s="2">
        <v>0.19</v>
      </c>
      <c r="I31" s="22">
        <f t="shared" si="2"/>
        <v>714000</v>
      </c>
      <c r="J31" s="22">
        <f t="shared" si="3"/>
        <v>714000</v>
      </c>
    </row>
    <row r="32" spans="2:10" s="19" customFormat="1" ht="30" customHeight="1" x14ac:dyDescent="0.3">
      <c r="B32" s="20">
        <v>4</v>
      </c>
      <c r="C32" s="45" t="s">
        <v>30</v>
      </c>
      <c r="D32" s="45"/>
      <c r="E32" s="20" t="s">
        <v>35</v>
      </c>
      <c r="F32" s="21">
        <v>1</v>
      </c>
      <c r="G32" s="1">
        <v>600000</v>
      </c>
      <c r="H32" s="2">
        <v>0.19</v>
      </c>
      <c r="I32" s="22">
        <f t="shared" si="2"/>
        <v>714000</v>
      </c>
      <c r="J32" s="22">
        <f t="shared" si="3"/>
        <v>714000</v>
      </c>
    </row>
    <row r="33" spans="2:10" s="19" customFormat="1" ht="19.5" customHeight="1" x14ac:dyDescent="0.3">
      <c r="B33" s="20">
        <v>5</v>
      </c>
      <c r="C33" s="45" t="s">
        <v>31</v>
      </c>
      <c r="D33" s="45"/>
      <c r="E33" s="20" t="s">
        <v>35</v>
      </c>
      <c r="F33" s="21">
        <v>1</v>
      </c>
      <c r="G33" s="1">
        <v>300000</v>
      </c>
      <c r="H33" s="2"/>
      <c r="I33" s="22">
        <f t="shared" si="2"/>
        <v>300000</v>
      </c>
      <c r="J33" s="22">
        <f t="shared" si="3"/>
        <v>300000</v>
      </c>
    </row>
    <row r="34" spans="2:10" s="19" customFormat="1" ht="19.5" customHeight="1" x14ac:dyDescent="0.3">
      <c r="B34" s="20">
        <v>6</v>
      </c>
      <c r="C34" s="45" t="s">
        <v>32</v>
      </c>
      <c r="D34" s="45"/>
      <c r="E34" s="20" t="s">
        <v>35</v>
      </c>
      <c r="F34" s="21">
        <v>1</v>
      </c>
      <c r="G34" s="1">
        <v>300000</v>
      </c>
      <c r="H34" s="2">
        <v>0.19</v>
      </c>
      <c r="I34" s="22">
        <f t="shared" si="2"/>
        <v>357000</v>
      </c>
      <c r="J34" s="22">
        <f t="shared" si="3"/>
        <v>357000</v>
      </c>
    </row>
    <row r="35" spans="2:10" s="19" customFormat="1" ht="46.5" customHeight="1" x14ac:dyDescent="0.3">
      <c r="B35" s="20">
        <v>7</v>
      </c>
      <c r="C35" s="45" t="s">
        <v>38</v>
      </c>
      <c r="D35" s="45"/>
      <c r="E35" s="20" t="s">
        <v>35</v>
      </c>
      <c r="F35" s="21">
        <v>1</v>
      </c>
      <c r="G35" s="1">
        <v>1600000</v>
      </c>
      <c r="H35" s="2">
        <v>0.19</v>
      </c>
      <c r="I35" s="22">
        <f t="shared" si="2"/>
        <v>1904000</v>
      </c>
      <c r="J35" s="22">
        <f t="shared" si="3"/>
        <v>1904000</v>
      </c>
    </row>
    <row r="36" spans="2:10" s="24" customFormat="1" ht="6.75" customHeight="1" x14ac:dyDescent="0.3">
      <c r="H36" s="25"/>
      <c r="I36" s="25"/>
      <c r="J36" s="25"/>
    </row>
    <row r="37" spans="2:10" s="24" customFormat="1" ht="17.25" customHeight="1" x14ac:dyDescent="0.3">
      <c r="B37" s="26" t="s">
        <v>47</v>
      </c>
      <c r="C37" s="27"/>
      <c r="D37" s="27"/>
      <c r="E37" s="27"/>
      <c r="F37" s="27"/>
      <c r="G37" s="28">
        <f>SUM(G29:G35)</f>
        <v>4300000</v>
      </c>
      <c r="H37" s="25"/>
      <c r="I37" s="28">
        <f>SUM(I29:I35)</f>
        <v>5060000</v>
      </c>
      <c r="J37" s="28">
        <f>SUM(J29:J35)</f>
        <v>5060000</v>
      </c>
    </row>
    <row r="38" spans="2:10" s="24" customFormat="1" ht="6.75" customHeight="1" x14ac:dyDescent="0.3"/>
    <row r="39" spans="2:10" ht="80.25" customHeight="1" x14ac:dyDescent="0.25">
      <c r="B39" s="81" t="s">
        <v>39</v>
      </c>
      <c r="C39" s="81"/>
      <c r="D39" s="82"/>
      <c r="E39" s="82"/>
      <c r="F39" s="82"/>
      <c r="G39" s="82"/>
      <c r="H39" s="82"/>
      <c r="I39" s="82"/>
      <c r="J39" s="82"/>
    </row>
    <row r="40" spans="2:10" s="19" customFormat="1" ht="48" customHeight="1" x14ac:dyDescent="0.3">
      <c r="B40" s="16" t="s">
        <v>0</v>
      </c>
      <c r="C40" s="49" t="s">
        <v>34</v>
      </c>
      <c r="D40" s="50"/>
      <c r="E40" s="18" t="s">
        <v>25</v>
      </c>
      <c r="F40" s="18" t="s">
        <v>18</v>
      </c>
      <c r="G40" s="17" t="s">
        <v>23</v>
      </c>
      <c r="H40" s="17" t="s">
        <v>21</v>
      </c>
      <c r="I40" s="17" t="s">
        <v>19</v>
      </c>
      <c r="J40" s="17" t="s">
        <v>20</v>
      </c>
    </row>
    <row r="41" spans="2:10" s="19" customFormat="1" ht="19.5" customHeight="1" x14ac:dyDescent="0.3">
      <c r="B41" s="20">
        <v>1</v>
      </c>
      <c r="C41" s="45" t="s">
        <v>27</v>
      </c>
      <c r="D41" s="45"/>
      <c r="E41" s="20" t="s">
        <v>35</v>
      </c>
      <c r="F41" s="21">
        <v>1</v>
      </c>
      <c r="G41" s="1">
        <v>1200000</v>
      </c>
      <c r="H41" s="2">
        <v>0.19</v>
      </c>
      <c r="I41" s="22">
        <f>+ROUND(G41*(1+H41),0)</f>
        <v>1428000</v>
      </c>
      <c r="J41" s="22">
        <f>+I41*F41</f>
        <v>1428000</v>
      </c>
    </row>
    <row r="42" spans="2:10" s="19" customFormat="1" ht="30" customHeight="1" x14ac:dyDescent="0.3">
      <c r="B42" s="20">
        <v>2</v>
      </c>
      <c r="C42" s="45" t="s">
        <v>28</v>
      </c>
      <c r="D42" s="45"/>
      <c r="E42" s="20" t="s">
        <v>36</v>
      </c>
      <c r="F42" s="23">
        <v>1</v>
      </c>
      <c r="G42" s="1">
        <v>800000</v>
      </c>
      <c r="H42" s="2">
        <v>0.19</v>
      </c>
      <c r="I42" s="22">
        <f t="shared" ref="I42:I47" si="4">+ROUND(G42*(1+H42),0)</f>
        <v>952000</v>
      </c>
      <c r="J42" s="22">
        <f t="shared" ref="J42:J47" si="5">+I42*F42</f>
        <v>952000</v>
      </c>
    </row>
    <row r="43" spans="2:10" s="19" customFormat="1" ht="57.75" customHeight="1" x14ac:dyDescent="0.3">
      <c r="B43" s="20">
        <v>3</v>
      </c>
      <c r="C43" s="45" t="s">
        <v>29</v>
      </c>
      <c r="D43" s="45"/>
      <c r="E43" s="20" t="s">
        <v>36</v>
      </c>
      <c r="F43" s="21">
        <v>1</v>
      </c>
      <c r="G43" s="1">
        <v>700000</v>
      </c>
      <c r="H43" s="2">
        <v>0.19</v>
      </c>
      <c r="I43" s="22">
        <f t="shared" si="4"/>
        <v>833000</v>
      </c>
      <c r="J43" s="22">
        <f t="shared" si="5"/>
        <v>833000</v>
      </c>
    </row>
    <row r="44" spans="2:10" s="19" customFormat="1" ht="30" customHeight="1" x14ac:dyDescent="0.3">
      <c r="B44" s="20">
        <v>4</v>
      </c>
      <c r="C44" s="45" t="s">
        <v>30</v>
      </c>
      <c r="D44" s="45"/>
      <c r="E44" s="20" t="s">
        <v>35</v>
      </c>
      <c r="F44" s="21">
        <v>1</v>
      </c>
      <c r="G44" s="1">
        <v>750000</v>
      </c>
      <c r="H44" s="2">
        <v>0.19</v>
      </c>
      <c r="I44" s="22">
        <f t="shared" si="4"/>
        <v>892500</v>
      </c>
      <c r="J44" s="22">
        <f t="shared" si="5"/>
        <v>892500</v>
      </c>
    </row>
    <row r="45" spans="2:10" s="19" customFormat="1" ht="19.5" customHeight="1" x14ac:dyDescent="0.3">
      <c r="B45" s="20">
        <v>5</v>
      </c>
      <c r="C45" s="45" t="s">
        <v>31</v>
      </c>
      <c r="D45" s="45"/>
      <c r="E45" s="20" t="s">
        <v>35</v>
      </c>
      <c r="F45" s="21">
        <v>1</v>
      </c>
      <c r="G45" s="1">
        <v>500000</v>
      </c>
      <c r="H45" s="2"/>
      <c r="I45" s="22">
        <f t="shared" si="4"/>
        <v>500000</v>
      </c>
      <c r="J45" s="22">
        <f t="shared" si="5"/>
        <v>500000</v>
      </c>
    </row>
    <row r="46" spans="2:10" s="19" customFormat="1" ht="19.5" customHeight="1" x14ac:dyDescent="0.3">
      <c r="B46" s="20">
        <v>6</v>
      </c>
      <c r="C46" s="45" t="s">
        <v>32</v>
      </c>
      <c r="D46" s="45"/>
      <c r="E46" s="20" t="s">
        <v>35</v>
      </c>
      <c r="F46" s="21">
        <v>1</v>
      </c>
      <c r="G46" s="1">
        <v>500000</v>
      </c>
      <c r="H46" s="2">
        <v>0.19</v>
      </c>
      <c r="I46" s="22">
        <f t="shared" si="4"/>
        <v>595000</v>
      </c>
      <c r="J46" s="22">
        <f t="shared" si="5"/>
        <v>595000</v>
      </c>
    </row>
    <row r="47" spans="2:10" s="19" customFormat="1" ht="46.5" customHeight="1" x14ac:dyDescent="0.3">
      <c r="B47" s="20">
        <v>7</v>
      </c>
      <c r="C47" s="45" t="s">
        <v>38</v>
      </c>
      <c r="D47" s="45"/>
      <c r="E47" s="20" t="s">
        <v>35</v>
      </c>
      <c r="F47" s="21">
        <v>1</v>
      </c>
      <c r="G47" s="1">
        <v>1600000</v>
      </c>
      <c r="H47" s="2">
        <v>0.19</v>
      </c>
      <c r="I47" s="22">
        <f t="shared" si="4"/>
        <v>1904000</v>
      </c>
      <c r="J47" s="22">
        <f t="shared" si="5"/>
        <v>1904000</v>
      </c>
    </row>
    <row r="48" spans="2:10" s="24" customFormat="1" ht="6.75" customHeight="1" x14ac:dyDescent="0.3">
      <c r="H48" s="25"/>
      <c r="I48" s="25"/>
      <c r="J48" s="25"/>
    </row>
    <row r="49" spans="2:10" s="24" customFormat="1" ht="17.25" customHeight="1" x14ac:dyDescent="0.3">
      <c r="B49" s="26" t="s">
        <v>46</v>
      </c>
      <c r="C49" s="27"/>
      <c r="D49" s="27"/>
      <c r="E49" s="27"/>
      <c r="F49" s="27"/>
      <c r="G49" s="28">
        <f>SUM(G41:G47)</f>
        <v>6050000</v>
      </c>
      <c r="H49" s="25"/>
      <c r="I49" s="28">
        <f>SUM(I41:I47)</f>
        <v>7104500</v>
      </c>
      <c r="J49" s="28">
        <f>SUM(J41:J47)</f>
        <v>7104500</v>
      </c>
    </row>
    <row r="50" spans="2:10" s="24" customFormat="1" ht="6.75" customHeight="1" x14ac:dyDescent="0.3">
      <c r="H50" s="25"/>
      <c r="I50" s="25"/>
      <c r="J50" s="25"/>
    </row>
    <row r="51" spans="2:10" ht="80.25" customHeight="1" x14ac:dyDescent="0.25">
      <c r="B51" s="81" t="s">
        <v>40</v>
      </c>
      <c r="C51" s="81"/>
      <c r="D51" s="82"/>
      <c r="E51" s="82"/>
      <c r="F51" s="82"/>
      <c r="G51" s="82"/>
      <c r="H51" s="82"/>
      <c r="I51" s="82"/>
      <c r="J51" s="82"/>
    </row>
    <row r="52" spans="2:10" s="19" customFormat="1" ht="48" customHeight="1" x14ac:dyDescent="0.3">
      <c r="B52" s="16" t="s">
        <v>0</v>
      </c>
      <c r="C52" s="49" t="s">
        <v>34</v>
      </c>
      <c r="D52" s="50"/>
      <c r="E52" s="18" t="s">
        <v>25</v>
      </c>
      <c r="F52" s="18" t="s">
        <v>18</v>
      </c>
      <c r="G52" s="17" t="s">
        <v>23</v>
      </c>
      <c r="H52" s="17" t="s">
        <v>21</v>
      </c>
      <c r="I52" s="17" t="s">
        <v>19</v>
      </c>
      <c r="J52" s="17" t="s">
        <v>20</v>
      </c>
    </row>
    <row r="53" spans="2:10" s="19" customFormat="1" ht="19.5" customHeight="1" x14ac:dyDescent="0.3">
      <c r="B53" s="20">
        <v>1</v>
      </c>
      <c r="C53" s="45" t="s">
        <v>27</v>
      </c>
      <c r="D53" s="45"/>
      <c r="E53" s="20" t="s">
        <v>35</v>
      </c>
      <c r="F53" s="21">
        <v>1</v>
      </c>
      <c r="G53" s="1">
        <v>700000</v>
      </c>
      <c r="H53" s="2">
        <v>0.19</v>
      </c>
      <c r="I53" s="22">
        <f>+ROUND(G53*(1+H53),0)</f>
        <v>833000</v>
      </c>
      <c r="J53" s="22">
        <f>+I53*F53</f>
        <v>833000</v>
      </c>
    </row>
    <row r="54" spans="2:10" s="19" customFormat="1" ht="30" customHeight="1" x14ac:dyDescent="0.3">
      <c r="B54" s="20">
        <v>2</v>
      </c>
      <c r="C54" s="45" t="s">
        <v>28</v>
      </c>
      <c r="D54" s="45"/>
      <c r="E54" s="20" t="s">
        <v>36</v>
      </c>
      <c r="F54" s="23">
        <v>1</v>
      </c>
      <c r="G54" s="1">
        <v>800000</v>
      </c>
      <c r="H54" s="2">
        <v>0.19</v>
      </c>
      <c r="I54" s="22">
        <f t="shared" ref="I54:I59" si="6">+ROUND(G54*(1+H54),0)</f>
        <v>952000</v>
      </c>
      <c r="J54" s="22">
        <f t="shared" ref="J54:J59" si="7">+I54*F54</f>
        <v>952000</v>
      </c>
    </row>
    <row r="55" spans="2:10" s="19" customFormat="1" ht="57.75" customHeight="1" x14ac:dyDescent="0.3">
      <c r="B55" s="20">
        <v>3</v>
      </c>
      <c r="C55" s="45" t="s">
        <v>29</v>
      </c>
      <c r="D55" s="45"/>
      <c r="E55" s="20" t="s">
        <v>36</v>
      </c>
      <c r="F55" s="21">
        <v>1</v>
      </c>
      <c r="G55" s="1">
        <v>800000</v>
      </c>
      <c r="H55" s="2">
        <v>0.19</v>
      </c>
      <c r="I55" s="22">
        <f t="shared" si="6"/>
        <v>952000</v>
      </c>
      <c r="J55" s="22">
        <f t="shared" si="7"/>
        <v>952000</v>
      </c>
    </row>
    <row r="56" spans="2:10" s="19" customFormat="1" ht="30" customHeight="1" x14ac:dyDescent="0.3">
      <c r="B56" s="20">
        <v>4</v>
      </c>
      <c r="C56" s="45" t="s">
        <v>30</v>
      </c>
      <c r="D56" s="45"/>
      <c r="E56" s="20" t="s">
        <v>35</v>
      </c>
      <c r="F56" s="21">
        <v>1</v>
      </c>
      <c r="G56" s="1">
        <v>800000</v>
      </c>
      <c r="H56" s="2">
        <v>0.19</v>
      </c>
      <c r="I56" s="22">
        <f t="shared" si="6"/>
        <v>952000</v>
      </c>
      <c r="J56" s="22">
        <f t="shared" si="7"/>
        <v>952000</v>
      </c>
    </row>
    <row r="57" spans="2:10" s="19" customFormat="1" ht="19.5" customHeight="1" x14ac:dyDescent="0.3">
      <c r="B57" s="20">
        <v>5</v>
      </c>
      <c r="C57" s="45" t="s">
        <v>31</v>
      </c>
      <c r="D57" s="45"/>
      <c r="E57" s="20" t="s">
        <v>35</v>
      </c>
      <c r="F57" s="21">
        <v>1</v>
      </c>
      <c r="G57" s="1">
        <v>450000</v>
      </c>
      <c r="H57" s="2"/>
      <c r="I57" s="22">
        <f t="shared" si="6"/>
        <v>450000</v>
      </c>
      <c r="J57" s="22">
        <f t="shared" si="7"/>
        <v>450000</v>
      </c>
    </row>
    <row r="58" spans="2:10" s="19" customFormat="1" ht="19.5" customHeight="1" x14ac:dyDescent="0.3">
      <c r="B58" s="20">
        <v>6</v>
      </c>
      <c r="C58" s="45" t="s">
        <v>32</v>
      </c>
      <c r="D58" s="45"/>
      <c r="E58" s="20" t="s">
        <v>35</v>
      </c>
      <c r="F58" s="21">
        <v>1</v>
      </c>
      <c r="G58" s="1">
        <v>450000</v>
      </c>
      <c r="H58" s="2">
        <v>0.19</v>
      </c>
      <c r="I58" s="22">
        <f t="shared" si="6"/>
        <v>535500</v>
      </c>
      <c r="J58" s="22">
        <f t="shared" si="7"/>
        <v>535500</v>
      </c>
    </row>
    <row r="59" spans="2:10" s="19" customFormat="1" ht="46.5" customHeight="1" x14ac:dyDescent="0.3">
      <c r="B59" s="20">
        <v>7</v>
      </c>
      <c r="C59" s="45" t="s">
        <v>38</v>
      </c>
      <c r="D59" s="45"/>
      <c r="E59" s="20" t="s">
        <v>35</v>
      </c>
      <c r="F59" s="21">
        <v>1</v>
      </c>
      <c r="G59" s="1">
        <v>1500000</v>
      </c>
      <c r="H59" s="2">
        <v>0.19</v>
      </c>
      <c r="I59" s="22">
        <f t="shared" si="6"/>
        <v>1785000</v>
      </c>
      <c r="J59" s="22">
        <f t="shared" si="7"/>
        <v>1785000</v>
      </c>
    </row>
    <row r="60" spans="2:10" s="24" customFormat="1" ht="6.75" customHeight="1" x14ac:dyDescent="0.3">
      <c r="H60" s="25"/>
      <c r="I60" s="25"/>
      <c r="J60" s="25"/>
    </row>
    <row r="61" spans="2:10" s="24" customFormat="1" ht="17.25" customHeight="1" x14ac:dyDescent="0.3">
      <c r="B61" s="26" t="s">
        <v>45</v>
      </c>
      <c r="C61" s="27"/>
      <c r="D61" s="27"/>
      <c r="E61" s="27"/>
      <c r="F61" s="27"/>
      <c r="G61" s="28">
        <f>SUM(G53:G59)</f>
        <v>5500000</v>
      </c>
      <c r="H61" s="25"/>
      <c r="I61" s="28">
        <f>SUM(I53:I59)</f>
        <v>6459500</v>
      </c>
      <c r="J61" s="28">
        <f>SUM(J53:J59)</f>
        <v>6459500</v>
      </c>
    </row>
    <row r="62" spans="2:10" s="24" customFormat="1" ht="6.75" customHeight="1" x14ac:dyDescent="0.3">
      <c r="H62" s="25"/>
      <c r="I62" s="25"/>
      <c r="J62" s="25"/>
    </row>
    <row r="63" spans="2:10" ht="80.25" customHeight="1" x14ac:dyDescent="0.25">
      <c r="B63" s="81" t="s">
        <v>41</v>
      </c>
      <c r="C63" s="81"/>
      <c r="D63" s="82"/>
      <c r="E63" s="82"/>
      <c r="F63" s="82"/>
      <c r="G63" s="82"/>
      <c r="H63" s="82"/>
      <c r="I63" s="82"/>
      <c r="J63" s="82"/>
    </row>
    <row r="64" spans="2:10" s="19" customFormat="1" ht="48" customHeight="1" x14ac:dyDescent="0.3">
      <c r="B64" s="16" t="s">
        <v>0</v>
      </c>
      <c r="C64" s="49" t="s">
        <v>34</v>
      </c>
      <c r="D64" s="50"/>
      <c r="E64" s="18" t="s">
        <v>25</v>
      </c>
      <c r="F64" s="18" t="s">
        <v>18</v>
      </c>
      <c r="G64" s="17" t="s">
        <v>23</v>
      </c>
      <c r="H64" s="17" t="s">
        <v>21</v>
      </c>
      <c r="I64" s="17" t="s">
        <v>19</v>
      </c>
      <c r="J64" s="17" t="s">
        <v>20</v>
      </c>
    </row>
    <row r="65" spans="2:10" s="19" customFormat="1" ht="19.5" customHeight="1" x14ac:dyDescent="0.3">
      <c r="B65" s="20">
        <v>1</v>
      </c>
      <c r="C65" s="45" t="s">
        <v>27</v>
      </c>
      <c r="D65" s="45"/>
      <c r="E65" s="20" t="s">
        <v>35</v>
      </c>
      <c r="F65" s="21">
        <v>1</v>
      </c>
      <c r="G65" s="1">
        <v>500000</v>
      </c>
      <c r="H65" s="2">
        <v>0.19</v>
      </c>
      <c r="I65" s="22">
        <f>+ROUND(G65*(1+H65),0)</f>
        <v>595000</v>
      </c>
      <c r="J65" s="22">
        <f>+I65*F65</f>
        <v>595000</v>
      </c>
    </row>
    <row r="66" spans="2:10" s="19" customFormat="1" ht="30" customHeight="1" x14ac:dyDescent="0.3">
      <c r="B66" s="20">
        <v>2</v>
      </c>
      <c r="C66" s="45" t="s">
        <v>28</v>
      </c>
      <c r="D66" s="45"/>
      <c r="E66" s="20" t="s">
        <v>36</v>
      </c>
      <c r="F66" s="23">
        <v>1</v>
      </c>
      <c r="G66" s="1">
        <v>650000</v>
      </c>
      <c r="H66" s="2">
        <v>0.19</v>
      </c>
      <c r="I66" s="22">
        <f t="shared" ref="I66:I71" si="8">+ROUND(G66*(1+H66),0)</f>
        <v>773500</v>
      </c>
      <c r="J66" s="22">
        <f t="shared" ref="J66:J71" si="9">+I66*F66</f>
        <v>773500</v>
      </c>
    </row>
    <row r="67" spans="2:10" s="19" customFormat="1" ht="57.75" customHeight="1" x14ac:dyDescent="0.3">
      <c r="B67" s="20">
        <v>3</v>
      </c>
      <c r="C67" s="45" t="s">
        <v>29</v>
      </c>
      <c r="D67" s="45"/>
      <c r="E67" s="20" t="s">
        <v>36</v>
      </c>
      <c r="F67" s="21">
        <v>1</v>
      </c>
      <c r="G67" s="1">
        <v>650000</v>
      </c>
      <c r="H67" s="2">
        <v>0.19</v>
      </c>
      <c r="I67" s="22">
        <f t="shared" si="8"/>
        <v>773500</v>
      </c>
      <c r="J67" s="22">
        <f t="shared" si="9"/>
        <v>773500</v>
      </c>
    </row>
    <row r="68" spans="2:10" s="19" customFormat="1" ht="30" customHeight="1" x14ac:dyDescent="0.3">
      <c r="B68" s="20">
        <v>4</v>
      </c>
      <c r="C68" s="45" t="s">
        <v>30</v>
      </c>
      <c r="D68" s="45"/>
      <c r="E68" s="20" t="s">
        <v>35</v>
      </c>
      <c r="F68" s="21">
        <v>1</v>
      </c>
      <c r="G68" s="1">
        <v>650000</v>
      </c>
      <c r="H68" s="2">
        <v>0.19</v>
      </c>
      <c r="I68" s="22">
        <f t="shared" si="8"/>
        <v>773500</v>
      </c>
      <c r="J68" s="22">
        <f t="shared" si="9"/>
        <v>773500</v>
      </c>
    </row>
    <row r="69" spans="2:10" s="19" customFormat="1" ht="19.5" customHeight="1" x14ac:dyDescent="0.3">
      <c r="B69" s="20">
        <v>5</v>
      </c>
      <c r="C69" s="45" t="s">
        <v>31</v>
      </c>
      <c r="D69" s="45"/>
      <c r="E69" s="20" t="s">
        <v>35</v>
      </c>
      <c r="F69" s="21">
        <v>1</v>
      </c>
      <c r="G69" s="1">
        <v>350000</v>
      </c>
      <c r="H69" s="2"/>
      <c r="I69" s="22">
        <f t="shared" si="8"/>
        <v>350000</v>
      </c>
      <c r="J69" s="22">
        <f t="shared" si="9"/>
        <v>350000</v>
      </c>
    </row>
    <row r="70" spans="2:10" s="19" customFormat="1" ht="19.5" customHeight="1" x14ac:dyDescent="0.3">
      <c r="B70" s="20">
        <v>6</v>
      </c>
      <c r="C70" s="45" t="s">
        <v>32</v>
      </c>
      <c r="D70" s="45"/>
      <c r="E70" s="20" t="s">
        <v>35</v>
      </c>
      <c r="F70" s="21">
        <v>1</v>
      </c>
      <c r="G70" s="1">
        <v>350000</v>
      </c>
      <c r="H70" s="2">
        <v>0.19</v>
      </c>
      <c r="I70" s="22">
        <f t="shared" si="8"/>
        <v>416500</v>
      </c>
      <c r="J70" s="22">
        <f t="shared" si="9"/>
        <v>416500</v>
      </c>
    </row>
    <row r="71" spans="2:10" s="19" customFormat="1" ht="46.5" customHeight="1" x14ac:dyDescent="0.3">
      <c r="B71" s="20">
        <v>7</v>
      </c>
      <c r="C71" s="45" t="s">
        <v>38</v>
      </c>
      <c r="D71" s="45"/>
      <c r="E71" s="20" t="s">
        <v>35</v>
      </c>
      <c r="F71" s="21">
        <v>1</v>
      </c>
      <c r="G71" s="1">
        <v>1600000</v>
      </c>
      <c r="H71" s="2">
        <v>0.19</v>
      </c>
      <c r="I71" s="22">
        <f t="shared" si="8"/>
        <v>1904000</v>
      </c>
      <c r="J71" s="22">
        <f t="shared" si="9"/>
        <v>1904000</v>
      </c>
    </row>
    <row r="72" spans="2:10" s="24" customFormat="1" ht="6.75" customHeight="1" x14ac:dyDescent="0.3">
      <c r="H72" s="25"/>
      <c r="I72" s="25"/>
      <c r="J72" s="25"/>
    </row>
    <row r="73" spans="2:10" s="24" customFormat="1" ht="17.25" customHeight="1" x14ac:dyDescent="0.3">
      <c r="B73" s="26" t="s">
        <v>45</v>
      </c>
      <c r="C73" s="27"/>
      <c r="D73" s="27"/>
      <c r="E73" s="27"/>
      <c r="F73" s="27"/>
      <c r="G73" s="28">
        <f>SUM(G65:G71)</f>
        <v>4750000</v>
      </c>
      <c r="H73" s="25"/>
      <c r="I73" s="28">
        <f>SUM(I65:I71)</f>
        <v>5586000</v>
      </c>
      <c r="J73" s="28">
        <f>SUM(J65:J71)</f>
        <v>5586000</v>
      </c>
    </row>
    <row r="74" spans="2:10" s="24" customFormat="1" ht="6.75" customHeight="1" x14ac:dyDescent="0.3">
      <c r="H74" s="25"/>
      <c r="I74" s="25"/>
      <c r="J74" s="25"/>
    </row>
    <row r="75" spans="2:10" s="19" customFormat="1" ht="48" customHeight="1" x14ac:dyDescent="0.3">
      <c r="B75" s="16" t="s">
        <v>0</v>
      </c>
      <c r="C75" s="49" t="s">
        <v>34</v>
      </c>
      <c r="D75" s="50"/>
      <c r="E75" s="18" t="s">
        <v>25</v>
      </c>
      <c r="F75" s="18" t="s">
        <v>18</v>
      </c>
      <c r="G75" s="17" t="s">
        <v>23</v>
      </c>
      <c r="H75" s="17" t="s">
        <v>21</v>
      </c>
      <c r="I75" s="17" t="s">
        <v>19</v>
      </c>
      <c r="J75" s="17" t="s">
        <v>20</v>
      </c>
    </row>
    <row r="76" spans="2:10" s="19" customFormat="1" ht="77.25" customHeight="1" x14ac:dyDescent="0.3">
      <c r="B76" s="20">
        <v>1</v>
      </c>
      <c r="C76" s="45" t="s">
        <v>42</v>
      </c>
      <c r="D76" s="45"/>
      <c r="E76" s="20" t="s">
        <v>43</v>
      </c>
      <c r="F76" s="29">
        <v>1</v>
      </c>
      <c r="G76" s="1">
        <v>280000</v>
      </c>
      <c r="H76" s="2">
        <v>0.19</v>
      </c>
      <c r="I76" s="22">
        <f>+ROUND(G76*(1+H76),0)</f>
        <v>333200</v>
      </c>
      <c r="J76" s="22">
        <f>+I76*F76</f>
        <v>333200</v>
      </c>
    </row>
    <row r="77" spans="2:10" s="24" customFormat="1" ht="6.75" customHeight="1" x14ac:dyDescent="0.3">
      <c r="H77" s="25"/>
      <c r="I77" s="25"/>
      <c r="J77" s="25"/>
    </row>
    <row r="78" spans="2:10" s="24" customFormat="1" ht="17.25" customHeight="1" x14ac:dyDescent="0.3">
      <c r="B78" s="26" t="s">
        <v>44</v>
      </c>
      <c r="C78" s="27"/>
      <c r="D78" s="27"/>
      <c r="E78" s="27"/>
      <c r="F78" s="27"/>
      <c r="G78" s="28">
        <f>+G76</f>
        <v>280000</v>
      </c>
      <c r="H78" s="25"/>
      <c r="I78" s="28">
        <f>+I76</f>
        <v>333200</v>
      </c>
      <c r="J78" s="28">
        <f>+J76</f>
        <v>333200</v>
      </c>
    </row>
    <row r="79" spans="2:10" s="24" customFormat="1" ht="6.75" customHeight="1" x14ac:dyDescent="0.3">
      <c r="H79" s="25"/>
      <c r="I79" s="25"/>
      <c r="J79" s="25"/>
    </row>
    <row r="80" spans="2:10" s="24" customFormat="1" ht="21.75" customHeight="1" x14ac:dyDescent="0.3">
      <c r="B80" s="41" t="s">
        <v>12</v>
      </c>
      <c r="C80" s="41"/>
      <c r="D80" s="41"/>
      <c r="E80" s="41"/>
      <c r="F80" s="41"/>
      <c r="G80" s="41"/>
      <c r="H80" s="46">
        <f>+J78+J73+J61+J49+J37+J25</f>
        <v>28551200</v>
      </c>
      <c r="I80" s="47"/>
      <c r="J80" s="48"/>
    </row>
    <row r="81" spans="2:10" s="24" customFormat="1" ht="6.75" customHeight="1" x14ac:dyDescent="0.3"/>
    <row r="82" spans="2:10" s="24" customFormat="1" ht="18.75" customHeight="1" x14ac:dyDescent="0.3">
      <c r="B82" s="84" t="s">
        <v>15</v>
      </c>
      <c r="C82" s="84"/>
      <c r="D82" s="84"/>
      <c r="E82" s="84"/>
      <c r="F82" s="84"/>
      <c r="G82" s="84"/>
      <c r="H82" s="84"/>
      <c r="I82" s="84"/>
      <c r="J82" s="84"/>
    </row>
    <row r="83" spans="2:10" s="24" customFormat="1" ht="57.75" customHeight="1" x14ac:dyDescent="0.3">
      <c r="B83" s="85" t="s">
        <v>17</v>
      </c>
      <c r="C83" s="85"/>
      <c r="D83" s="85"/>
      <c r="E83" s="85"/>
      <c r="F83" s="85"/>
      <c r="G83" s="85"/>
      <c r="H83" s="85"/>
      <c r="I83" s="85"/>
      <c r="J83" s="85"/>
    </row>
    <row r="84" spans="2:10" s="24" customFormat="1" ht="60" customHeight="1" x14ac:dyDescent="0.3">
      <c r="B84" s="85" t="s">
        <v>16</v>
      </c>
      <c r="C84" s="85"/>
      <c r="D84" s="85"/>
      <c r="E84" s="85"/>
      <c r="F84" s="85"/>
      <c r="G84" s="85"/>
      <c r="H84" s="85"/>
      <c r="I84" s="85"/>
      <c r="J84" s="85"/>
    </row>
    <row r="85" spans="2:10" s="30" customFormat="1" ht="6.75" customHeight="1" x14ac:dyDescent="0.3"/>
    <row r="86" spans="2:10" s="3" customFormat="1" x14ac:dyDescent="0.25">
      <c r="B86" s="86"/>
      <c r="C86" s="86"/>
      <c r="D86" s="86"/>
      <c r="E86" s="86"/>
    </row>
    <row r="87" spans="2:10" s="3" customFormat="1" x14ac:dyDescent="0.25">
      <c r="B87" s="86"/>
      <c r="C87" s="86"/>
      <c r="D87" s="86"/>
      <c r="E87" s="86"/>
    </row>
    <row r="88" spans="2:10" s="3" customFormat="1" x14ac:dyDescent="0.25">
      <c r="B88" s="86"/>
      <c r="C88" s="86"/>
      <c r="D88" s="86"/>
      <c r="E88" s="86"/>
    </row>
    <row r="89" spans="2:10" s="3" customFormat="1" x14ac:dyDescent="0.25">
      <c r="B89" s="87"/>
      <c r="C89" s="87"/>
      <c r="D89" s="87"/>
      <c r="E89" s="87"/>
    </row>
    <row r="90" spans="2:10" s="3" customFormat="1" x14ac:dyDescent="0.25">
      <c r="B90" s="4" t="s">
        <v>10</v>
      </c>
      <c r="C90" s="4"/>
      <c r="D90" s="4"/>
      <c r="E90" s="5"/>
    </row>
    <row r="91" spans="2:10" s="3" customFormat="1" x14ac:dyDescent="0.25">
      <c r="B91" s="87"/>
      <c r="C91" s="87"/>
      <c r="D91" s="87"/>
      <c r="E91" s="87"/>
    </row>
    <row r="92" spans="2:10" s="3" customFormat="1" x14ac:dyDescent="0.25">
      <c r="B92" s="4" t="s">
        <v>11</v>
      </c>
      <c r="C92" s="4"/>
      <c r="D92" s="4"/>
      <c r="E92" s="5"/>
    </row>
    <row r="93" spans="2:10" s="3" customFormat="1" x14ac:dyDescent="0.25">
      <c r="B93" s="83"/>
      <c r="C93" s="83"/>
      <c r="D93" s="83"/>
      <c r="E93" s="83"/>
    </row>
    <row r="94" spans="2:10" s="3" customFormat="1" x14ac:dyDescent="0.25">
      <c r="B94" s="4" t="s">
        <v>14</v>
      </c>
      <c r="C94" s="4"/>
      <c r="D94" s="4"/>
      <c r="E94" s="5"/>
    </row>
    <row r="95" spans="2:10" s="3" customFormat="1" ht="6.75" customHeight="1" x14ac:dyDescent="0.25"/>
  </sheetData>
  <sheetProtection algorithmName="SHA-512" hashValue="ZhlQsJV5BFv88ftg7Hvn7nLet/SLDPiPTG5Rg8EMtQ2F1QBzpHInXWkHd/ZSdEcQphGw3OOpRpVzCZHA84R8yQ==" saltValue="X1rN6Y97sLT7tgDsh6zDtw==" spinCount="100000" sheet="1" objects="1" scenarios="1"/>
  <mergeCells count="67">
    <mergeCell ref="B93:E93"/>
    <mergeCell ref="H80:J80"/>
    <mergeCell ref="B82:J82"/>
    <mergeCell ref="B83:J83"/>
    <mergeCell ref="B84:J84"/>
    <mergeCell ref="B86:E89"/>
    <mergeCell ref="B91:E91"/>
    <mergeCell ref="B80:G80"/>
    <mergeCell ref="C69:D69"/>
    <mergeCell ref="C70:D70"/>
    <mergeCell ref="C71:D71"/>
    <mergeCell ref="C75:D75"/>
    <mergeCell ref="C76:D76"/>
    <mergeCell ref="C68:D68"/>
    <mergeCell ref="C54:D54"/>
    <mergeCell ref="C55:D55"/>
    <mergeCell ref="C56:D56"/>
    <mergeCell ref="C57:D57"/>
    <mergeCell ref="C58:D58"/>
    <mergeCell ref="C59:D59"/>
    <mergeCell ref="B63:J63"/>
    <mergeCell ref="C64:D64"/>
    <mergeCell ref="C65:D65"/>
    <mergeCell ref="C66:D66"/>
    <mergeCell ref="C67:D67"/>
    <mergeCell ref="C53:D53"/>
    <mergeCell ref="B39:J39"/>
    <mergeCell ref="C40:D40"/>
    <mergeCell ref="C41:D41"/>
    <mergeCell ref="C42:D42"/>
    <mergeCell ref="C43:D43"/>
    <mergeCell ref="C44:D44"/>
    <mergeCell ref="C45:D45"/>
    <mergeCell ref="C46:D46"/>
    <mergeCell ref="C47:D47"/>
    <mergeCell ref="B51:J51"/>
    <mergeCell ref="C52:D52"/>
    <mergeCell ref="C35:D35"/>
    <mergeCell ref="C21:D21"/>
    <mergeCell ref="C22:D22"/>
    <mergeCell ref="C23:D23"/>
    <mergeCell ref="B27:J27"/>
    <mergeCell ref="C28:D28"/>
    <mergeCell ref="C29:D29"/>
    <mergeCell ref="C30:D30"/>
    <mergeCell ref="C31:D31"/>
    <mergeCell ref="C32:D32"/>
    <mergeCell ref="C33:D33"/>
    <mergeCell ref="C34:D34"/>
    <mergeCell ref="C20:D20"/>
    <mergeCell ref="D8:G8"/>
    <mergeCell ref="I8:J8"/>
    <mergeCell ref="D9:G9"/>
    <mergeCell ref="I9:J9"/>
    <mergeCell ref="B11:J11"/>
    <mergeCell ref="B13:J13"/>
    <mergeCell ref="B15:J15"/>
    <mergeCell ref="C16:D16"/>
    <mergeCell ref="C17:D17"/>
    <mergeCell ref="C18:D18"/>
    <mergeCell ref="C19:D19"/>
    <mergeCell ref="I7:J7"/>
    <mergeCell ref="D2:H2"/>
    <mergeCell ref="D3:H3"/>
    <mergeCell ref="D4:H4"/>
    <mergeCell ref="D5:H5"/>
    <mergeCell ref="D7:G7"/>
  </mergeCells>
  <pageMargins left="0.7" right="0.7" top="0.75" bottom="0.75" header="0.3" footer="0.3"/>
  <pageSetup scale="53" orientation="portrait" r:id="rId1"/>
  <headerFooter>
    <oddHeader>&amp;L&amp;"Calibri"&amp;15&amp;K000000 Información Pública Clasificada&amp;1#_x000D_</oddHeader>
  </headerFooter>
  <rowBreaks count="1" manualBreakCount="1">
    <brk id="38" max="1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63569-F43E-473D-86C5-155379C9B204}">
  <sheetPr>
    <tabColor theme="4" tint="-0.499984740745262"/>
  </sheetPr>
  <dimension ref="B1:J95"/>
  <sheetViews>
    <sheetView showGridLines="0" topLeftCell="A76" zoomScaleNormal="100" zoomScaleSheetLayoutView="90" workbookViewId="0">
      <selection activeCell="G76" sqref="G76"/>
    </sheetView>
  </sheetViews>
  <sheetFormatPr baseColWidth="10" defaultColWidth="11.44140625" defaultRowHeight="13.8" x14ac:dyDescent="0.25"/>
  <cols>
    <col min="1" max="1" width="1.5546875" style="6" customWidth="1"/>
    <col min="2" max="2" width="4.5546875" style="6" customWidth="1"/>
    <col min="3" max="3" width="22.44140625" style="6" customWidth="1"/>
    <col min="4" max="4" width="25" style="6" customWidth="1"/>
    <col min="5" max="5" width="7.6640625" style="6" customWidth="1"/>
    <col min="6" max="6" width="8.88671875" style="6" customWidth="1"/>
    <col min="7" max="7" width="18.33203125" style="6" customWidth="1"/>
    <col min="8" max="8" width="13.6640625" style="6" customWidth="1"/>
    <col min="9" max="9" width="16" style="6" customWidth="1"/>
    <col min="10" max="10" width="19.109375" style="6" customWidth="1"/>
    <col min="11" max="11" width="1.44140625" style="6" customWidth="1"/>
    <col min="12" max="16384" width="11.44140625" style="6"/>
  </cols>
  <sheetData>
    <row r="1" spans="2:10" ht="7.5" customHeight="1" x14ac:dyDescent="0.25"/>
    <row r="2" spans="2:10" x14ac:dyDescent="0.25">
      <c r="B2" s="7"/>
      <c r="C2" s="8"/>
      <c r="D2" s="63" t="s">
        <v>2</v>
      </c>
      <c r="E2" s="64"/>
      <c r="F2" s="64"/>
      <c r="G2" s="64"/>
      <c r="H2" s="65"/>
      <c r="I2" s="8"/>
      <c r="J2" s="9"/>
    </row>
    <row r="3" spans="2:10" x14ac:dyDescent="0.25">
      <c r="B3" s="10"/>
      <c r="D3" s="66" t="s">
        <v>1</v>
      </c>
      <c r="E3" s="67"/>
      <c r="F3" s="67"/>
      <c r="G3" s="67"/>
      <c r="H3" s="68"/>
      <c r="J3" s="11"/>
    </row>
    <row r="4" spans="2:10" ht="14.4" x14ac:dyDescent="0.3">
      <c r="B4" s="10"/>
      <c r="D4" s="69" t="s">
        <v>24</v>
      </c>
      <c r="E4" s="70"/>
      <c r="F4" s="70"/>
      <c r="G4" s="70"/>
      <c r="H4" s="71"/>
      <c r="J4" s="11"/>
    </row>
    <row r="5" spans="2:10" x14ac:dyDescent="0.25">
      <c r="B5" s="12"/>
      <c r="C5" s="13"/>
      <c r="D5" s="72" t="s">
        <v>3</v>
      </c>
      <c r="E5" s="73"/>
      <c r="F5" s="73"/>
      <c r="G5" s="73"/>
      <c r="H5" s="74"/>
      <c r="I5" s="13"/>
      <c r="J5" s="14"/>
    </row>
    <row r="6" spans="2:10" ht="6.75" customHeight="1" x14ac:dyDescent="0.25"/>
    <row r="7" spans="2:10" ht="15" customHeight="1" x14ac:dyDescent="0.25">
      <c r="B7" s="15" t="s">
        <v>4</v>
      </c>
      <c r="C7" s="15"/>
      <c r="D7" s="76" t="s">
        <v>55</v>
      </c>
      <c r="E7" s="77"/>
      <c r="F7" s="77"/>
      <c r="G7" s="78"/>
      <c r="H7" s="15" t="s">
        <v>7</v>
      </c>
      <c r="I7" s="75">
        <v>901158622</v>
      </c>
      <c r="J7" s="75"/>
    </row>
    <row r="8" spans="2:10" ht="15" customHeight="1" x14ac:dyDescent="0.25">
      <c r="B8" s="15" t="s">
        <v>5</v>
      </c>
      <c r="C8" s="15"/>
      <c r="D8" s="76" t="s">
        <v>56</v>
      </c>
      <c r="E8" s="77"/>
      <c r="F8" s="77"/>
      <c r="G8" s="78"/>
      <c r="H8" s="15" t="s">
        <v>8</v>
      </c>
      <c r="I8" s="75">
        <v>3015679236</v>
      </c>
      <c r="J8" s="75"/>
    </row>
    <row r="9" spans="2:10" ht="15" customHeight="1" x14ac:dyDescent="0.25">
      <c r="B9" s="15" t="s">
        <v>6</v>
      </c>
      <c r="C9" s="15"/>
      <c r="D9" s="76" t="s">
        <v>57</v>
      </c>
      <c r="E9" s="77"/>
      <c r="F9" s="77"/>
      <c r="G9" s="78"/>
      <c r="H9" s="15" t="s">
        <v>9</v>
      </c>
      <c r="I9" s="75"/>
      <c r="J9" s="75"/>
    </row>
    <row r="10" spans="2:10" ht="6.75" customHeight="1" x14ac:dyDescent="0.25"/>
    <row r="11" spans="2:10" ht="15.75" customHeight="1" x14ac:dyDescent="0.25">
      <c r="B11" s="79" t="s">
        <v>13</v>
      </c>
      <c r="C11" s="79"/>
      <c r="D11" s="79"/>
      <c r="E11" s="79"/>
      <c r="F11" s="79"/>
      <c r="G11" s="79"/>
      <c r="H11" s="79"/>
      <c r="I11" s="79"/>
      <c r="J11" s="79"/>
    </row>
    <row r="12" spans="2:10" ht="6.75" customHeight="1" x14ac:dyDescent="0.25"/>
    <row r="13" spans="2:10" ht="168.75" customHeight="1" x14ac:dyDescent="0.25">
      <c r="B13" s="80" t="s">
        <v>22</v>
      </c>
      <c r="C13" s="80"/>
      <c r="D13" s="80"/>
      <c r="E13" s="80"/>
      <c r="F13" s="80"/>
      <c r="G13" s="80"/>
      <c r="H13" s="80"/>
      <c r="I13" s="80"/>
      <c r="J13" s="80"/>
    </row>
    <row r="14" spans="2:10" ht="6.75" customHeight="1" x14ac:dyDescent="0.25"/>
    <row r="15" spans="2:10" ht="92.25" customHeight="1" x14ac:dyDescent="0.25">
      <c r="B15" s="81" t="s">
        <v>26</v>
      </c>
      <c r="C15" s="81"/>
      <c r="D15" s="82"/>
      <c r="E15" s="82"/>
      <c r="F15" s="82"/>
      <c r="G15" s="82"/>
      <c r="H15" s="82"/>
      <c r="I15" s="82"/>
      <c r="J15" s="82"/>
    </row>
    <row r="16" spans="2:10" s="19" customFormat="1" ht="48" customHeight="1" x14ac:dyDescent="0.3">
      <c r="B16" s="16" t="s">
        <v>0</v>
      </c>
      <c r="C16" s="49" t="s">
        <v>34</v>
      </c>
      <c r="D16" s="50"/>
      <c r="E16" s="18" t="s">
        <v>25</v>
      </c>
      <c r="F16" s="18" t="s">
        <v>18</v>
      </c>
      <c r="G16" s="17" t="s">
        <v>23</v>
      </c>
      <c r="H16" s="17" t="s">
        <v>21</v>
      </c>
      <c r="I16" s="17" t="s">
        <v>19</v>
      </c>
      <c r="J16" s="17" t="s">
        <v>20</v>
      </c>
    </row>
    <row r="17" spans="2:10" s="19" customFormat="1" ht="19.5" customHeight="1" x14ac:dyDescent="0.3">
      <c r="B17" s="20">
        <v>1</v>
      </c>
      <c r="C17" s="45" t="s">
        <v>27</v>
      </c>
      <c r="D17" s="45"/>
      <c r="E17" s="20" t="s">
        <v>35</v>
      </c>
      <c r="F17" s="21">
        <v>1</v>
      </c>
      <c r="G17" s="1">
        <v>560000</v>
      </c>
      <c r="H17" s="2">
        <v>0.19</v>
      </c>
      <c r="I17" s="22">
        <f>+ROUND(G17*(1+H17),0)</f>
        <v>666400</v>
      </c>
      <c r="J17" s="22">
        <f>+I17*F17</f>
        <v>666400</v>
      </c>
    </row>
    <row r="18" spans="2:10" s="19" customFormat="1" ht="30" customHeight="1" x14ac:dyDescent="0.3">
      <c r="B18" s="20">
        <v>2</v>
      </c>
      <c r="C18" s="45" t="s">
        <v>28</v>
      </c>
      <c r="D18" s="45"/>
      <c r="E18" s="20" t="s">
        <v>36</v>
      </c>
      <c r="F18" s="23">
        <v>1</v>
      </c>
      <c r="G18" s="1">
        <v>850000</v>
      </c>
      <c r="H18" s="2">
        <v>0.19</v>
      </c>
      <c r="I18" s="22">
        <f t="shared" ref="I18:I23" si="0">+ROUND(G18*(1+H18),0)</f>
        <v>1011500</v>
      </c>
      <c r="J18" s="22">
        <f t="shared" ref="J18:J23" si="1">+I18*F18</f>
        <v>1011500</v>
      </c>
    </row>
    <row r="19" spans="2:10" s="19" customFormat="1" ht="57.75" customHeight="1" x14ac:dyDescent="0.3">
      <c r="B19" s="20">
        <v>3</v>
      </c>
      <c r="C19" s="45" t="s">
        <v>29</v>
      </c>
      <c r="D19" s="45"/>
      <c r="E19" s="20" t="s">
        <v>36</v>
      </c>
      <c r="F19" s="21">
        <v>1</v>
      </c>
      <c r="G19" s="1">
        <v>320000</v>
      </c>
      <c r="H19" s="2">
        <v>0.19</v>
      </c>
      <c r="I19" s="22">
        <f t="shared" si="0"/>
        <v>380800</v>
      </c>
      <c r="J19" s="22">
        <f t="shared" si="1"/>
        <v>380800</v>
      </c>
    </row>
    <row r="20" spans="2:10" s="19" customFormat="1" ht="30" customHeight="1" x14ac:dyDescent="0.3">
      <c r="B20" s="20">
        <v>4</v>
      </c>
      <c r="C20" s="45" t="s">
        <v>30</v>
      </c>
      <c r="D20" s="45"/>
      <c r="E20" s="20" t="s">
        <v>35</v>
      </c>
      <c r="F20" s="21">
        <v>1</v>
      </c>
      <c r="G20" s="1">
        <v>3200000</v>
      </c>
      <c r="H20" s="2">
        <v>0.19</v>
      </c>
      <c r="I20" s="22">
        <f t="shared" si="0"/>
        <v>3808000</v>
      </c>
      <c r="J20" s="22">
        <f t="shared" si="1"/>
        <v>3808000</v>
      </c>
    </row>
    <row r="21" spans="2:10" s="19" customFormat="1" ht="19.5" customHeight="1" x14ac:dyDescent="0.3">
      <c r="B21" s="20">
        <v>5</v>
      </c>
      <c r="C21" s="45" t="s">
        <v>31</v>
      </c>
      <c r="D21" s="45"/>
      <c r="E21" s="20" t="s">
        <v>35</v>
      </c>
      <c r="F21" s="21">
        <v>1</v>
      </c>
      <c r="G21" s="1">
        <v>2400000</v>
      </c>
      <c r="H21" s="2"/>
      <c r="I21" s="22">
        <f t="shared" si="0"/>
        <v>2400000</v>
      </c>
      <c r="J21" s="22">
        <f t="shared" si="1"/>
        <v>2400000</v>
      </c>
    </row>
    <row r="22" spans="2:10" s="19" customFormat="1" ht="19.5" customHeight="1" x14ac:dyDescent="0.3">
      <c r="B22" s="20">
        <v>6</v>
      </c>
      <c r="C22" s="45" t="s">
        <v>32</v>
      </c>
      <c r="D22" s="45"/>
      <c r="E22" s="20" t="s">
        <v>35</v>
      </c>
      <c r="F22" s="21">
        <v>1</v>
      </c>
      <c r="G22" s="1">
        <v>560000</v>
      </c>
      <c r="H22" s="2">
        <v>0.19</v>
      </c>
      <c r="I22" s="22">
        <f t="shared" si="0"/>
        <v>666400</v>
      </c>
      <c r="J22" s="22">
        <f t="shared" si="1"/>
        <v>666400</v>
      </c>
    </row>
    <row r="23" spans="2:10" s="19" customFormat="1" ht="46.5" customHeight="1" x14ac:dyDescent="0.3">
      <c r="B23" s="20">
        <v>7</v>
      </c>
      <c r="C23" s="45" t="s">
        <v>33</v>
      </c>
      <c r="D23" s="45"/>
      <c r="E23" s="20" t="s">
        <v>35</v>
      </c>
      <c r="F23" s="21">
        <v>1</v>
      </c>
      <c r="G23" s="1">
        <v>4000000</v>
      </c>
      <c r="H23" s="2">
        <v>0.19</v>
      </c>
      <c r="I23" s="22">
        <f t="shared" si="0"/>
        <v>4760000</v>
      </c>
      <c r="J23" s="22">
        <f t="shared" si="1"/>
        <v>4760000</v>
      </c>
    </row>
    <row r="24" spans="2:10" s="24" customFormat="1" ht="6.75" customHeight="1" x14ac:dyDescent="0.3">
      <c r="H24" s="25"/>
      <c r="I24" s="25"/>
      <c r="J24" s="25"/>
    </row>
    <row r="25" spans="2:10" s="24" customFormat="1" ht="17.25" customHeight="1" x14ac:dyDescent="0.3">
      <c r="B25" s="26" t="s">
        <v>48</v>
      </c>
      <c r="C25" s="27"/>
      <c r="D25" s="27"/>
      <c r="E25" s="27"/>
      <c r="F25" s="27"/>
      <c r="G25" s="28">
        <f>SUM(G17:G23)</f>
        <v>11890000</v>
      </c>
      <c r="H25" s="25"/>
      <c r="I25" s="28">
        <f>SUM(I17:I23)</f>
        <v>13693100</v>
      </c>
      <c r="J25" s="28">
        <f>SUM(J17:J23)</f>
        <v>13693100</v>
      </c>
    </row>
    <row r="26" spans="2:10" s="24" customFormat="1" ht="6.75" customHeight="1" x14ac:dyDescent="0.3">
      <c r="H26" s="25"/>
      <c r="I26" s="25"/>
      <c r="J26" s="25"/>
    </row>
    <row r="27" spans="2:10" ht="80.25" customHeight="1" x14ac:dyDescent="0.25">
      <c r="B27" s="81" t="s">
        <v>37</v>
      </c>
      <c r="C27" s="81"/>
      <c r="D27" s="82"/>
      <c r="E27" s="82"/>
      <c r="F27" s="82"/>
      <c r="G27" s="82"/>
      <c r="H27" s="82"/>
      <c r="I27" s="82"/>
      <c r="J27" s="82"/>
    </row>
    <row r="28" spans="2:10" s="19" customFormat="1" ht="48" customHeight="1" x14ac:dyDescent="0.3">
      <c r="B28" s="16" t="s">
        <v>0</v>
      </c>
      <c r="C28" s="49" t="s">
        <v>34</v>
      </c>
      <c r="D28" s="50"/>
      <c r="E28" s="18" t="s">
        <v>25</v>
      </c>
      <c r="F28" s="18" t="s">
        <v>18</v>
      </c>
      <c r="G28" s="17" t="s">
        <v>23</v>
      </c>
      <c r="H28" s="17" t="s">
        <v>21</v>
      </c>
      <c r="I28" s="17" t="s">
        <v>19</v>
      </c>
      <c r="J28" s="17" t="s">
        <v>20</v>
      </c>
    </row>
    <row r="29" spans="2:10" s="19" customFormat="1" ht="19.5" customHeight="1" x14ac:dyDescent="0.3">
      <c r="B29" s="20">
        <v>1</v>
      </c>
      <c r="C29" s="45" t="s">
        <v>27</v>
      </c>
      <c r="D29" s="45"/>
      <c r="E29" s="20" t="s">
        <v>35</v>
      </c>
      <c r="F29" s="21">
        <v>1</v>
      </c>
      <c r="G29" s="1">
        <v>280000</v>
      </c>
      <c r="H29" s="2">
        <v>0.19</v>
      </c>
      <c r="I29" s="22">
        <f>+ROUND(G29*(1+H29),0)</f>
        <v>333200</v>
      </c>
      <c r="J29" s="22">
        <f>+I29*F29</f>
        <v>333200</v>
      </c>
    </row>
    <row r="30" spans="2:10" s="19" customFormat="1" ht="30" customHeight="1" x14ac:dyDescent="0.3">
      <c r="B30" s="20">
        <v>2</v>
      </c>
      <c r="C30" s="45" t="s">
        <v>28</v>
      </c>
      <c r="D30" s="45"/>
      <c r="E30" s="20" t="s">
        <v>36</v>
      </c>
      <c r="F30" s="23">
        <v>1</v>
      </c>
      <c r="G30" s="1">
        <v>720000</v>
      </c>
      <c r="H30" s="2">
        <v>0.19</v>
      </c>
      <c r="I30" s="22">
        <f t="shared" ref="I30:I35" si="2">+ROUND(G30*(1+H30),0)</f>
        <v>856800</v>
      </c>
      <c r="J30" s="22">
        <f t="shared" ref="J30:J35" si="3">+I30*F30</f>
        <v>856800</v>
      </c>
    </row>
    <row r="31" spans="2:10" s="19" customFormat="1" ht="57.75" customHeight="1" x14ac:dyDescent="0.3">
      <c r="B31" s="20">
        <v>3</v>
      </c>
      <c r="C31" s="45" t="s">
        <v>29</v>
      </c>
      <c r="D31" s="45"/>
      <c r="E31" s="20" t="s">
        <v>36</v>
      </c>
      <c r="F31" s="21">
        <v>1</v>
      </c>
      <c r="G31" s="1">
        <v>160000</v>
      </c>
      <c r="H31" s="2">
        <v>0.19</v>
      </c>
      <c r="I31" s="22">
        <f t="shared" si="2"/>
        <v>190400</v>
      </c>
      <c r="J31" s="22">
        <f t="shared" si="3"/>
        <v>190400</v>
      </c>
    </row>
    <row r="32" spans="2:10" s="19" customFormat="1" ht="30" customHeight="1" x14ac:dyDescent="0.3">
      <c r="B32" s="20">
        <v>4</v>
      </c>
      <c r="C32" s="45" t="s">
        <v>30</v>
      </c>
      <c r="D32" s="45"/>
      <c r="E32" s="20" t="s">
        <v>35</v>
      </c>
      <c r="F32" s="21">
        <v>1</v>
      </c>
      <c r="G32" s="1">
        <v>1600000</v>
      </c>
      <c r="H32" s="2">
        <v>0.19</v>
      </c>
      <c r="I32" s="22">
        <f t="shared" si="2"/>
        <v>1904000</v>
      </c>
      <c r="J32" s="22">
        <f t="shared" si="3"/>
        <v>1904000</v>
      </c>
    </row>
    <row r="33" spans="2:10" s="19" customFormat="1" ht="19.5" customHeight="1" x14ac:dyDescent="0.3">
      <c r="B33" s="20">
        <v>5</v>
      </c>
      <c r="C33" s="45" t="s">
        <v>31</v>
      </c>
      <c r="D33" s="45"/>
      <c r="E33" s="20" t="s">
        <v>35</v>
      </c>
      <c r="F33" s="21">
        <v>1</v>
      </c>
      <c r="G33" s="1">
        <v>1200000</v>
      </c>
      <c r="H33" s="2"/>
      <c r="I33" s="22">
        <f t="shared" si="2"/>
        <v>1200000</v>
      </c>
      <c r="J33" s="22">
        <f t="shared" si="3"/>
        <v>1200000</v>
      </c>
    </row>
    <row r="34" spans="2:10" s="19" customFormat="1" ht="19.5" customHeight="1" x14ac:dyDescent="0.3">
      <c r="B34" s="20">
        <v>6</v>
      </c>
      <c r="C34" s="45" t="s">
        <v>32</v>
      </c>
      <c r="D34" s="45"/>
      <c r="E34" s="20" t="s">
        <v>35</v>
      </c>
      <c r="F34" s="21">
        <v>1</v>
      </c>
      <c r="G34" s="1">
        <v>280000</v>
      </c>
      <c r="H34" s="2">
        <v>0.19</v>
      </c>
      <c r="I34" s="22">
        <f t="shared" si="2"/>
        <v>333200</v>
      </c>
      <c r="J34" s="22">
        <f t="shared" si="3"/>
        <v>333200</v>
      </c>
    </row>
    <row r="35" spans="2:10" s="19" customFormat="1" ht="46.5" customHeight="1" x14ac:dyDescent="0.3">
      <c r="B35" s="20">
        <v>7</v>
      </c>
      <c r="C35" s="45" t="s">
        <v>38</v>
      </c>
      <c r="D35" s="45"/>
      <c r="E35" s="20" t="s">
        <v>35</v>
      </c>
      <c r="F35" s="21">
        <v>1</v>
      </c>
      <c r="G35" s="1">
        <v>2000000</v>
      </c>
      <c r="H35" s="2">
        <v>0.19</v>
      </c>
      <c r="I35" s="22">
        <f t="shared" si="2"/>
        <v>2380000</v>
      </c>
      <c r="J35" s="22">
        <f t="shared" si="3"/>
        <v>2380000</v>
      </c>
    </row>
    <row r="36" spans="2:10" s="24" customFormat="1" ht="6.75" customHeight="1" x14ac:dyDescent="0.3">
      <c r="H36" s="25"/>
      <c r="I36" s="25"/>
      <c r="J36" s="25"/>
    </row>
    <row r="37" spans="2:10" s="24" customFormat="1" ht="17.25" customHeight="1" x14ac:dyDescent="0.3">
      <c r="B37" s="26" t="s">
        <v>47</v>
      </c>
      <c r="C37" s="27"/>
      <c r="D37" s="27"/>
      <c r="E37" s="27"/>
      <c r="F37" s="27"/>
      <c r="G37" s="28">
        <f>SUM(G29:G35)</f>
        <v>6240000</v>
      </c>
      <c r="H37" s="25"/>
      <c r="I37" s="28">
        <f>SUM(I29:I35)</f>
        <v>7197600</v>
      </c>
      <c r="J37" s="28">
        <f>SUM(J29:J35)</f>
        <v>7197600</v>
      </c>
    </row>
    <row r="38" spans="2:10" s="24" customFormat="1" ht="6.75" customHeight="1" x14ac:dyDescent="0.3"/>
    <row r="39" spans="2:10" ht="80.25" customHeight="1" x14ac:dyDescent="0.25">
      <c r="B39" s="81" t="s">
        <v>39</v>
      </c>
      <c r="C39" s="81"/>
      <c r="D39" s="82"/>
      <c r="E39" s="82"/>
      <c r="F39" s="82"/>
      <c r="G39" s="82"/>
      <c r="H39" s="82"/>
      <c r="I39" s="82"/>
      <c r="J39" s="82"/>
    </row>
    <row r="40" spans="2:10" s="19" customFormat="1" ht="48" customHeight="1" x14ac:dyDescent="0.3">
      <c r="B40" s="16" t="s">
        <v>0</v>
      </c>
      <c r="C40" s="49" t="s">
        <v>34</v>
      </c>
      <c r="D40" s="50"/>
      <c r="E40" s="18" t="s">
        <v>25</v>
      </c>
      <c r="F40" s="18" t="s">
        <v>18</v>
      </c>
      <c r="G40" s="17" t="s">
        <v>23</v>
      </c>
      <c r="H40" s="17" t="s">
        <v>21</v>
      </c>
      <c r="I40" s="17" t="s">
        <v>19</v>
      </c>
      <c r="J40" s="17" t="s">
        <v>20</v>
      </c>
    </row>
    <row r="41" spans="2:10" s="19" customFormat="1" ht="19.5" customHeight="1" x14ac:dyDescent="0.3">
      <c r="B41" s="20">
        <v>1</v>
      </c>
      <c r="C41" s="45" t="s">
        <v>27</v>
      </c>
      <c r="D41" s="45"/>
      <c r="E41" s="20" t="s">
        <v>35</v>
      </c>
      <c r="F41" s="21">
        <v>1</v>
      </c>
      <c r="G41" s="1">
        <v>210000</v>
      </c>
      <c r="H41" s="2">
        <v>0.19</v>
      </c>
      <c r="I41" s="22">
        <f>+ROUND(G41*(1+H41),0)</f>
        <v>249900</v>
      </c>
      <c r="J41" s="22">
        <f>+I41*F41</f>
        <v>249900</v>
      </c>
    </row>
    <row r="42" spans="2:10" s="19" customFormat="1" ht="30" customHeight="1" x14ac:dyDescent="0.3">
      <c r="B42" s="20">
        <v>2</v>
      </c>
      <c r="C42" s="45" t="s">
        <v>28</v>
      </c>
      <c r="D42" s="45"/>
      <c r="E42" s="20" t="s">
        <v>36</v>
      </c>
      <c r="F42" s="23">
        <v>1</v>
      </c>
      <c r="G42" s="1">
        <v>510000</v>
      </c>
      <c r="H42" s="2">
        <v>0.19</v>
      </c>
      <c r="I42" s="22">
        <f t="shared" ref="I42:I47" si="4">+ROUND(G42*(1+H42),0)</f>
        <v>606900</v>
      </c>
      <c r="J42" s="22">
        <f t="shared" ref="J42:J47" si="5">+I42*F42</f>
        <v>606900</v>
      </c>
    </row>
    <row r="43" spans="2:10" s="19" customFormat="1" ht="57.75" customHeight="1" x14ac:dyDescent="0.3">
      <c r="B43" s="20">
        <v>3</v>
      </c>
      <c r="C43" s="45" t="s">
        <v>29</v>
      </c>
      <c r="D43" s="45"/>
      <c r="E43" s="20" t="s">
        <v>36</v>
      </c>
      <c r="F43" s="21">
        <v>1</v>
      </c>
      <c r="G43" s="1">
        <v>120000</v>
      </c>
      <c r="H43" s="2">
        <v>0.19</v>
      </c>
      <c r="I43" s="22">
        <f t="shared" si="4"/>
        <v>142800</v>
      </c>
      <c r="J43" s="22">
        <f t="shared" si="5"/>
        <v>142800</v>
      </c>
    </row>
    <row r="44" spans="2:10" s="19" customFormat="1" ht="30" customHeight="1" x14ac:dyDescent="0.3">
      <c r="B44" s="20">
        <v>4</v>
      </c>
      <c r="C44" s="45" t="s">
        <v>30</v>
      </c>
      <c r="D44" s="45"/>
      <c r="E44" s="20" t="s">
        <v>35</v>
      </c>
      <c r="F44" s="21">
        <v>1</v>
      </c>
      <c r="G44" s="1">
        <v>1200000</v>
      </c>
      <c r="H44" s="2">
        <v>0.19</v>
      </c>
      <c r="I44" s="22">
        <f t="shared" si="4"/>
        <v>1428000</v>
      </c>
      <c r="J44" s="22">
        <f t="shared" si="5"/>
        <v>1428000</v>
      </c>
    </row>
    <row r="45" spans="2:10" s="19" customFormat="1" ht="19.5" customHeight="1" x14ac:dyDescent="0.3">
      <c r="B45" s="20">
        <v>5</v>
      </c>
      <c r="C45" s="45" t="s">
        <v>31</v>
      </c>
      <c r="D45" s="45"/>
      <c r="E45" s="20" t="s">
        <v>35</v>
      </c>
      <c r="F45" s="21">
        <v>1</v>
      </c>
      <c r="G45" s="1">
        <v>900000</v>
      </c>
      <c r="H45" s="2"/>
      <c r="I45" s="22">
        <f t="shared" si="4"/>
        <v>900000</v>
      </c>
      <c r="J45" s="22">
        <f t="shared" si="5"/>
        <v>900000</v>
      </c>
    </row>
    <row r="46" spans="2:10" s="19" customFormat="1" ht="19.5" customHeight="1" x14ac:dyDescent="0.3">
      <c r="B46" s="20">
        <v>6</v>
      </c>
      <c r="C46" s="45" t="s">
        <v>32</v>
      </c>
      <c r="D46" s="45"/>
      <c r="E46" s="20" t="s">
        <v>35</v>
      </c>
      <c r="F46" s="21">
        <v>1</v>
      </c>
      <c r="G46" s="1">
        <v>210000</v>
      </c>
      <c r="H46" s="2">
        <v>0.19</v>
      </c>
      <c r="I46" s="22">
        <f t="shared" si="4"/>
        <v>249900</v>
      </c>
      <c r="J46" s="22">
        <f t="shared" si="5"/>
        <v>249900</v>
      </c>
    </row>
    <row r="47" spans="2:10" s="19" customFormat="1" ht="46.5" customHeight="1" x14ac:dyDescent="0.3">
      <c r="B47" s="20">
        <v>7</v>
      </c>
      <c r="C47" s="45" t="s">
        <v>38</v>
      </c>
      <c r="D47" s="45"/>
      <c r="E47" s="20" t="s">
        <v>35</v>
      </c>
      <c r="F47" s="21">
        <v>1</v>
      </c>
      <c r="G47" s="1">
        <v>1800000</v>
      </c>
      <c r="H47" s="2">
        <v>0.19</v>
      </c>
      <c r="I47" s="22">
        <f t="shared" si="4"/>
        <v>2142000</v>
      </c>
      <c r="J47" s="22">
        <f t="shared" si="5"/>
        <v>2142000</v>
      </c>
    </row>
    <row r="48" spans="2:10" s="24" customFormat="1" ht="6.75" customHeight="1" x14ac:dyDescent="0.3">
      <c r="H48" s="25"/>
      <c r="I48" s="25"/>
      <c r="J48" s="25"/>
    </row>
    <row r="49" spans="2:10" s="24" customFormat="1" ht="17.25" customHeight="1" x14ac:dyDescent="0.3">
      <c r="B49" s="26" t="s">
        <v>46</v>
      </c>
      <c r="C49" s="27"/>
      <c r="D49" s="27"/>
      <c r="E49" s="27"/>
      <c r="F49" s="27"/>
      <c r="G49" s="28">
        <f>SUM(G41:G47)</f>
        <v>4950000</v>
      </c>
      <c r="H49" s="25"/>
      <c r="I49" s="28">
        <f>SUM(I41:I47)</f>
        <v>5719500</v>
      </c>
      <c r="J49" s="28">
        <f>SUM(J41:J47)</f>
        <v>5719500</v>
      </c>
    </row>
    <row r="50" spans="2:10" s="24" customFormat="1" ht="6.75" customHeight="1" x14ac:dyDescent="0.3">
      <c r="H50" s="25"/>
      <c r="I50" s="25"/>
      <c r="J50" s="25"/>
    </row>
    <row r="51" spans="2:10" ht="80.25" customHeight="1" x14ac:dyDescent="0.25">
      <c r="B51" s="81" t="s">
        <v>40</v>
      </c>
      <c r="C51" s="81"/>
      <c r="D51" s="82"/>
      <c r="E51" s="82"/>
      <c r="F51" s="82"/>
      <c r="G51" s="82"/>
      <c r="H51" s="82"/>
      <c r="I51" s="82"/>
      <c r="J51" s="82"/>
    </row>
    <row r="52" spans="2:10" s="19" customFormat="1" ht="48" customHeight="1" x14ac:dyDescent="0.3">
      <c r="B52" s="16" t="s">
        <v>0</v>
      </c>
      <c r="C52" s="49" t="s">
        <v>34</v>
      </c>
      <c r="D52" s="50"/>
      <c r="E52" s="18" t="s">
        <v>25</v>
      </c>
      <c r="F52" s="18" t="s">
        <v>18</v>
      </c>
      <c r="G52" s="17" t="s">
        <v>23</v>
      </c>
      <c r="H52" s="17" t="s">
        <v>21</v>
      </c>
      <c r="I52" s="17" t="s">
        <v>19</v>
      </c>
      <c r="J52" s="17" t="s">
        <v>20</v>
      </c>
    </row>
    <row r="53" spans="2:10" s="19" customFormat="1" ht="19.5" customHeight="1" x14ac:dyDescent="0.3">
      <c r="B53" s="20">
        <v>1</v>
      </c>
      <c r="C53" s="45" t="s">
        <v>27</v>
      </c>
      <c r="D53" s="45"/>
      <c r="E53" s="20" t="s">
        <v>35</v>
      </c>
      <c r="F53" s="21">
        <v>1</v>
      </c>
      <c r="G53" s="1">
        <v>588000</v>
      </c>
      <c r="H53" s="2">
        <v>0.19</v>
      </c>
      <c r="I53" s="22">
        <f>+ROUND(G53*(1+H53),0)</f>
        <v>699720</v>
      </c>
      <c r="J53" s="22">
        <f>+I53*F53</f>
        <v>699720</v>
      </c>
    </row>
    <row r="54" spans="2:10" s="19" customFormat="1" ht="30" customHeight="1" x14ac:dyDescent="0.3">
      <c r="B54" s="20">
        <v>2</v>
      </c>
      <c r="C54" s="45" t="s">
        <v>28</v>
      </c>
      <c r="D54" s="45"/>
      <c r="E54" s="20" t="s">
        <v>36</v>
      </c>
      <c r="F54" s="23">
        <v>1</v>
      </c>
      <c r="G54" s="1">
        <v>860000</v>
      </c>
      <c r="H54" s="2">
        <v>0.19</v>
      </c>
      <c r="I54" s="22">
        <f t="shared" ref="I54:I59" si="6">+ROUND(G54*(1+H54),0)</f>
        <v>1023400</v>
      </c>
      <c r="J54" s="22">
        <f t="shared" ref="J54:J59" si="7">+I54*F54</f>
        <v>1023400</v>
      </c>
    </row>
    <row r="55" spans="2:10" s="19" customFormat="1" ht="57.75" customHeight="1" x14ac:dyDescent="0.3">
      <c r="B55" s="20">
        <v>3</v>
      </c>
      <c r="C55" s="45" t="s">
        <v>29</v>
      </c>
      <c r="D55" s="45"/>
      <c r="E55" s="20" t="s">
        <v>36</v>
      </c>
      <c r="F55" s="21">
        <v>1</v>
      </c>
      <c r="G55" s="1">
        <v>360000</v>
      </c>
      <c r="H55" s="2">
        <v>0.19</v>
      </c>
      <c r="I55" s="22">
        <f t="shared" si="6"/>
        <v>428400</v>
      </c>
      <c r="J55" s="22">
        <f t="shared" si="7"/>
        <v>428400</v>
      </c>
    </row>
    <row r="56" spans="2:10" s="19" customFormat="1" ht="30" customHeight="1" x14ac:dyDescent="0.3">
      <c r="B56" s="20">
        <v>4</v>
      </c>
      <c r="C56" s="45" t="s">
        <v>30</v>
      </c>
      <c r="D56" s="45"/>
      <c r="E56" s="20" t="s">
        <v>35</v>
      </c>
      <c r="F56" s="21">
        <v>1</v>
      </c>
      <c r="G56" s="1">
        <v>3600000</v>
      </c>
      <c r="H56" s="2">
        <v>0.19</v>
      </c>
      <c r="I56" s="22">
        <f t="shared" si="6"/>
        <v>4284000</v>
      </c>
      <c r="J56" s="22">
        <f t="shared" si="7"/>
        <v>4284000</v>
      </c>
    </row>
    <row r="57" spans="2:10" s="19" customFormat="1" ht="19.5" customHeight="1" x14ac:dyDescent="0.3">
      <c r="B57" s="20">
        <v>5</v>
      </c>
      <c r="C57" s="45" t="s">
        <v>31</v>
      </c>
      <c r="D57" s="45"/>
      <c r="E57" s="20" t="s">
        <v>35</v>
      </c>
      <c r="F57" s="21">
        <v>1</v>
      </c>
      <c r="G57" s="1">
        <v>2700000</v>
      </c>
      <c r="H57" s="2"/>
      <c r="I57" s="22">
        <f t="shared" si="6"/>
        <v>2700000</v>
      </c>
      <c r="J57" s="22">
        <f t="shared" si="7"/>
        <v>2700000</v>
      </c>
    </row>
    <row r="58" spans="2:10" s="19" customFormat="1" ht="19.5" customHeight="1" x14ac:dyDescent="0.3">
      <c r="B58" s="20">
        <v>6</v>
      </c>
      <c r="C58" s="45" t="s">
        <v>32</v>
      </c>
      <c r="D58" s="45"/>
      <c r="E58" s="20" t="s">
        <v>35</v>
      </c>
      <c r="F58" s="21">
        <v>1</v>
      </c>
      <c r="G58" s="1">
        <v>588000</v>
      </c>
      <c r="H58" s="2">
        <v>0.19</v>
      </c>
      <c r="I58" s="22">
        <f t="shared" si="6"/>
        <v>699720</v>
      </c>
      <c r="J58" s="22">
        <f t="shared" si="7"/>
        <v>699720</v>
      </c>
    </row>
    <row r="59" spans="2:10" s="19" customFormat="1" ht="46.5" customHeight="1" x14ac:dyDescent="0.3">
      <c r="B59" s="20">
        <v>7</v>
      </c>
      <c r="C59" s="45" t="s">
        <v>38</v>
      </c>
      <c r="D59" s="45"/>
      <c r="E59" s="20" t="s">
        <v>35</v>
      </c>
      <c r="F59" s="21">
        <v>1</v>
      </c>
      <c r="G59" s="1">
        <v>4500000</v>
      </c>
      <c r="H59" s="2">
        <v>0.19</v>
      </c>
      <c r="I59" s="22">
        <f t="shared" si="6"/>
        <v>5355000</v>
      </c>
      <c r="J59" s="22">
        <f t="shared" si="7"/>
        <v>5355000</v>
      </c>
    </row>
    <row r="60" spans="2:10" s="24" customFormat="1" ht="6.75" customHeight="1" x14ac:dyDescent="0.3">
      <c r="H60" s="25"/>
      <c r="I60" s="25"/>
      <c r="J60" s="25"/>
    </row>
    <row r="61" spans="2:10" s="24" customFormat="1" ht="17.25" customHeight="1" x14ac:dyDescent="0.3">
      <c r="B61" s="26" t="s">
        <v>45</v>
      </c>
      <c r="C61" s="27"/>
      <c r="D61" s="27"/>
      <c r="E61" s="27"/>
      <c r="F61" s="27"/>
      <c r="G61" s="28">
        <f>SUM(G53:G59)</f>
        <v>13196000</v>
      </c>
      <c r="H61" s="25"/>
      <c r="I61" s="28">
        <f>SUM(I53:I59)</f>
        <v>15190240</v>
      </c>
      <c r="J61" s="28">
        <f>SUM(J53:J59)</f>
        <v>15190240</v>
      </c>
    </row>
    <row r="62" spans="2:10" s="24" customFormat="1" ht="6.75" customHeight="1" x14ac:dyDescent="0.3">
      <c r="H62" s="25"/>
      <c r="I62" s="25"/>
      <c r="J62" s="25"/>
    </row>
    <row r="63" spans="2:10" ht="80.25" customHeight="1" x14ac:dyDescent="0.25">
      <c r="B63" s="81" t="s">
        <v>41</v>
      </c>
      <c r="C63" s="81"/>
      <c r="D63" s="82"/>
      <c r="E63" s="82"/>
      <c r="F63" s="82"/>
      <c r="G63" s="82"/>
      <c r="H63" s="82"/>
      <c r="I63" s="82"/>
      <c r="J63" s="82"/>
    </row>
    <row r="64" spans="2:10" s="19" customFormat="1" ht="48" customHeight="1" x14ac:dyDescent="0.3">
      <c r="B64" s="16" t="s">
        <v>0</v>
      </c>
      <c r="C64" s="49" t="s">
        <v>34</v>
      </c>
      <c r="D64" s="50"/>
      <c r="E64" s="18" t="s">
        <v>25</v>
      </c>
      <c r="F64" s="18" t="s">
        <v>18</v>
      </c>
      <c r="G64" s="17" t="s">
        <v>23</v>
      </c>
      <c r="H64" s="17" t="s">
        <v>21</v>
      </c>
      <c r="I64" s="17" t="s">
        <v>19</v>
      </c>
      <c r="J64" s="17" t="s">
        <v>20</v>
      </c>
    </row>
    <row r="65" spans="2:10" s="19" customFormat="1" ht="19.5" customHeight="1" x14ac:dyDescent="0.3">
      <c r="B65" s="20">
        <v>1</v>
      </c>
      <c r="C65" s="45" t="s">
        <v>27</v>
      </c>
      <c r="D65" s="45"/>
      <c r="E65" s="20" t="s">
        <v>35</v>
      </c>
      <c r="F65" s="21">
        <v>1</v>
      </c>
      <c r="G65" s="1">
        <v>336000</v>
      </c>
      <c r="H65" s="2">
        <v>0.19</v>
      </c>
      <c r="I65" s="22">
        <f>+ROUND(G65*(1+H65),0)</f>
        <v>399840</v>
      </c>
      <c r="J65" s="22">
        <f>+I65*F65</f>
        <v>399840</v>
      </c>
    </row>
    <row r="66" spans="2:10" s="19" customFormat="1" ht="30" customHeight="1" x14ac:dyDescent="0.3">
      <c r="B66" s="20">
        <v>2</v>
      </c>
      <c r="C66" s="45" t="s">
        <v>28</v>
      </c>
      <c r="D66" s="45"/>
      <c r="E66" s="20" t="s">
        <v>36</v>
      </c>
      <c r="F66" s="23">
        <v>1</v>
      </c>
      <c r="G66" s="1">
        <v>510000</v>
      </c>
      <c r="H66" s="2">
        <v>0.19</v>
      </c>
      <c r="I66" s="22">
        <f t="shared" ref="I66:I71" si="8">+ROUND(G66*(1+H66),0)</f>
        <v>606900</v>
      </c>
      <c r="J66" s="22">
        <f t="shared" ref="J66:J71" si="9">+I66*F66</f>
        <v>606900</v>
      </c>
    </row>
    <row r="67" spans="2:10" s="19" customFormat="1" ht="57.75" customHeight="1" x14ac:dyDescent="0.3">
      <c r="B67" s="20">
        <v>3</v>
      </c>
      <c r="C67" s="45" t="s">
        <v>29</v>
      </c>
      <c r="D67" s="45"/>
      <c r="E67" s="20" t="s">
        <v>36</v>
      </c>
      <c r="F67" s="21">
        <v>1</v>
      </c>
      <c r="G67" s="1">
        <v>200000</v>
      </c>
      <c r="H67" s="2">
        <v>0.19</v>
      </c>
      <c r="I67" s="22">
        <f t="shared" si="8"/>
        <v>238000</v>
      </c>
      <c r="J67" s="22">
        <f t="shared" si="9"/>
        <v>238000</v>
      </c>
    </row>
    <row r="68" spans="2:10" s="19" customFormat="1" ht="30" customHeight="1" x14ac:dyDescent="0.3">
      <c r="B68" s="20">
        <v>4</v>
      </c>
      <c r="C68" s="45" t="s">
        <v>30</v>
      </c>
      <c r="D68" s="45"/>
      <c r="E68" s="20" t="s">
        <v>35</v>
      </c>
      <c r="F68" s="21">
        <v>1</v>
      </c>
      <c r="G68" s="1">
        <v>1920000</v>
      </c>
      <c r="H68" s="2">
        <v>0.19</v>
      </c>
      <c r="I68" s="22">
        <f t="shared" si="8"/>
        <v>2284800</v>
      </c>
      <c r="J68" s="22">
        <f t="shared" si="9"/>
        <v>2284800</v>
      </c>
    </row>
    <row r="69" spans="2:10" s="19" customFormat="1" ht="19.5" customHeight="1" x14ac:dyDescent="0.3">
      <c r="B69" s="20">
        <v>5</v>
      </c>
      <c r="C69" s="45" t="s">
        <v>31</v>
      </c>
      <c r="D69" s="45"/>
      <c r="E69" s="20" t="s">
        <v>35</v>
      </c>
      <c r="F69" s="21">
        <v>1</v>
      </c>
      <c r="G69" s="1">
        <v>1440000</v>
      </c>
      <c r="H69" s="2"/>
      <c r="I69" s="22">
        <f t="shared" si="8"/>
        <v>1440000</v>
      </c>
      <c r="J69" s="22">
        <f t="shared" si="9"/>
        <v>1440000</v>
      </c>
    </row>
    <row r="70" spans="2:10" s="19" customFormat="1" ht="19.5" customHeight="1" x14ac:dyDescent="0.3">
      <c r="B70" s="20">
        <v>6</v>
      </c>
      <c r="C70" s="45" t="s">
        <v>32</v>
      </c>
      <c r="D70" s="45"/>
      <c r="E70" s="20" t="s">
        <v>35</v>
      </c>
      <c r="F70" s="21">
        <v>1</v>
      </c>
      <c r="G70" s="1">
        <v>336000</v>
      </c>
      <c r="H70" s="2">
        <v>0.19</v>
      </c>
      <c r="I70" s="22">
        <f t="shared" si="8"/>
        <v>399840</v>
      </c>
      <c r="J70" s="22">
        <f t="shared" si="9"/>
        <v>399840</v>
      </c>
    </row>
    <row r="71" spans="2:10" s="19" customFormat="1" ht="46.5" customHeight="1" x14ac:dyDescent="0.3">
      <c r="B71" s="20">
        <v>7</v>
      </c>
      <c r="C71" s="45" t="s">
        <v>38</v>
      </c>
      <c r="D71" s="45"/>
      <c r="E71" s="20" t="s">
        <v>35</v>
      </c>
      <c r="F71" s="21">
        <v>1</v>
      </c>
      <c r="G71" s="1">
        <v>2500000</v>
      </c>
      <c r="H71" s="2">
        <v>0.19</v>
      </c>
      <c r="I71" s="22">
        <f t="shared" si="8"/>
        <v>2975000</v>
      </c>
      <c r="J71" s="22">
        <f t="shared" si="9"/>
        <v>2975000</v>
      </c>
    </row>
    <row r="72" spans="2:10" s="24" customFormat="1" ht="6.75" customHeight="1" x14ac:dyDescent="0.3">
      <c r="H72" s="25"/>
      <c r="I72" s="25"/>
      <c r="J72" s="25"/>
    </row>
    <row r="73" spans="2:10" s="24" customFormat="1" ht="17.25" customHeight="1" x14ac:dyDescent="0.3">
      <c r="B73" s="26" t="s">
        <v>45</v>
      </c>
      <c r="C73" s="27"/>
      <c r="D73" s="27"/>
      <c r="E73" s="27"/>
      <c r="F73" s="27"/>
      <c r="G73" s="28">
        <f>SUM(G65:G71)</f>
        <v>7242000</v>
      </c>
      <c r="H73" s="25"/>
      <c r="I73" s="28">
        <f>SUM(I65:I71)</f>
        <v>8344380</v>
      </c>
      <c r="J73" s="28">
        <f>SUM(J65:J71)</f>
        <v>8344380</v>
      </c>
    </row>
    <row r="74" spans="2:10" s="24" customFormat="1" ht="6.75" customHeight="1" x14ac:dyDescent="0.3">
      <c r="H74" s="25"/>
      <c r="I74" s="25"/>
      <c r="J74" s="25"/>
    </row>
    <row r="75" spans="2:10" s="19" customFormat="1" ht="48" customHeight="1" x14ac:dyDescent="0.3">
      <c r="B75" s="16" t="s">
        <v>0</v>
      </c>
      <c r="C75" s="49" t="s">
        <v>34</v>
      </c>
      <c r="D75" s="50"/>
      <c r="E75" s="18" t="s">
        <v>25</v>
      </c>
      <c r="F75" s="18" t="s">
        <v>18</v>
      </c>
      <c r="G75" s="17" t="s">
        <v>23</v>
      </c>
      <c r="H75" s="17" t="s">
        <v>21</v>
      </c>
      <c r="I75" s="17" t="s">
        <v>19</v>
      </c>
      <c r="J75" s="17" t="s">
        <v>20</v>
      </c>
    </row>
    <row r="76" spans="2:10" s="19" customFormat="1" ht="77.25" customHeight="1" x14ac:dyDescent="0.3">
      <c r="B76" s="20">
        <v>1</v>
      </c>
      <c r="C76" s="45" t="s">
        <v>42</v>
      </c>
      <c r="D76" s="45"/>
      <c r="E76" s="20" t="s">
        <v>43</v>
      </c>
      <c r="F76" s="29">
        <v>1</v>
      </c>
      <c r="G76" s="1">
        <v>224230</v>
      </c>
      <c r="H76" s="2">
        <v>0.19</v>
      </c>
      <c r="I76" s="22">
        <f>+ROUND(G76*(1+H76),0)</f>
        <v>266834</v>
      </c>
      <c r="J76" s="22">
        <f>+I76*F76</f>
        <v>266834</v>
      </c>
    </row>
    <row r="77" spans="2:10" s="24" customFormat="1" ht="6.75" customHeight="1" x14ac:dyDescent="0.3">
      <c r="H77" s="25"/>
      <c r="I77" s="25"/>
      <c r="J77" s="25"/>
    </row>
    <row r="78" spans="2:10" s="24" customFormat="1" ht="17.25" customHeight="1" x14ac:dyDescent="0.3">
      <c r="B78" s="26" t="s">
        <v>44</v>
      </c>
      <c r="C78" s="27"/>
      <c r="D78" s="27"/>
      <c r="E78" s="27"/>
      <c r="F78" s="27"/>
      <c r="G78" s="28">
        <f>+G76</f>
        <v>224230</v>
      </c>
      <c r="H78" s="25"/>
      <c r="I78" s="28">
        <f>+I76</f>
        <v>266834</v>
      </c>
      <c r="J78" s="28">
        <f>+J76</f>
        <v>266834</v>
      </c>
    </row>
    <row r="79" spans="2:10" s="24" customFormat="1" ht="6.75" customHeight="1" x14ac:dyDescent="0.3">
      <c r="H79" s="25"/>
      <c r="I79" s="25"/>
      <c r="J79" s="25"/>
    </row>
    <row r="80" spans="2:10" s="24" customFormat="1" ht="21.75" customHeight="1" x14ac:dyDescent="0.3">
      <c r="B80" s="41" t="s">
        <v>12</v>
      </c>
      <c r="C80" s="41"/>
      <c r="D80" s="41"/>
      <c r="E80" s="41"/>
      <c r="F80" s="41"/>
      <c r="G80" s="41"/>
      <c r="H80" s="46">
        <f>+J78+J73+J61+J49+J37+J25</f>
        <v>50411654</v>
      </c>
      <c r="I80" s="47"/>
      <c r="J80" s="48"/>
    </row>
    <row r="81" spans="2:10" s="24" customFormat="1" ht="6.75" customHeight="1" x14ac:dyDescent="0.3"/>
    <row r="82" spans="2:10" s="24" customFormat="1" ht="18.75" customHeight="1" x14ac:dyDescent="0.3">
      <c r="B82" s="84" t="s">
        <v>15</v>
      </c>
      <c r="C82" s="84"/>
      <c r="D82" s="84"/>
      <c r="E82" s="84"/>
      <c r="F82" s="84"/>
      <c r="G82" s="84"/>
      <c r="H82" s="84"/>
      <c r="I82" s="84"/>
      <c r="J82" s="84"/>
    </row>
    <row r="83" spans="2:10" s="24" customFormat="1" ht="57.75" customHeight="1" x14ac:dyDescent="0.3">
      <c r="B83" s="85" t="s">
        <v>17</v>
      </c>
      <c r="C83" s="85"/>
      <c r="D83" s="85"/>
      <c r="E83" s="85"/>
      <c r="F83" s="85"/>
      <c r="G83" s="85"/>
      <c r="H83" s="85"/>
      <c r="I83" s="85"/>
      <c r="J83" s="85"/>
    </row>
    <row r="84" spans="2:10" s="24" customFormat="1" ht="60" customHeight="1" x14ac:dyDescent="0.3">
      <c r="B84" s="85" t="s">
        <v>16</v>
      </c>
      <c r="C84" s="85"/>
      <c r="D84" s="85"/>
      <c r="E84" s="85"/>
      <c r="F84" s="85"/>
      <c r="G84" s="85"/>
      <c r="H84" s="85"/>
      <c r="I84" s="85"/>
      <c r="J84" s="85"/>
    </row>
    <row r="85" spans="2:10" s="30" customFormat="1" ht="6.75" customHeight="1" x14ac:dyDescent="0.3"/>
    <row r="86" spans="2:10" s="3" customFormat="1" x14ac:dyDescent="0.25">
      <c r="B86" s="86"/>
      <c r="C86" s="86"/>
      <c r="D86" s="86"/>
      <c r="E86" s="86"/>
    </row>
    <row r="87" spans="2:10" s="3" customFormat="1" x14ac:dyDescent="0.25">
      <c r="B87" s="86"/>
      <c r="C87" s="86"/>
      <c r="D87" s="86"/>
      <c r="E87" s="86"/>
    </row>
    <row r="88" spans="2:10" s="3" customFormat="1" x14ac:dyDescent="0.25">
      <c r="B88" s="86"/>
      <c r="C88" s="86"/>
      <c r="D88" s="86"/>
      <c r="E88" s="86"/>
    </row>
    <row r="89" spans="2:10" s="3" customFormat="1" x14ac:dyDescent="0.25">
      <c r="B89" s="87"/>
      <c r="C89" s="87"/>
      <c r="D89" s="87"/>
      <c r="E89" s="87"/>
    </row>
    <row r="90" spans="2:10" s="3" customFormat="1" x14ac:dyDescent="0.25">
      <c r="B90" s="4" t="s">
        <v>10</v>
      </c>
      <c r="C90" s="4"/>
      <c r="D90" s="4"/>
      <c r="E90" s="5"/>
    </row>
    <row r="91" spans="2:10" s="3" customFormat="1" x14ac:dyDescent="0.25">
      <c r="B91" s="87"/>
      <c r="C91" s="87"/>
      <c r="D91" s="87"/>
      <c r="E91" s="87"/>
    </row>
    <row r="92" spans="2:10" s="3" customFormat="1" x14ac:dyDescent="0.25">
      <c r="B92" s="4" t="s">
        <v>11</v>
      </c>
      <c r="C92" s="4"/>
      <c r="D92" s="4"/>
      <c r="E92" s="5"/>
    </row>
    <row r="93" spans="2:10" s="3" customFormat="1" x14ac:dyDescent="0.25">
      <c r="B93" s="83"/>
      <c r="C93" s="83"/>
      <c r="D93" s="83"/>
      <c r="E93" s="83"/>
    </row>
    <row r="94" spans="2:10" s="3" customFormat="1" x14ac:dyDescent="0.25">
      <c r="B94" s="4" t="s">
        <v>14</v>
      </c>
      <c r="C94" s="4"/>
      <c r="D94" s="4"/>
      <c r="E94" s="5"/>
    </row>
    <row r="95" spans="2:10" s="3" customFormat="1" ht="6.75" customHeight="1" x14ac:dyDescent="0.25"/>
  </sheetData>
  <sheetProtection algorithmName="SHA-512" hashValue="ZhlQsJV5BFv88ftg7Hvn7nLet/SLDPiPTG5Rg8EMtQ2F1QBzpHInXWkHd/ZSdEcQphGw3OOpRpVzCZHA84R8yQ==" saltValue="X1rN6Y97sLT7tgDsh6zDtw==" spinCount="100000" sheet="1" objects="1" scenarios="1"/>
  <mergeCells count="67">
    <mergeCell ref="B93:E93"/>
    <mergeCell ref="D7:G7"/>
    <mergeCell ref="D8:G8"/>
    <mergeCell ref="D9:G9"/>
    <mergeCell ref="I7:J7"/>
    <mergeCell ref="I8:J8"/>
    <mergeCell ref="I9:J9"/>
    <mergeCell ref="H80:J80"/>
    <mergeCell ref="B82:J82"/>
    <mergeCell ref="B83:J83"/>
    <mergeCell ref="B84:J84"/>
    <mergeCell ref="B86:E89"/>
    <mergeCell ref="B91:E91"/>
    <mergeCell ref="C69:D69"/>
    <mergeCell ref="C70:D70"/>
    <mergeCell ref="C71:D71"/>
    <mergeCell ref="C75:D75"/>
    <mergeCell ref="C76:D76"/>
    <mergeCell ref="B80:G80"/>
    <mergeCell ref="B63:J63"/>
    <mergeCell ref="C64:D64"/>
    <mergeCell ref="C65:D65"/>
    <mergeCell ref="C66:D66"/>
    <mergeCell ref="C67:D67"/>
    <mergeCell ref="C68:D68"/>
    <mergeCell ref="C59:D59"/>
    <mergeCell ref="C45:D45"/>
    <mergeCell ref="C46:D46"/>
    <mergeCell ref="C47:D47"/>
    <mergeCell ref="B51:J51"/>
    <mergeCell ref="C52:D52"/>
    <mergeCell ref="C53:D53"/>
    <mergeCell ref="C54:D54"/>
    <mergeCell ref="C55:D55"/>
    <mergeCell ref="C56:D56"/>
    <mergeCell ref="C57:D57"/>
    <mergeCell ref="C58:D58"/>
    <mergeCell ref="C44:D44"/>
    <mergeCell ref="C30:D30"/>
    <mergeCell ref="C31:D31"/>
    <mergeCell ref="C32:D32"/>
    <mergeCell ref="C33:D33"/>
    <mergeCell ref="C34:D34"/>
    <mergeCell ref="C35:D35"/>
    <mergeCell ref="B39:J39"/>
    <mergeCell ref="C40:D40"/>
    <mergeCell ref="C41:D41"/>
    <mergeCell ref="C42:D42"/>
    <mergeCell ref="C43:D43"/>
    <mergeCell ref="C29:D29"/>
    <mergeCell ref="B15:J15"/>
    <mergeCell ref="C16:D16"/>
    <mergeCell ref="C17:D17"/>
    <mergeCell ref="C18:D18"/>
    <mergeCell ref="C19:D19"/>
    <mergeCell ref="C20:D20"/>
    <mergeCell ref="C21:D21"/>
    <mergeCell ref="C22:D22"/>
    <mergeCell ref="C23:D23"/>
    <mergeCell ref="B27:J27"/>
    <mergeCell ref="C28:D28"/>
    <mergeCell ref="B11:J11"/>
    <mergeCell ref="B13:J13"/>
    <mergeCell ref="D2:H2"/>
    <mergeCell ref="D3:H3"/>
    <mergeCell ref="D4:H4"/>
    <mergeCell ref="D5:H5"/>
  </mergeCells>
  <pageMargins left="0.7" right="0.7" top="0.75" bottom="0.75" header="0.3" footer="0.3"/>
  <pageSetup scale="53" orientation="portrait" r:id="rId1"/>
  <headerFooter>
    <oddHeader>&amp;L&amp;"Calibri"&amp;15&amp;K000000 Información Pública Clasificada&amp;1#_x000D_</oddHeader>
  </headerFooter>
  <rowBreaks count="1" manualBreakCount="1">
    <brk id="38" max="10"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FDBD7-4662-4BC7-8498-A17335E3CF79}">
  <sheetPr>
    <tabColor theme="4" tint="-0.499984740745262"/>
  </sheetPr>
  <dimension ref="B1:J95"/>
  <sheetViews>
    <sheetView showGridLines="0" topLeftCell="A43" zoomScaleNormal="100" zoomScaleSheetLayoutView="90" workbookViewId="0">
      <selection activeCell="G77" sqref="G77"/>
    </sheetView>
  </sheetViews>
  <sheetFormatPr baseColWidth="10" defaultColWidth="11.44140625" defaultRowHeight="13.8" x14ac:dyDescent="0.25"/>
  <cols>
    <col min="1" max="1" width="1.5546875" style="6" customWidth="1"/>
    <col min="2" max="2" width="4.5546875" style="6" customWidth="1"/>
    <col min="3" max="3" width="22.44140625" style="6" customWidth="1"/>
    <col min="4" max="4" width="25" style="6" customWidth="1"/>
    <col min="5" max="5" width="7.6640625" style="6" customWidth="1"/>
    <col min="6" max="6" width="8.88671875" style="6" customWidth="1"/>
    <col min="7" max="7" width="18.33203125" style="6" customWidth="1"/>
    <col min="8" max="8" width="13.6640625" style="6" customWidth="1"/>
    <col min="9" max="9" width="16" style="6" customWidth="1"/>
    <col min="10" max="10" width="19.109375" style="6" customWidth="1"/>
    <col min="11" max="11" width="1.44140625" style="6" customWidth="1"/>
    <col min="12" max="16384" width="11.44140625" style="6"/>
  </cols>
  <sheetData>
    <row r="1" spans="2:10" ht="7.5" customHeight="1" x14ac:dyDescent="0.25"/>
    <row r="2" spans="2:10" x14ac:dyDescent="0.25">
      <c r="B2" s="7"/>
      <c r="C2" s="8"/>
      <c r="D2" s="63" t="s">
        <v>2</v>
      </c>
      <c r="E2" s="64"/>
      <c r="F2" s="64"/>
      <c r="G2" s="64"/>
      <c r="H2" s="65"/>
      <c r="I2" s="8"/>
      <c r="J2" s="9"/>
    </row>
    <row r="3" spans="2:10" x14ac:dyDescent="0.25">
      <c r="B3" s="10"/>
      <c r="D3" s="66" t="s">
        <v>1</v>
      </c>
      <c r="E3" s="67"/>
      <c r="F3" s="67"/>
      <c r="G3" s="67"/>
      <c r="H3" s="68"/>
      <c r="J3" s="11"/>
    </row>
    <row r="4" spans="2:10" ht="14.4" x14ac:dyDescent="0.3">
      <c r="B4" s="10"/>
      <c r="D4" s="69" t="s">
        <v>24</v>
      </c>
      <c r="E4" s="70"/>
      <c r="F4" s="70"/>
      <c r="G4" s="70"/>
      <c r="H4" s="71"/>
      <c r="J4" s="11"/>
    </row>
    <row r="5" spans="2:10" x14ac:dyDescent="0.25">
      <c r="B5" s="12"/>
      <c r="C5" s="13"/>
      <c r="D5" s="72" t="s">
        <v>3</v>
      </c>
      <c r="E5" s="73"/>
      <c r="F5" s="73"/>
      <c r="G5" s="73"/>
      <c r="H5" s="74"/>
      <c r="I5" s="13"/>
      <c r="J5" s="14"/>
    </row>
    <row r="6" spans="2:10" ht="6.75" customHeight="1" x14ac:dyDescent="0.25"/>
    <row r="7" spans="2:10" ht="15" customHeight="1" x14ac:dyDescent="0.25">
      <c r="B7" s="15" t="s">
        <v>4</v>
      </c>
      <c r="C7" s="15"/>
      <c r="D7" s="76" t="s">
        <v>58</v>
      </c>
      <c r="E7" s="77"/>
      <c r="F7" s="77"/>
      <c r="G7" s="78"/>
      <c r="H7" s="15" t="s">
        <v>7</v>
      </c>
      <c r="I7" s="75" t="s">
        <v>61</v>
      </c>
      <c r="J7" s="75"/>
    </row>
    <row r="8" spans="2:10" ht="15" customHeight="1" x14ac:dyDescent="0.25">
      <c r="B8" s="15" t="s">
        <v>5</v>
      </c>
      <c r="C8" s="15"/>
      <c r="D8" s="76" t="s">
        <v>59</v>
      </c>
      <c r="E8" s="77"/>
      <c r="F8" s="77"/>
      <c r="G8" s="78"/>
      <c r="H8" s="15" t="s">
        <v>8</v>
      </c>
      <c r="I8" s="75">
        <v>3176682483</v>
      </c>
      <c r="J8" s="75"/>
    </row>
    <row r="9" spans="2:10" ht="15" customHeight="1" x14ac:dyDescent="0.25">
      <c r="B9" s="15" t="s">
        <v>6</v>
      </c>
      <c r="C9" s="15"/>
      <c r="D9" s="76" t="s">
        <v>60</v>
      </c>
      <c r="E9" s="77"/>
      <c r="F9" s="77"/>
      <c r="G9" s="78"/>
      <c r="H9" s="15" t="s">
        <v>9</v>
      </c>
      <c r="I9" s="75"/>
      <c r="J9" s="75"/>
    </row>
    <row r="10" spans="2:10" ht="6.75" customHeight="1" x14ac:dyDescent="0.25"/>
    <row r="11" spans="2:10" ht="15.75" customHeight="1" x14ac:dyDescent="0.25">
      <c r="B11" s="79" t="s">
        <v>13</v>
      </c>
      <c r="C11" s="79"/>
      <c r="D11" s="79"/>
      <c r="E11" s="79"/>
      <c r="F11" s="79"/>
      <c r="G11" s="79"/>
      <c r="H11" s="79"/>
      <c r="I11" s="79"/>
      <c r="J11" s="79"/>
    </row>
    <row r="12" spans="2:10" ht="6.75" customHeight="1" x14ac:dyDescent="0.25"/>
    <row r="13" spans="2:10" ht="168.75" customHeight="1" x14ac:dyDescent="0.25">
      <c r="B13" s="80" t="s">
        <v>22</v>
      </c>
      <c r="C13" s="80"/>
      <c r="D13" s="80"/>
      <c r="E13" s="80"/>
      <c r="F13" s="80"/>
      <c r="G13" s="80"/>
      <c r="H13" s="80"/>
      <c r="I13" s="80"/>
      <c r="J13" s="80"/>
    </row>
    <row r="14" spans="2:10" ht="6.75" customHeight="1" x14ac:dyDescent="0.25"/>
    <row r="15" spans="2:10" ht="92.25" customHeight="1" x14ac:dyDescent="0.25">
      <c r="B15" s="81" t="s">
        <v>26</v>
      </c>
      <c r="C15" s="81"/>
      <c r="D15" s="82"/>
      <c r="E15" s="82"/>
      <c r="F15" s="82"/>
      <c r="G15" s="82"/>
      <c r="H15" s="82"/>
      <c r="I15" s="82"/>
      <c r="J15" s="82"/>
    </row>
    <row r="16" spans="2:10" s="19" customFormat="1" ht="48" customHeight="1" x14ac:dyDescent="0.3">
      <c r="B16" s="16" t="s">
        <v>0</v>
      </c>
      <c r="C16" s="49" t="s">
        <v>34</v>
      </c>
      <c r="D16" s="50"/>
      <c r="E16" s="18" t="s">
        <v>25</v>
      </c>
      <c r="F16" s="18" t="s">
        <v>18</v>
      </c>
      <c r="G16" s="17" t="s">
        <v>23</v>
      </c>
      <c r="H16" s="17" t="s">
        <v>21</v>
      </c>
      <c r="I16" s="17" t="s">
        <v>19</v>
      </c>
      <c r="J16" s="17" t="s">
        <v>20</v>
      </c>
    </row>
    <row r="17" spans="2:10" s="19" customFormat="1" ht="19.5" customHeight="1" x14ac:dyDescent="0.3">
      <c r="B17" s="20">
        <v>1</v>
      </c>
      <c r="C17" s="45" t="s">
        <v>27</v>
      </c>
      <c r="D17" s="45"/>
      <c r="E17" s="20" t="s">
        <v>35</v>
      </c>
      <c r="F17" s="21">
        <v>1</v>
      </c>
      <c r="G17" s="1">
        <v>350000</v>
      </c>
      <c r="H17" s="2">
        <v>0.19</v>
      </c>
      <c r="I17" s="22">
        <f>+ROUND(G17*(1+H17),0)</f>
        <v>416500</v>
      </c>
      <c r="J17" s="22">
        <f>+I17*F17</f>
        <v>416500</v>
      </c>
    </row>
    <row r="18" spans="2:10" s="19" customFormat="1" ht="30" customHeight="1" x14ac:dyDescent="0.3">
      <c r="B18" s="20">
        <v>2</v>
      </c>
      <c r="C18" s="45" t="s">
        <v>28</v>
      </c>
      <c r="D18" s="45"/>
      <c r="E18" s="20" t="s">
        <v>36</v>
      </c>
      <c r="F18" s="23">
        <v>1</v>
      </c>
      <c r="G18" s="1">
        <v>650000</v>
      </c>
      <c r="H18" s="2">
        <v>0.19</v>
      </c>
      <c r="I18" s="22">
        <f t="shared" ref="I18:I23" si="0">+ROUND(G18*(1+H18),0)</f>
        <v>773500</v>
      </c>
      <c r="J18" s="22">
        <f t="shared" ref="J18:J23" si="1">+I18*F18</f>
        <v>773500</v>
      </c>
    </row>
    <row r="19" spans="2:10" s="19" customFormat="1" ht="57.75" customHeight="1" x14ac:dyDescent="0.3">
      <c r="B19" s="20">
        <v>3</v>
      </c>
      <c r="C19" s="45" t="s">
        <v>29</v>
      </c>
      <c r="D19" s="45"/>
      <c r="E19" s="20" t="s">
        <v>36</v>
      </c>
      <c r="F19" s="21">
        <v>1</v>
      </c>
      <c r="G19" s="1">
        <v>2500000</v>
      </c>
      <c r="H19" s="2">
        <v>0.19</v>
      </c>
      <c r="I19" s="22">
        <f t="shared" si="0"/>
        <v>2975000</v>
      </c>
      <c r="J19" s="22">
        <f t="shared" si="1"/>
        <v>2975000</v>
      </c>
    </row>
    <row r="20" spans="2:10" s="19" customFormat="1" ht="30" customHeight="1" x14ac:dyDescent="0.3">
      <c r="B20" s="20">
        <v>4</v>
      </c>
      <c r="C20" s="45" t="s">
        <v>30</v>
      </c>
      <c r="D20" s="45"/>
      <c r="E20" s="20" t="s">
        <v>35</v>
      </c>
      <c r="F20" s="21">
        <v>1</v>
      </c>
      <c r="G20" s="1">
        <v>1500000</v>
      </c>
      <c r="H20" s="2">
        <v>0.19</v>
      </c>
      <c r="I20" s="22">
        <f t="shared" si="0"/>
        <v>1785000</v>
      </c>
      <c r="J20" s="22">
        <f t="shared" si="1"/>
        <v>1785000</v>
      </c>
    </row>
    <row r="21" spans="2:10" s="19" customFormat="1" ht="19.5" customHeight="1" x14ac:dyDescent="0.3">
      <c r="B21" s="20">
        <v>5</v>
      </c>
      <c r="C21" s="45" t="s">
        <v>31</v>
      </c>
      <c r="D21" s="45"/>
      <c r="E21" s="20" t="s">
        <v>35</v>
      </c>
      <c r="F21" s="21">
        <v>1</v>
      </c>
      <c r="G21" s="1">
        <v>1350000</v>
      </c>
      <c r="H21" s="2"/>
      <c r="I21" s="22">
        <f t="shared" si="0"/>
        <v>1350000</v>
      </c>
      <c r="J21" s="22">
        <f t="shared" si="1"/>
        <v>1350000</v>
      </c>
    </row>
    <row r="22" spans="2:10" s="19" customFormat="1" ht="19.5" customHeight="1" x14ac:dyDescent="0.3">
      <c r="B22" s="20">
        <v>6</v>
      </c>
      <c r="C22" s="45" t="s">
        <v>32</v>
      </c>
      <c r="D22" s="45"/>
      <c r="E22" s="20" t="s">
        <v>35</v>
      </c>
      <c r="F22" s="21">
        <v>1</v>
      </c>
      <c r="G22" s="1">
        <v>250000</v>
      </c>
      <c r="H22" s="2">
        <v>0.19</v>
      </c>
      <c r="I22" s="22">
        <f t="shared" si="0"/>
        <v>297500</v>
      </c>
      <c r="J22" s="22">
        <f t="shared" si="1"/>
        <v>297500</v>
      </c>
    </row>
    <row r="23" spans="2:10" s="19" customFormat="1" ht="46.5" customHeight="1" x14ac:dyDescent="0.3">
      <c r="B23" s="20">
        <v>7</v>
      </c>
      <c r="C23" s="45" t="s">
        <v>33</v>
      </c>
      <c r="D23" s="45"/>
      <c r="E23" s="20" t="s">
        <v>35</v>
      </c>
      <c r="F23" s="21">
        <v>1</v>
      </c>
      <c r="G23" s="1">
        <v>550000</v>
      </c>
      <c r="H23" s="2">
        <v>0.19</v>
      </c>
      <c r="I23" s="22">
        <f t="shared" si="0"/>
        <v>654500</v>
      </c>
      <c r="J23" s="22">
        <f t="shared" si="1"/>
        <v>654500</v>
      </c>
    </row>
    <row r="24" spans="2:10" s="24" customFormat="1" ht="6.75" customHeight="1" x14ac:dyDescent="0.3">
      <c r="H24" s="25"/>
      <c r="I24" s="25"/>
      <c r="J24" s="25"/>
    </row>
    <row r="25" spans="2:10" s="24" customFormat="1" ht="17.25" customHeight="1" x14ac:dyDescent="0.3">
      <c r="B25" s="26" t="s">
        <v>48</v>
      </c>
      <c r="C25" s="27"/>
      <c r="D25" s="27"/>
      <c r="E25" s="27"/>
      <c r="F25" s="27"/>
      <c r="G25" s="28">
        <f>SUM(G17:G23)</f>
        <v>7150000</v>
      </c>
      <c r="H25" s="25"/>
      <c r="I25" s="28">
        <f>SUM(I17:I23)</f>
        <v>8252000</v>
      </c>
      <c r="J25" s="28">
        <f>SUM(J17:J23)</f>
        <v>8252000</v>
      </c>
    </row>
    <row r="26" spans="2:10" s="24" customFormat="1" ht="6.75" customHeight="1" x14ac:dyDescent="0.3">
      <c r="H26" s="25"/>
      <c r="I26" s="25"/>
      <c r="J26" s="25"/>
    </row>
    <row r="27" spans="2:10" ht="80.25" customHeight="1" x14ac:dyDescent="0.25">
      <c r="B27" s="81" t="s">
        <v>37</v>
      </c>
      <c r="C27" s="81"/>
      <c r="D27" s="82"/>
      <c r="E27" s="82"/>
      <c r="F27" s="82"/>
      <c r="G27" s="82"/>
      <c r="H27" s="82"/>
      <c r="I27" s="82"/>
      <c r="J27" s="82"/>
    </row>
    <row r="28" spans="2:10" s="19" customFormat="1" ht="48" customHeight="1" x14ac:dyDescent="0.3">
      <c r="B28" s="16" t="s">
        <v>0</v>
      </c>
      <c r="C28" s="49" t="s">
        <v>34</v>
      </c>
      <c r="D28" s="50"/>
      <c r="E28" s="18" t="s">
        <v>25</v>
      </c>
      <c r="F28" s="18" t="s">
        <v>18</v>
      </c>
      <c r="G28" s="17" t="s">
        <v>23</v>
      </c>
      <c r="H28" s="17" t="s">
        <v>21</v>
      </c>
      <c r="I28" s="17" t="s">
        <v>19</v>
      </c>
      <c r="J28" s="17" t="s">
        <v>20</v>
      </c>
    </row>
    <row r="29" spans="2:10" s="19" customFormat="1" ht="19.5" customHeight="1" x14ac:dyDescent="0.3">
      <c r="B29" s="20">
        <v>1</v>
      </c>
      <c r="C29" s="45" t="s">
        <v>27</v>
      </c>
      <c r="D29" s="45"/>
      <c r="E29" s="20" t="s">
        <v>35</v>
      </c>
      <c r="F29" s="21">
        <v>1</v>
      </c>
      <c r="G29" s="1">
        <v>350000</v>
      </c>
      <c r="H29" s="2">
        <v>0.19</v>
      </c>
      <c r="I29" s="22">
        <f>+ROUND(G29*(1+H29),0)</f>
        <v>416500</v>
      </c>
      <c r="J29" s="22">
        <f>+I29*F29</f>
        <v>416500</v>
      </c>
    </row>
    <row r="30" spans="2:10" s="19" customFormat="1" ht="30" customHeight="1" x14ac:dyDescent="0.3">
      <c r="B30" s="20">
        <v>2</v>
      </c>
      <c r="C30" s="45" t="s">
        <v>28</v>
      </c>
      <c r="D30" s="45"/>
      <c r="E30" s="20" t="s">
        <v>36</v>
      </c>
      <c r="F30" s="23">
        <v>1</v>
      </c>
      <c r="G30" s="1">
        <v>650000</v>
      </c>
      <c r="H30" s="2">
        <v>0.19</v>
      </c>
      <c r="I30" s="22">
        <f t="shared" ref="I30:I35" si="2">+ROUND(G30*(1+H30),0)</f>
        <v>773500</v>
      </c>
      <c r="J30" s="22">
        <f t="shared" ref="J30:J35" si="3">+I30*F30</f>
        <v>773500</v>
      </c>
    </row>
    <row r="31" spans="2:10" s="19" customFormat="1" ht="57.75" customHeight="1" x14ac:dyDescent="0.3">
      <c r="B31" s="20">
        <v>3</v>
      </c>
      <c r="C31" s="45" t="s">
        <v>29</v>
      </c>
      <c r="D31" s="45"/>
      <c r="E31" s="20" t="s">
        <v>36</v>
      </c>
      <c r="F31" s="21">
        <v>1</v>
      </c>
      <c r="G31" s="1">
        <v>2500000</v>
      </c>
      <c r="H31" s="2">
        <v>0.19</v>
      </c>
      <c r="I31" s="22">
        <f t="shared" si="2"/>
        <v>2975000</v>
      </c>
      <c r="J31" s="22">
        <f t="shared" si="3"/>
        <v>2975000</v>
      </c>
    </row>
    <row r="32" spans="2:10" s="19" customFormat="1" ht="30" customHeight="1" x14ac:dyDescent="0.3">
      <c r="B32" s="20">
        <v>4</v>
      </c>
      <c r="C32" s="45" t="s">
        <v>30</v>
      </c>
      <c r="D32" s="45"/>
      <c r="E32" s="20" t="s">
        <v>35</v>
      </c>
      <c r="F32" s="21">
        <v>1</v>
      </c>
      <c r="G32" s="1">
        <v>1500000</v>
      </c>
      <c r="H32" s="2">
        <v>0.19</v>
      </c>
      <c r="I32" s="22">
        <f t="shared" si="2"/>
        <v>1785000</v>
      </c>
      <c r="J32" s="22">
        <f t="shared" si="3"/>
        <v>1785000</v>
      </c>
    </row>
    <row r="33" spans="2:10" s="19" customFormat="1" ht="19.5" customHeight="1" x14ac:dyDescent="0.3">
      <c r="B33" s="20">
        <v>5</v>
      </c>
      <c r="C33" s="45" t="s">
        <v>31</v>
      </c>
      <c r="D33" s="45"/>
      <c r="E33" s="20" t="s">
        <v>35</v>
      </c>
      <c r="F33" s="21">
        <v>1</v>
      </c>
      <c r="G33" s="1">
        <v>1350000</v>
      </c>
      <c r="H33" s="2"/>
      <c r="I33" s="22">
        <f t="shared" si="2"/>
        <v>1350000</v>
      </c>
      <c r="J33" s="22">
        <f t="shared" si="3"/>
        <v>1350000</v>
      </c>
    </row>
    <row r="34" spans="2:10" s="19" customFormat="1" ht="19.5" customHeight="1" x14ac:dyDescent="0.3">
      <c r="B34" s="20">
        <v>6</v>
      </c>
      <c r="C34" s="45" t="s">
        <v>32</v>
      </c>
      <c r="D34" s="45"/>
      <c r="E34" s="20" t="s">
        <v>35</v>
      </c>
      <c r="F34" s="21">
        <v>1</v>
      </c>
      <c r="G34" s="1">
        <v>250000</v>
      </c>
      <c r="H34" s="2">
        <v>0.19</v>
      </c>
      <c r="I34" s="22">
        <f t="shared" si="2"/>
        <v>297500</v>
      </c>
      <c r="J34" s="22">
        <f t="shared" si="3"/>
        <v>297500</v>
      </c>
    </row>
    <row r="35" spans="2:10" s="19" customFormat="1" ht="46.5" customHeight="1" x14ac:dyDescent="0.3">
      <c r="B35" s="20">
        <v>7</v>
      </c>
      <c r="C35" s="45" t="s">
        <v>38</v>
      </c>
      <c r="D35" s="45"/>
      <c r="E35" s="20" t="s">
        <v>35</v>
      </c>
      <c r="F35" s="21">
        <v>1</v>
      </c>
      <c r="G35" s="1">
        <v>550000</v>
      </c>
      <c r="H35" s="2">
        <v>0.19</v>
      </c>
      <c r="I35" s="22">
        <f t="shared" si="2"/>
        <v>654500</v>
      </c>
      <c r="J35" s="22">
        <f t="shared" si="3"/>
        <v>654500</v>
      </c>
    </row>
    <row r="36" spans="2:10" s="24" customFormat="1" ht="6.75" customHeight="1" x14ac:dyDescent="0.3">
      <c r="H36" s="25"/>
      <c r="I36" s="25"/>
      <c r="J36" s="25"/>
    </row>
    <row r="37" spans="2:10" s="24" customFormat="1" ht="17.25" customHeight="1" x14ac:dyDescent="0.3">
      <c r="B37" s="26" t="s">
        <v>47</v>
      </c>
      <c r="C37" s="27"/>
      <c r="D37" s="27"/>
      <c r="E37" s="27"/>
      <c r="F37" s="27"/>
      <c r="G37" s="28">
        <f>SUM(G29:G35)</f>
        <v>7150000</v>
      </c>
      <c r="H37" s="25"/>
      <c r="I37" s="28">
        <f>SUM(I29:I35)</f>
        <v>8252000</v>
      </c>
      <c r="J37" s="28">
        <f>SUM(J29:J35)</f>
        <v>8252000</v>
      </c>
    </row>
    <row r="38" spans="2:10" s="24" customFormat="1" ht="6.75" customHeight="1" x14ac:dyDescent="0.3"/>
    <row r="39" spans="2:10" ht="80.25" customHeight="1" x14ac:dyDescent="0.25">
      <c r="B39" s="81" t="s">
        <v>39</v>
      </c>
      <c r="C39" s="81"/>
      <c r="D39" s="82"/>
      <c r="E39" s="82"/>
      <c r="F39" s="82"/>
      <c r="G39" s="82"/>
      <c r="H39" s="82"/>
      <c r="I39" s="82"/>
      <c r="J39" s="82"/>
    </row>
    <row r="40" spans="2:10" s="19" customFormat="1" ht="48" customHeight="1" x14ac:dyDescent="0.3">
      <c r="B40" s="16" t="s">
        <v>0</v>
      </c>
      <c r="C40" s="49" t="s">
        <v>34</v>
      </c>
      <c r="D40" s="50"/>
      <c r="E40" s="18" t="s">
        <v>25</v>
      </c>
      <c r="F40" s="18" t="s">
        <v>18</v>
      </c>
      <c r="G40" s="17" t="s">
        <v>23</v>
      </c>
      <c r="H40" s="17" t="s">
        <v>21</v>
      </c>
      <c r="I40" s="17" t="s">
        <v>19</v>
      </c>
      <c r="J40" s="17" t="s">
        <v>20</v>
      </c>
    </row>
    <row r="41" spans="2:10" s="19" customFormat="1" ht="19.5" customHeight="1" x14ac:dyDescent="0.3">
      <c r="B41" s="20">
        <v>1</v>
      </c>
      <c r="C41" s="45" t="s">
        <v>27</v>
      </c>
      <c r="D41" s="45"/>
      <c r="E41" s="20" t="s">
        <v>35</v>
      </c>
      <c r="F41" s="21">
        <v>1</v>
      </c>
      <c r="G41" s="1">
        <v>650000</v>
      </c>
      <c r="H41" s="2">
        <v>0.19</v>
      </c>
      <c r="I41" s="22">
        <f>+ROUND(G41*(1+H41),0)</f>
        <v>773500</v>
      </c>
      <c r="J41" s="22">
        <f>+I41*F41</f>
        <v>773500</v>
      </c>
    </row>
    <row r="42" spans="2:10" s="19" customFormat="1" ht="30" customHeight="1" x14ac:dyDescent="0.3">
      <c r="B42" s="20">
        <v>2</v>
      </c>
      <c r="C42" s="45" t="s">
        <v>28</v>
      </c>
      <c r="D42" s="45"/>
      <c r="E42" s="20" t="s">
        <v>36</v>
      </c>
      <c r="F42" s="23">
        <v>1</v>
      </c>
      <c r="G42" s="1">
        <v>1200000</v>
      </c>
      <c r="H42" s="2">
        <v>0.19</v>
      </c>
      <c r="I42" s="22">
        <f t="shared" ref="I42:I47" si="4">+ROUND(G42*(1+H42),0)</f>
        <v>1428000</v>
      </c>
      <c r="J42" s="22">
        <f t="shared" ref="J42:J47" si="5">+I42*F42</f>
        <v>1428000</v>
      </c>
    </row>
    <row r="43" spans="2:10" s="19" customFormat="1" ht="57.75" customHeight="1" x14ac:dyDescent="0.3">
      <c r="B43" s="20">
        <v>3</v>
      </c>
      <c r="C43" s="45" t="s">
        <v>29</v>
      </c>
      <c r="D43" s="45"/>
      <c r="E43" s="20" t="s">
        <v>36</v>
      </c>
      <c r="F43" s="21">
        <v>1</v>
      </c>
      <c r="G43" s="1">
        <v>3500000</v>
      </c>
      <c r="H43" s="2">
        <v>0.19</v>
      </c>
      <c r="I43" s="22">
        <f t="shared" si="4"/>
        <v>4165000</v>
      </c>
      <c r="J43" s="22">
        <f t="shared" si="5"/>
        <v>4165000</v>
      </c>
    </row>
    <row r="44" spans="2:10" s="19" customFormat="1" ht="30" customHeight="1" x14ac:dyDescent="0.3">
      <c r="B44" s="20">
        <v>4</v>
      </c>
      <c r="C44" s="45" t="s">
        <v>30</v>
      </c>
      <c r="D44" s="45"/>
      <c r="E44" s="20" t="s">
        <v>35</v>
      </c>
      <c r="F44" s="21">
        <v>1</v>
      </c>
      <c r="G44" s="1">
        <v>1500000</v>
      </c>
      <c r="H44" s="2">
        <v>0.19</v>
      </c>
      <c r="I44" s="22">
        <f t="shared" si="4"/>
        <v>1785000</v>
      </c>
      <c r="J44" s="22">
        <f t="shared" si="5"/>
        <v>1785000</v>
      </c>
    </row>
    <row r="45" spans="2:10" s="19" customFormat="1" ht="19.5" customHeight="1" x14ac:dyDescent="0.3">
      <c r="B45" s="20">
        <v>5</v>
      </c>
      <c r="C45" s="45" t="s">
        <v>31</v>
      </c>
      <c r="D45" s="45"/>
      <c r="E45" s="20" t="s">
        <v>35</v>
      </c>
      <c r="F45" s="21">
        <v>1</v>
      </c>
      <c r="G45" s="1">
        <v>2500000</v>
      </c>
      <c r="H45" s="2">
        <v>0.19</v>
      </c>
      <c r="I45" s="22">
        <f t="shared" si="4"/>
        <v>2975000</v>
      </c>
      <c r="J45" s="22">
        <f t="shared" si="5"/>
        <v>2975000</v>
      </c>
    </row>
    <row r="46" spans="2:10" s="19" customFormat="1" ht="19.5" customHeight="1" x14ac:dyDescent="0.3">
      <c r="B46" s="20">
        <v>6</v>
      </c>
      <c r="C46" s="45" t="s">
        <v>32</v>
      </c>
      <c r="D46" s="45"/>
      <c r="E46" s="20" t="s">
        <v>35</v>
      </c>
      <c r="F46" s="21">
        <v>1</v>
      </c>
      <c r="G46" s="1">
        <v>550000</v>
      </c>
      <c r="H46" s="2">
        <v>0.19</v>
      </c>
      <c r="I46" s="22">
        <f t="shared" si="4"/>
        <v>654500</v>
      </c>
      <c r="J46" s="22">
        <f t="shared" si="5"/>
        <v>654500</v>
      </c>
    </row>
    <row r="47" spans="2:10" s="19" customFormat="1" ht="46.5" customHeight="1" x14ac:dyDescent="0.3">
      <c r="B47" s="20">
        <v>7</v>
      </c>
      <c r="C47" s="45" t="s">
        <v>38</v>
      </c>
      <c r="D47" s="45"/>
      <c r="E47" s="20" t="s">
        <v>35</v>
      </c>
      <c r="F47" s="21">
        <v>1</v>
      </c>
      <c r="G47" s="1">
        <v>750000</v>
      </c>
      <c r="H47" s="2">
        <v>0.19</v>
      </c>
      <c r="I47" s="22">
        <f t="shared" si="4"/>
        <v>892500</v>
      </c>
      <c r="J47" s="22">
        <f t="shared" si="5"/>
        <v>892500</v>
      </c>
    </row>
    <row r="48" spans="2:10" s="24" customFormat="1" ht="6.75" customHeight="1" x14ac:dyDescent="0.3">
      <c r="H48" s="25"/>
      <c r="I48" s="25"/>
      <c r="J48" s="25"/>
    </row>
    <row r="49" spans="2:10" s="24" customFormat="1" ht="17.25" customHeight="1" x14ac:dyDescent="0.3">
      <c r="B49" s="26" t="s">
        <v>46</v>
      </c>
      <c r="C49" s="27"/>
      <c r="D49" s="27"/>
      <c r="E49" s="27"/>
      <c r="F49" s="27"/>
      <c r="G49" s="28">
        <f>SUM(G41:G47)</f>
        <v>10650000</v>
      </c>
      <c r="H49" s="25"/>
      <c r="I49" s="28">
        <f>SUM(I41:I47)</f>
        <v>12673500</v>
      </c>
      <c r="J49" s="28">
        <f>SUM(J41:J47)</f>
        <v>12673500</v>
      </c>
    </row>
    <row r="50" spans="2:10" s="24" customFormat="1" ht="6.75" customHeight="1" x14ac:dyDescent="0.3">
      <c r="H50" s="25"/>
      <c r="I50" s="25"/>
      <c r="J50" s="25"/>
    </row>
    <row r="51" spans="2:10" ht="80.25" customHeight="1" x14ac:dyDescent="0.25">
      <c r="B51" s="81" t="s">
        <v>40</v>
      </c>
      <c r="C51" s="81"/>
      <c r="D51" s="82"/>
      <c r="E51" s="82"/>
      <c r="F51" s="82"/>
      <c r="G51" s="82"/>
      <c r="H51" s="82"/>
      <c r="I51" s="82"/>
      <c r="J51" s="82"/>
    </row>
    <row r="52" spans="2:10" s="19" customFormat="1" ht="48" customHeight="1" x14ac:dyDescent="0.3">
      <c r="B52" s="16" t="s">
        <v>0</v>
      </c>
      <c r="C52" s="49" t="s">
        <v>34</v>
      </c>
      <c r="D52" s="50"/>
      <c r="E52" s="18" t="s">
        <v>25</v>
      </c>
      <c r="F52" s="18" t="s">
        <v>18</v>
      </c>
      <c r="G52" s="17" t="s">
        <v>23</v>
      </c>
      <c r="H52" s="17" t="s">
        <v>21</v>
      </c>
      <c r="I52" s="17" t="s">
        <v>19</v>
      </c>
      <c r="J52" s="17" t="s">
        <v>20</v>
      </c>
    </row>
    <row r="53" spans="2:10" s="19" customFormat="1" ht="19.5" customHeight="1" x14ac:dyDescent="0.3">
      <c r="B53" s="20">
        <v>1</v>
      </c>
      <c r="C53" s="45" t="s">
        <v>27</v>
      </c>
      <c r="D53" s="45"/>
      <c r="E53" s="20" t="s">
        <v>35</v>
      </c>
      <c r="F53" s="21">
        <v>1</v>
      </c>
      <c r="G53" s="1">
        <v>350000</v>
      </c>
      <c r="H53" s="2">
        <v>0.19</v>
      </c>
      <c r="I53" s="22">
        <f>+ROUND(G53*(1+H53),0)</f>
        <v>416500</v>
      </c>
      <c r="J53" s="22">
        <f>+I53*F53</f>
        <v>416500</v>
      </c>
    </row>
    <row r="54" spans="2:10" s="19" customFormat="1" ht="30" customHeight="1" x14ac:dyDescent="0.3">
      <c r="B54" s="20">
        <v>2</v>
      </c>
      <c r="C54" s="45" t="s">
        <v>28</v>
      </c>
      <c r="D54" s="45"/>
      <c r="E54" s="20" t="s">
        <v>36</v>
      </c>
      <c r="F54" s="23">
        <v>1</v>
      </c>
      <c r="G54" s="1">
        <v>650000</v>
      </c>
      <c r="H54" s="2">
        <v>0.19</v>
      </c>
      <c r="I54" s="22">
        <f t="shared" ref="I54:I59" si="6">+ROUND(G54*(1+H54),0)</f>
        <v>773500</v>
      </c>
      <c r="J54" s="22">
        <f t="shared" ref="J54:J59" si="7">+I54*F54</f>
        <v>773500</v>
      </c>
    </row>
    <row r="55" spans="2:10" s="19" customFormat="1" ht="57.75" customHeight="1" x14ac:dyDescent="0.3">
      <c r="B55" s="20">
        <v>3</v>
      </c>
      <c r="C55" s="45" t="s">
        <v>29</v>
      </c>
      <c r="D55" s="45"/>
      <c r="E55" s="20" t="s">
        <v>36</v>
      </c>
      <c r="F55" s="21">
        <v>1</v>
      </c>
      <c r="G55" s="1">
        <v>2500000</v>
      </c>
      <c r="H55" s="2">
        <v>0.19</v>
      </c>
      <c r="I55" s="22">
        <f t="shared" si="6"/>
        <v>2975000</v>
      </c>
      <c r="J55" s="22">
        <f t="shared" si="7"/>
        <v>2975000</v>
      </c>
    </row>
    <row r="56" spans="2:10" s="19" customFormat="1" ht="30" customHeight="1" x14ac:dyDescent="0.3">
      <c r="B56" s="20">
        <v>4</v>
      </c>
      <c r="C56" s="45" t="s">
        <v>30</v>
      </c>
      <c r="D56" s="45"/>
      <c r="E56" s="20" t="s">
        <v>35</v>
      </c>
      <c r="F56" s="21">
        <v>1</v>
      </c>
      <c r="G56" s="1">
        <v>1500000</v>
      </c>
      <c r="H56" s="2">
        <v>0.19</v>
      </c>
      <c r="I56" s="22">
        <f t="shared" si="6"/>
        <v>1785000</v>
      </c>
      <c r="J56" s="22">
        <f t="shared" si="7"/>
        <v>1785000</v>
      </c>
    </row>
    <row r="57" spans="2:10" s="19" customFormat="1" ht="19.5" customHeight="1" x14ac:dyDescent="0.3">
      <c r="B57" s="20">
        <v>5</v>
      </c>
      <c r="C57" s="45" t="s">
        <v>31</v>
      </c>
      <c r="D57" s="45"/>
      <c r="E57" s="20" t="s">
        <v>35</v>
      </c>
      <c r="F57" s="21">
        <v>1</v>
      </c>
      <c r="G57" s="1">
        <v>1350000</v>
      </c>
      <c r="H57" s="2"/>
      <c r="I57" s="22">
        <f t="shared" si="6"/>
        <v>1350000</v>
      </c>
      <c r="J57" s="22">
        <f t="shared" si="7"/>
        <v>1350000</v>
      </c>
    </row>
    <row r="58" spans="2:10" s="19" customFormat="1" ht="19.5" customHeight="1" x14ac:dyDescent="0.3">
      <c r="B58" s="20">
        <v>6</v>
      </c>
      <c r="C58" s="45" t="s">
        <v>32</v>
      </c>
      <c r="D58" s="45"/>
      <c r="E58" s="20" t="s">
        <v>35</v>
      </c>
      <c r="F58" s="21">
        <v>1</v>
      </c>
      <c r="G58" s="1">
        <v>250000</v>
      </c>
      <c r="H58" s="2">
        <v>0.19</v>
      </c>
      <c r="I58" s="22">
        <f t="shared" si="6"/>
        <v>297500</v>
      </c>
      <c r="J58" s="22">
        <f t="shared" si="7"/>
        <v>297500</v>
      </c>
    </row>
    <row r="59" spans="2:10" s="19" customFormat="1" ht="46.5" customHeight="1" x14ac:dyDescent="0.3">
      <c r="B59" s="20">
        <v>7</v>
      </c>
      <c r="C59" s="45" t="s">
        <v>38</v>
      </c>
      <c r="D59" s="45"/>
      <c r="E59" s="20" t="s">
        <v>35</v>
      </c>
      <c r="F59" s="21">
        <v>1</v>
      </c>
      <c r="G59" s="1">
        <v>550000</v>
      </c>
      <c r="H59" s="2">
        <v>0.19</v>
      </c>
      <c r="I59" s="22">
        <f t="shared" si="6"/>
        <v>654500</v>
      </c>
      <c r="J59" s="22">
        <f t="shared" si="7"/>
        <v>654500</v>
      </c>
    </row>
    <row r="60" spans="2:10" s="24" customFormat="1" ht="6.75" customHeight="1" x14ac:dyDescent="0.3">
      <c r="H60" s="25"/>
      <c r="I60" s="25"/>
      <c r="J60" s="25"/>
    </row>
    <row r="61" spans="2:10" s="24" customFormat="1" ht="17.25" customHeight="1" x14ac:dyDescent="0.3">
      <c r="B61" s="26" t="s">
        <v>45</v>
      </c>
      <c r="C61" s="27"/>
      <c r="D61" s="27"/>
      <c r="E61" s="27"/>
      <c r="F61" s="27"/>
      <c r="G61" s="28">
        <f>SUM(G53:G59)</f>
        <v>7150000</v>
      </c>
      <c r="H61" s="25"/>
      <c r="I61" s="28">
        <f>SUM(I53:I59)</f>
        <v>8252000</v>
      </c>
      <c r="J61" s="28">
        <f>SUM(J53:J59)</f>
        <v>8252000</v>
      </c>
    </row>
    <row r="62" spans="2:10" s="24" customFormat="1" ht="6.75" customHeight="1" x14ac:dyDescent="0.3">
      <c r="H62" s="25"/>
      <c r="I62" s="25"/>
      <c r="J62" s="25"/>
    </row>
    <row r="63" spans="2:10" ht="80.25" customHeight="1" x14ac:dyDescent="0.25">
      <c r="B63" s="81" t="s">
        <v>41</v>
      </c>
      <c r="C63" s="81"/>
      <c r="D63" s="82"/>
      <c r="E63" s="82"/>
      <c r="F63" s="82"/>
      <c r="G63" s="82"/>
      <c r="H63" s="82"/>
      <c r="I63" s="82"/>
      <c r="J63" s="82"/>
    </row>
    <row r="64" spans="2:10" s="19" customFormat="1" ht="48" customHeight="1" x14ac:dyDescent="0.3">
      <c r="B64" s="16" t="s">
        <v>0</v>
      </c>
      <c r="C64" s="49" t="s">
        <v>34</v>
      </c>
      <c r="D64" s="50"/>
      <c r="E64" s="18" t="s">
        <v>25</v>
      </c>
      <c r="F64" s="18" t="s">
        <v>18</v>
      </c>
      <c r="G64" s="17" t="s">
        <v>23</v>
      </c>
      <c r="H64" s="17" t="s">
        <v>21</v>
      </c>
      <c r="I64" s="17" t="s">
        <v>19</v>
      </c>
      <c r="J64" s="17" t="s">
        <v>20</v>
      </c>
    </row>
    <row r="65" spans="2:10" s="19" customFormat="1" ht="19.5" customHeight="1" x14ac:dyDescent="0.3">
      <c r="B65" s="20">
        <v>1</v>
      </c>
      <c r="C65" s="45" t="s">
        <v>27</v>
      </c>
      <c r="D65" s="45"/>
      <c r="E65" s="20" t="s">
        <v>35</v>
      </c>
      <c r="F65" s="21">
        <v>1</v>
      </c>
      <c r="G65" s="1">
        <v>350000</v>
      </c>
      <c r="H65" s="2">
        <v>0.19</v>
      </c>
      <c r="I65" s="22">
        <f>+ROUND(G65*(1+H65),0)</f>
        <v>416500</v>
      </c>
      <c r="J65" s="22">
        <f>+I65*F65</f>
        <v>416500</v>
      </c>
    </row>
    <row r="66" spans="2:10" s="19" customFormat="1" ht="30" customHeight="1" x14ac:dyDescent="0.3">
      <c r="B66" s="20">
        <v>2</v>
      </c>
      <c r="C66" s="45" t="s">
        <v>28</v>
      </c>
      <c r="D66" s="45"/>
      <c r="E66" s="20" t="s">
        <v>36</v>
      </c>
      <c r="F66" s="23">
        <v>1</v>
      </c>
      <c r="G66" s="1">
        <v>650000</v>
      </c>
      <c r="H66" s="2">
        <v>0.19</v>
      </c>
      <c r="I66" s="22">
        <f t="shared" ref="I66:I71" si="8">+ROUND(G66*(1+H66),0)</f>
        <v>773500</v>
      </c>
      <c r="J66" s="22">
        <f t="shared" ref="J66:J71" si="9">+I66*F66</f>
        <v>773500</v>
      </c>
    </row>
    <row r="67" spans="2:10" s="19" customFormat="1" ht="57.75" customHeight="1" x14ac:dyDescent="0.3">
      <c r="B67" s="20">
        <v>3</v>
      </c>
      <c r="C67" s="45" t="s">
        <v>29</v>
      </c>
      <c r="D67" s="45"/>
      <c r="E67" s="20" t="s">
        <v>36</v>
      </c>
      <c r="F67" s="21">
        <v>1</v>
      </c>
      <c r="G67" s="1">
        <v>2500000</v>
      </c>
      <c r="H67" s="2">
        <v>0.19</v>
      </c>
      <c r="I67" s="22">
        <f t="shared" si="8"/>
        <v>2975000</v>
      </c>
      <c r="J67" s="22">
        <f t="shared" si="9"/>
        <v>2975000</v>
      </c>
    </row>
    <row r="68" spans="2:10" s="19" customFormat="1" ht="30" customHeight="1" x14ac:dyDescent="0.3">
      <c r="B68" s="20">
        <v>4</v>
      </c>
      <c r="C68" s="45" t="s">
        <v>30</v>
      </c>
      <c r="D68" s="45"/>
      <c r="E68" s="20" t="s">
        <v>35</v>
      </c>
      <c r="F68" s="21">
        <v>1</v>
      </c>
      <c r="G68" s="1">
        <v>1500000</v>
      </c>
      <c r="H68" s="2">
        <v>0.19</v>
      </c>
      <c r="I68" s="22">
        <f t="shared" si="8"/>
        <v>1785000</v>
      </c>
      <c r="J68" s="22">
        <f t="shared" si="9"/>
        <v>1785000</v>
      </c>
    </row>
    <row r="69" spans="2:10" s="19" customFormat="1" ht="19.5" customHeight="1" x14ac:dyDescent="0.3">
      <c r="B69" s="20">
        <v>5</v>
      </c>
      <c r="C69" s="45" t="s">
        <v>31</v>
      </c>
      <c r="D69" s="45"/>
      <c r="E69" s="20" t="s">
        <v>35</v>
      </c>
      <c r="F69" s="21">
        <v>1</v>
      </c>
      <c r="G69" s="1">
        <v>1350000</v>
      </c>
      <c r="H69" s="2"/>
      <c r="I69" s="22">
        <f t="shared" si="8"/>
        <v>1350000</v>
      </c>
      <c r="J69" s="22">
        <f t="shared" si="9"/>
        <v>1350000</v>
      </c>
    </row>
    <row r="70" spans="2:10" s="19" customFormat="1" ht="19.5" customHeight="1" x14ac:dyDescent="0.3">
      <c r="B70" s="20">
        <v>6</v>
      </c>
      <c r="C70" s="45" t="s">
        <v>32</v>
      </c>
      <c r="D70" s="45"/>
      <c r="E70" s="20" t="s">
        <v>35</v>
      </c>
      <c r="F70" s="21">
        <v>1</v>
      </c>
      <c r="G70" s="1">
        <v>250000</v>
      </c>
      <c r="H70" s="2">
        <v>0.19</v>
      </c>
      <c r="I70" s="22">
        <f t="shared" si="8"/>
        <v>297500</v>
      </c>
      <c r="J70" s="22">
        <f t="shared" si="9"/>
        <v>297500</v>
      </c>
    </row>
    <row r="71" spans="2:10" s="19" customFormat="1" ht="46.5" customHeight="1" x14ac:dyDescent="0.3">
      <c r="B71" s="20">
        <v>7</v>
      </c>
      <c r="C71" s="45" t="s">
        <v>38</v>
      </c>
      <c r="D71" s="45"/>
      <c r="E71" s="20" t="s">
        <v>35</v>
      </c>
      <c r="F71" s="21">
        <v>1</v>
      </c>
      <c r="G71" s="1">
        <v>550000</v>
      </c>
      <c r="H71" s="2">
        <v>0.19</v>
      </c>
      <c r="I71" s="22">
        <f t="shared" si="8"/>
        <v>654500</v>
      </c>
      <c r="J71" s="22">
        <f t="shared" si="9"/>
        <v>654500</v>
      </c>
    </row>
    <row r="72" spans="2:10" s="24" customFormat="1" ht="6.75" customHeight="1" x14ac:dyDescent="0.3">
      <c r="H72" s="25"/>
      <c r="I72" s="25"/>
      <c r="J72" s="25"/>
    </row>
    <row r="73" spans="2:10" s="24" customFormat="1" ht="17.25" customHeight="1" x14ac:dyDescent="0.3">
      <c r="B73" s="26" t="s">
        <v>45</v>
      </c>
      <c r="C73" s="27"/>
      <c r="D73" s="27"/>
      <c r="E73" s="27"/>
      <c r="F73" s="27"/>
      <c r="G73" s="28">
        <f>SUM(G65:G71)</f>
        <v>7150000</v>
      </c>
      <c r="H73" s="25"/>
      <c r="I73" s="28">
        <f>SUM(I65:I71)</f>
        <v>8252000</v>
      </c>
      <c r="J73" s="28">
        <f>SUM(J65:J71)</f>
        <v>8252000</v>
      </c>
    </row>
    <row r="74" spans="2:10" s="24" customFormat="1" ht="6.75" customHeight="1" x14ac:dyDescent="0.3">
      <c r="H74" s="25"/>
      <c r="I74" s="25"/>
      <c r="J74" s="25"/>
    </row>
    <row r="75" spans="2:10" s="19" customFormat="1" ht="48" customHeight="1" x14ac:dyDescent="0.3">
      <c r="B75" s="16" t="s">
        <v>0</v>
      </c>
      <c r="C75" s="49" t="s">
        <v>34</v>
      </c>
      <c r="D75" s="50"/>
      <c r="E75" s="18" t="s">
        <v>25</v>
      </c>
      <c r="F75" s="18" t="s">
        <v>18</v>
      </c>
      <c r="G75" s="17" t="s">
        <v>23</v>
      </c>
      <c r="H75" s="17" t="s">
        <v>21</v>
      </c>
      <c r="I75" s="17" t="s">
        <v>19</v>
      </c>
      <c r="J75" s="17" t="s">
        <v>20</v>
      </c>
    </row>
    <row r="76" spans="2:10" s="19" customFormat="1" ht="77.25" customHeight="1" x14ac:dyDescent="0.3">
      <c r="B76" s="20">
        <v>1</v>
      </c>
      <c r="C76" s="45" t="s">
        <v>42</v>
      </c>
      <c r="D76" s="45"/>
      <c r="E76" s="20" t="s">
        <v>43</v>
      </c>
      <c r="F76" s="29">
        <v>1</v>
      </c>
      <c r="G76" s="1">
        <v>75000</v>
      </c>
      <c r="H76" s="2">
        <v>0.19</v>
      </c>
      <c r="I76" s="22">
        <f>+ROUND(G76*(1+H76),0)</f>
        <v>89250</v>
      </c>
      <c r="J76" s="22">
        <f>+I76*F76</f>
        <v>89250</v>
      </c>
    </row>
    <row r="77" spans="2:10" s="24" customFormat="1" ht="6.75" customHeight="1" x14ac:dyDescent="0.3">
      <c r="H77" s="25"/>
      <c r="I77" s="25"/>
      <c r="J77" s="25"/>
    </row>
    <row r="78" spans="2:10" s="24" customFormat="1" ht="17.25" customHeight="1" x14ac:dyDescent="0.3">
      <c r="B78" s="26" t="s">
        <v>44</v>
      </c>
      <c r="C78" s="27"/>
      <c r="D78" s="27"/>
      <c r="E78" s="27"/>
      <c r="F78" s="27"/>
      <c r="G78" s="28">
        <f>+G76</f>
        <v>75000</v>
      </c>
      <c r="H78" s="25"/>
      <c r="I78" s="28">
        <f>+I76</f>
        <v>89250</v>
      </c>
      <c r="J78" s="28">
        <f>+J76</f>
        <v>89250</v>
      </c>
    </row>
    <row r="79" spans="2:10" s="24" customFormat="1" ht="6.75" customHeight="1" x14ac:dyDescent="0.3">
      <c r="H79" s="25"/>
      <c r="I79" s="25"/>
      <c r="J79" s="25"/>
    </row>
    <row r="80" spans="2:10" s="24" customFormat="1" ht="21.75" customHeight="1" x14ac:dyDescent="0.3">
      <c r="B80" s="41" t="s">
        <v>12</v>
      </c>
      <c r="C80" s="41"/>
      <c r="D80" s="41"/>
      <c r="E80" s="41"/>
      <c r="F80" s="41"/>
      <c r="G80" s="41"/>
      <c r="H80" s="46">
        <f>+J78+J73+J61+J49+J37+J25</f>
        <v>45770750</v>
      </c>
      <c r="I80" s="47"/>
      <c r="J80" s="48"/>
    </row>
    <row r="81" spans="2:10" s="24" customFormat="1" ht="6.75" customHeight="1" x14ac:dyDescent="0.3"/>
    <row r="82" spans="2:10" s="24" customFormat="1" ht="18.75" customHeight="1" x14ac:dyDescent="0.3">
      <c r="B82" s="84" t="s">
        <v>15</v>
      </c>
      <c r="C82" s="84"/>
      <c r="D82" s="84"/>
      <c r="E82" s="84"/>
      <c r="F82" s="84"/>
      <c r="G82" s="84"/>
      <c r="H82" s="84"/>
      <c r="I82" s="84"/>
      <c r="J82" s="84"/>
    </row>
    <row r="83" spans="2:10" s="24" customFormat="1" ht="57.75" customHeight="1" x14ac:dyDescent="0.3">
      <c r="B83" s="85" t="s">
        <v>17</v>
      </c>
      <c r="C83" s="85"/>
      <c r="D83" s="85"/>
      <c r="E83" s="85"/>
      <c r="F83" s="85"/>
      <c r="G83" s="85"/>
      <c r="H83" s="85"/>
      <c r="I83" s="85"/>
      <c r="J83" s="85"/>
    </row>
    <row r="84" spans="2:10" s="24" customFormat="1" ht="60" customHeight="1" x14ac:dyDescent="0.3">
      <c r="B84" s="85" t="s">
        <v>16</v>
      </c>
      <c r="C84" s="85"/>
      <c r="D84" s="85"/>
      <c r="E84" s="85"/>
      <c r="F84" s="85"/>
      <c r="G84" s="85"/>
      <c r="H84" s="85"/>
      <c r="I84" s="85"/>
      <c r="J84" s="85"/>
    </row>
    <row r="85" spans="2:10" s="30" customFormat="1" ht="6.75" customHeight="1" x14ac:dyDescent="0.3"/>
    <row r="86" spans="2:10" s="3" customFormat="1" x14ac:dyDescent="0.25">
      <c r="B86" s="86"/>
      <c r="C86" s="86"/>
      <c r="D86" s="86"/>
      <c r="E86" s="86"/>
    </row>
    <row r="87" spans="2:10" s="3" customFormat="1" x14ac:dyDescent="0.25">
      <c r="B87" s="86"/>
      <c r="C87" s="86"/>
      <c r="D87" s="86"/>
      <c r="E87" s="86"/>
    </row>
    <row r="88" spans="2:10" s="3" customFormat="1" x14ac:dyDescent="0.25">
      <c r="B88" s="86"/>
      <c r="C88" s="86"/>
      <c r="D88" s="86"/>
      <c r="E88" s="86"/>
    </row>
    <row r="89" spans="2:10" s="3" customFormat="1" x14ac:dyDescent="0.25">
      <c r="B89" s="87"/>
      <c r="C89" s="87"/>
      <c r="D89" s="87"/>
      <c r="E89" s="87"/>
    </row>
    <row r="90" spans="2:10" s="3" customFormat="1" x14ac:dyDescent="0.25">
      <c r="B90" s="4" t="s">
        <v>10</v>
      </c>
      <c r="C90" s="4"/>
      <c r="D90" s="4"/>
      <c r="E90" s="5"/>
    </row>
    <row r="91" spans="2:10" s="3" customFormat="1" x14ac:dyDescent="0.25">
      <c r="B91" s="87"/>
      <c r="C91" s="87"/>
      <c r="D91" s="87"/>
      <c r="E91" s="87"/>
    </row>
    <row r="92" spans="2:10" s="3" customFormat="1" x14ac:dyDescent="0.25">
      <c r="B92" s="4" t="s">
        <v>11</v>
      </c>
      <c r="C92" s="4"/>
      <c r="D92" s="4"/>
      <c r="E92" s="5"/>
    </row>
    <row r="93" spans="2:10" s="3" customFormat="1" x14ac:dyDescent="0.25">
      <c r="B93" s="83"/>
      <c r="C93" s="83"/>
      <c r="D93" s="83"/>
      <c r="E93" s="83"/>
    </row>
    <row r="94" spans="2:10" s="3" customFormat="1" x14ac:dyDescent="0.25">
      <c r="B94" s="4" t="s">
        <v>14</v>
      </c>
      <c r="C94" s="4"/>
      <c r="D94" s="4"/>
      <c r="E94" s="5"/>
    </row>
    <row r="95" spans="2:10" s="3" customFormat="1" ht="6.75" customHeight="1" x14ac:dyDescent="0.25"/>
  </sheetData>
  <sheetProtection algorithmName="SHA-512" hashValue="ZhlQsJV5BFv88ftg7Hvn7nLet/SLDPiPTG5Rg8EMtQ2F1QBzpHInXWkHd/ZSdEcQphGw3OOpRpVzCZHA84R8yQ==" saltValue="X1rN6Y97sLT7tgDsh6zDtw==" spinCount="100000" sheet="1" objects="1" scenarios="1"/>
  <mergeCells count="67">
    <mergeCell ref="B93:E93"/>
    <mergeCell ref="H80:J80"/>
    <mergeCell ref="B82:J82"/>
    <mergeCell ref="B83:J83"/>
    <mergeCell ref="B84:J84"/>
    <mergeCell ref="B86:E89"/>
    <mergeCell ref="B91:E91"/>
    <mergeCell ref="B80:G80"/>
    <mergeCell ref="C69:D69"/>
    <mergeCell ref="C70:D70"/>
    <mergeCell ref="C71:D71"/>
    <mergeCell ref="C75:D75"/>
    <mergeCell ref="C76:D76"/>
    <mergeCell ref="C68:D68"/>
    <mergeCell ref="C54:D54"/>
    <mergeCell ref="C55:D55"/>
    <mergeCell ref="C56:D56"/>
    <mergeCell ref="C57:D57"/>
    <mergeCell ref="C58:D58"/>
    <mergeCell ref="C59:D59"/>
    <mergeCell ref="B63:J63"/>
    <mergeCell ref="C64:D64"/>
    <mergeCell ref="C65:D65"/>
    <mergeCell ref="C66:D66"/>
    <mergeCell ref="C67:D67"/>
    <mergeCell ref="C53:D53"/>
    <mergeCell ref="B39:J39"/>
    <mergeCell ref="C40:D40"/>
    <mergeCell ref="C41:D41"/>
    <mergeCell ref="C42:D42"/>
    <mergeCell ref="C43:D43"/>
    <mergeCell ref="C44:D44"/>
    <mergeCell ref="C45:D45"/>
    <mergeCell ref="C46:D46"/>
    <mergeCell ref="C47:D47"/>
    <mergeCell ref="B51:J51"/>
    <mergeCell ref="C52:D52"/>
    <mergeCell ref="C35:D35"/>
    <mergeCell ref="C21:D21"/>
    <mergeCell ref="C22:D22"/>
    <mergeCell ref="C23:D23"/>
    <mergeCell ref="B27:J27"/>
    <mergeCell ref="C28:D28"/>
    <mergeCell ref="C29:D29"/>
    <mergeCell ref="C30:D30"/>
    <mergeCell ref="C31:D31"/>
    <mergeCell ref="C32:D32"/>
    <mergeCell ref="C33:D33"/>
    <mergeCell ref="C34:D34"/>
    <mergeCell ref="C20:D20"/>
    <mergeCell ref="D8:G8"/>
    <mergeCell ref="I8:J8"/>
    <mergeCell ref="D9:G9"/>
    <mergeCell ref="I9:J9"/>
    <mergeCell ref="B11:J11"/>
    <mergeCell ref="B13:J13"/>
    <mergeCell ref="B15:J15"/>
    <mergeCell ref="C16:D16"/>
    <mergeCell ref="C17:D17"/>
    <mergeCell ref="C18:D18"/>
    <mergeCell ref="C19:D19"/>
    <mergeCell ref="I7:J7"/>
    <mergeCell ref="D2:H2"/>
    <mergeCell ref="D3:H3"/>
    <mergeCell ref="D4:H4"/>
    <mergeCell ref="D5:H5"/>
    <mergeCell ref="D7:G7"/>
  </mergeCells>
  <pageMargins left="0.7" right="0.7" top="0.75" bottom="0.75" header="0.3" footer="0.3"/>
  <pageSetup scale="53" orientation="portrait" r:id="rId1"/>
  <headerFooter>
    <oddHeader>&amp;L&amp;"Calibri"&amp;15&amp;K000000 Información Pública Clasificada&amp;1#_x000D_</oddHeader>
  </headerFooter>
  <rowBreaks count="1" manualBreakCount="1">
    <brk id="38" max="10" man="1"/>
  </rowBreaks>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Formato de cotizacion</vt:lpstr>
      <vt:lpstr>Estudio de mercado</vt:lpstr>
      <vt:lpstr>Estudio de mercado definitivo</vt:lpstr>
      <vt:lpstr>EAI</vt:lpstr>
      <vt:lpstr>RHARQ</vt:lpstr>
      <vt:lpstr>MAYALA</vt:lpstr>
      <vt:lpstr>EAI!Área_de_impresión</vt:lpstr>
      <vt:lpstr>'Estudio de mercado'!Área_de_impresión</vt:lpstr>
      <vt:lpstr>'Estudio de mercado definitivo'!Área_de_impresión</vt:lpstr>
      <vt:lpstr>'Formato de cotizacion'!Área_de_impresión</vt:lpstr>
      <vt:lpstr>MAYALA!Área_de_impresión</vt:lpstr>
      <vt:lpstr>RHARQ!Área_de_impresión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Nelson Javier Arguellez Palacios</cp:lastModifiedBy>
  <dcterms:created xsi:type="dcterms:W3CDTF">2023-08-01T06:43:08Z</dcterms:created>
  <dcterms:modified xsi:type="dcterms:W3CDTF">2026-08-05T12:21:50Z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